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C:\Users\Cindi\Documents\Budgets- Resolutions\"/>
    </mc:Choice>
  </mc:AlternateContent>
  <xr:revisionPtr revIDLastSave="0" documentId="13_ncr:1_{E2112E9D-3D9E-4F6D-B6A4-79AE493EAA54}" xr6:coauthVersionLast="45" xr6:coauthVersionMax="45" xr10:uidLastSave="{00000000-0000-0000-0000-000000000000}"/>
  <bookViews>
    <workbookView xWindow="-108" yWindow="-108" windowWidth="23256" windowHeight="12576" xr2:uid="{00000000-000D-0000-FFFF-FFFF00000000}"/>
  </bookViews>
  <sheets>
    <sheet name="Approved Budget" sheetId="37" r:id="rId1"/>
    <sheet name="To Board June 2019" sheetId="36" r:id="rId2"/>
    <sheet name="Working Copy 060319" sheetId="35" r:id="rId3"/>
    <sheet name="To Board May 2019" sheetId="34" r:id="rId4"/>
    <sheet name="Working Copy 050219" sheetId="33" r:id="rId5"/>
    <sheet name="Working Copy 040419" sheetId="32" r:id="rId6"/>
    <sheet name="As Downloaded" sheetId="31" r:id="rId7"/>
    <sheet name="Notes from Prior Year" sheetId="2" r:id="rId8"/>
    <sheet name="Wage &amp; Benefit modeling 19-20" sheetId="30" r:id="rId9"/>
    <sheet name="Wage &amp; Benefit modeling 18-19" sheetId="23" r:id="rId10"/>
    <sheet name="Wage &amp; Benefit modeling 17-18" sheetId="4" r:id="rId11"/>
    <sheet name="QB Budget Input Notes" sheetId="10" r:id="rId12"/>
  </sheets>
  <definedNames>
    <definedName name="_xlnm.Print_Titles" localSheetId="0">'Approved Budget'!$1:$1</definedName>
    <definedName name="_xlnm.Print_Titles" localSheetId="6">'As Downloaded'!$1:$1</definedName>
    <definedName name="_xlnm.Print_Titles" localSheetId="1">'To Board June 2019'!$1:$1</definedName>
    <definedName name="_xlnm.Print_Titles" localSheetId="3">'To Board May 2019'!$1:$1</definedName>
    <definedName name="_xlnm.Print_Titles" localSheetId="5">'Working Copy 040419'!$1:$1</definedName>
    <definedName name="_xlnm.Print_Titles" localSheetId="4">'Working Copy 050219'!$1:$1</definedName>
    <definedName name="_xlnm.Print_Titles" localSheetId="2">'Working Copy 060319'!$1:$1</definedName>
    <definedName name="QB_COLUMN_2921" localSheetId="0" hidden="1">'Approved Budget'!#REF!</definedName>
    <definedName name="QB_COLUMN_2921" localSheetId="6" hidden="1">'As Downloaded'!$H$1</definedName>
    <definedName name="QB_COLUMN_2921" localSheetId="1" hidden="1">'To Board June 2019'!#REF!</definedName>
    <definedName name="QB_COLUMN_2921" localSheetId="3" hidden="1">'To Board May 2019'!#REF!</definedName>
    <definedName name="QB_COLUMN_2921" localSheetId="5" hidden="1">'Working Copy 040419'!#REF!</definedName>
    <definedName name="QB_COLUMN_2921" localSheetId="4" hidden="1">'Working Copy 050219'!#REF!</definedName>
    <definedName name="QB_COLUMN_2921" localSheetId="2" hidden="1">'Working Copy 060319'!#REF!</definedName>
    <definedName name="QB_COLUMN_29210" localSheetId="0" hidden="1">'Approved Budget'!$N$1</definedName>
    <definedName name="QB_COLUMN_29210" localSheetId="6" hidden="1">'As Downloaded'!$Q$1</definedName>
    <definedName name="QB_COLUMN_29210" localSheetId="1" hidden="1">'To Board June 2019'!$N$1</definedName>
    <definedName name="QB_COLUMN_29210" localSheetId="3" hidden="1">'To Board May 2019'!$M$1</definedName>
    <definedName name="QB_COLUMN_29210" localSheetId="5" hidden="1">'Working Copy 040419'!$N$1</definedName>
    <definedName name="QB_COLUMN_29210" localSheetId="4" hidden="1">'Working Copy 050219'!$N$1</definedName>
    <definedName name="QB_COLUMN_29210" localSheetId="2" hidden="1">'Working Copy 060319'!$N$1</definedName>
    <definedName name="QB_COLUMN_29211" localSheetId="0" hidden="1">'Approved Budget'!$O$1</definedName>
    <definedName name="QB_COLUMN_29211" localSheetId="6" hidden="1">'As Downloaded'!$R$1</definedName>
    <definedName name="QB_COLUMN_29211" localSheetId="1" hidden="1">'To Board June 2019'!$O$1</definedName>
    <definedName name="QB_COLUMN_29211" localSheetId="3" hidden="1">'To Board May 2019'!$N$1</definedName>
    <definedName name="QB_COLUMN_29211" localSheetId="5" hidden="1">'Working Copy 040419'!$O$1</definedName>
    <definedName name="QB_COLUMN_29211" localSheetId="4" hidden="1">'Working Copy 050219'!$O$1</definedName>
    <definedName name="QB_COLUMN_29211" localSheetId="2" hidden="1">'Working Copy 060319'!$O$1</definedName>
    <definedName name="QB_COLUMN_29212" localSheetId="0" hidden="1">'Approved Budget'!#REF!</definedName>
    <definedName name="QB_COLUMN_29212" localSheetId="6" hidden="1">'As Downloaded'!$S$1</definedName>
    <definedName name="QB_COLUMN_29212" localSheetId="1" hidden="1">'To Board June 2019'!#REF!</definedName>
    <definedName name="QB_COLUMN_29212" localSheetId="3" hidden="1">'To Board May 2019'!#REF!</definedName>
    <definedName name="QB_COLUMN_29212" localSheetId="5" hidden="1">'Working Copy 040419'!#REF!</definedName>
    <definedName name="QB_COLUMN_29212" localSheetId="4" hidden="1">'Working Copy 050219'!#REF!</definedName>
    <definedName name="QB_COLUMN_29212" localSheetId="2" hidden="1">'Working Copy 060319'!#REF!</definedName>
    <definedName name="QB_COLUMN_2922" localSheetId="0" hidden="1">'Approved Budget'!#REF!</definedName>
    <definedName name="QB_COLUMN_2922" localSheetId="6" hidden="1">'As Downloaded'!$I$1</definedName>
    <definedName name="QB_COLUMN_2922" localSheetId="1" hidden="1">'To Board June 2019'!#REF!</definedName>
    <definedName name="QB_COLUMN_2922" localSheetId="3" hidden="1">'To Board May 2019'!#REF!</definedName>
    <definedName name="QB_COLUMN_2922" localSheetId="5" hidden="1">'Working Copy 040419'!#REF!</definedName>
    <definedName name="QB_COLUMN_2922" localSheetId="4" hidden="1">'Working Copy 050219'!#REF!</definedName>
    <definedName name="QB_COLUMN_2922" localSheetId="2" hidden="1">'Working Copy 060319'!#REF!</definedName>
    <definedName name="QB_COLUMN_2923" localSheetId="0" hidden="1">'Approved Budget'!#REF!</definedName>
    <definedName name="QB_COLUMN_2923" localSheetId="6" hidden="1">'As Downloaded'!$J$1</definedName>
    <definedName name="QB_COLUMN_2923" localSheetId="1" hidden="1">'To Board June 2019'!#REF!</definedName>
    <definedName name="QB_COLUMN_2923" localSheetId="3" hidden="1">'To Board May 2019'!#REF!</definedName>
    <definedName name="QB_COLUMN_2923" localSheetId="5" hidden="1">'Working Copy 040419'!#REF!</definedName>
    <definedName name="QB_COLUMN_2923" localSheetId="4" hidden="1">'Working Copy 050219'!#REF!</definedName>
    <definedName name="QB_COLUMN_2923" localSheetId="2" hidden="1">'Working Copy 060319'!#REF!</definedName>
    <definedName name="QB_COLUMN_2924" localSheetId="0" hidden="1">'Approved Budget'!$H$1</definedName>
    <definedName name="QB_COLUMN_2924" localSheetId="6" hidden="1">'As Downloaded'!$K$1</definedName>
    <definedName name="QB_COLUMN_2924" localSheetId="1" hidden="1">'To Board June 2019'!$H$1</definedName>
    <definedName name="QB_COLUMN_2924" localSheetId="3" hidden="1">'To Board May 2019'!$G$1</definedName>
    <definedName name="QB_COLUMN_2924" localSheetId="5" hidden="1">'Working Copy 040419'!$H$1</definedName>
    <definedName name="QB_COLUMN_2924" localSheetId="4" hidden="1">'Working Copy 050219'!$H$1</definedName>
    <definedName name="QB_COLUMN_2924" localSheetId="2" hidden="1">'Working Copy 060319'!$H$1</definedName>
    <definedName name="QB_COLUMN_2925" localSheetId="0" hidden="1">'Approved Budget'!$I$1</definedName>
    <definedName name="QB_COLUMN_2925" localSheetId="6" hidden="1">'As Downloaded'!$L$1</definedName>
    <definedName name="QB_COLUMN_2925" localSheetId="1" hidden="1">'To Board June 2019'!$I$1</definedName>
    <definedName name="QB_COLUMN_2925" localSheetId="3" hidden="1">'To Board May 2019'!$H$1</definedName>
    <definedName name="QB_COLUMN_2925" localSheetId="5" hidden="1">'Working Copy 040419'!$I$1</definedName>
    <definedName name="QB_COLUMN_2925" localSheetId="4" hidden="1">'Working Copy 050219'!$I$1</definedName>
    <definedName name="QB_COLUMN_2925" localSheetId="2" hidden="1">'Working Copy 060319'!$I$1</definedName>
    <definedName name="QB_COLUMN_2926" localSheetId="0" hidden="1">'Approved Budget'!$J$1</definedName>
    <definedName name="QB_COLUMN_2926" localSheetId="6" hidden="1">'As Downloaded'!$M$1</definedName>
    <definedName name="QB_COLUMN_2926" localSheetId="1" hidden="1">'To Board June 2019'!$J$1</definedName>
    <definedName name="QB_COLUMN_2926" localSheetId="3" hidden="1">'To Board May 2019'!$I$1</definedName>
    <definedName name="QB_COLUMN_2926" localSheetId="5" hidden="1">'Working Copy 040419'!$J$1</definedName>
    <definedName name="QB_COLUMN_2926" localSheetId="4" hidden="1">'Working Copy 050219'!$J$1</definedName>
    <definedName name="QB_COLUMN_2926" localSheetId="2" hidden="1">'Working Copy 060319'!$J$1</definedName>
    <definedName name="QB_COLUMN_2927" localSheetId="0" hidden="1">'Approved Budget'!$K$1</definedName>
    <definedName name="QB_COLUMN_2927" localSheetId="6" hidden="1">'As Downloaded'!$N$1</definedName>
    <definedName name="QB_COLUMN_2927" localSheetId="1" hidden="1">'To Board June 2019'!$K$1</definedName>
    <definedName name="QB_COLUMN_2927" localSheetId="3" hidden="1">'To Board May 2019'!$J$1</definedName>
    <definedName name="QB_COLUMN_2927" localSheetId="5" hidden="1">'Working Copy 040419'!$K$1</definedName>
    <definedName name="QB_COLUMN_2927" localSheetId="4" hidden="1">'Working Copy 050219'!$K$1</definedName>
    <definedName name="QB_COLUMN_2927" localSheetId="2" hidden="1">'Working Copy 060319'!$K$1</definedName>
    <definedName name="QB_COLUMN_2928" localSheetId="0" hidden="1">'Approved Budget'!$L$1</definedName>
    <definedName name="QB_COLUMN_2928" localSheetId="6" hidden="1">'As Downloaded'!$O$1</definedName>
    <definedName name="QB_COLUMN_2928" localSheetId="1" hidden="1">'To Board June 2019'!$L$1</definedName>
    <definedName name="QB_COLUMN_2928" localSheetId="3" hidden="1">'To Board May 2019'!$K$1</definedName>
    <definedName name="QB_COLUMN_2928" localSheetId="5" hidden="1">'Working Copy 040419'!$L$1</definedName>
    <definedName name="QB_COLUMN_2928" localSheetId="4" hidden="1">'Working Copy 050219'!$L$1</definedName>
    <definedName name="QB_COLUMN_2928" localSheetId="2" hidden="1">'Working Copy 060319'!$L$1</definedName>
    <definedName name="QB_COLUMN_2929" localSheetId="0" hidden="1">'Approved Budget'!$M$1</definedName>
    <definedName name="QB_COLUMN_2929" localSheetId="6" hidden="1">'As Downloaded'!$P$1</definedName>
    <definedName name="QB_COLUMN_2929" localSheetId="1" hidden="1">'To Board June 2019'!$M$1</definedName>
    <definedName name="QB_COLUMN_2929" localSheetId="3" hidden="1">'To Board May 2019'!$L$1</definedName>
    <definedName name="QB_COLUMN_2929" localSheetId="5" hidden="1">'Working Copy 040419'!$M$1</definedName>
    <definedName name="QB_COLUMN_2929" localSheetId="4" hidden="1">'Working Copy 050219'!$M$1</definedName>
    <definedName name="QB_COLUMN_2929" localSheetId="2" hidden="1">'Working Copy 060319'!$M$1</definedName>
    <definedName name="QB_COLUMN_2930" localSheetId="0" hidden="1">'Approved Budget'!$T$1</definedName>
    <definedName name="QB_COLUMN_2930" localSheetId="6" hidden="1">'As Downloaded'!$T$1</definedName>
    <definedName name="QB_COLUMN_2930" localSheetId="1" hidden="1">'To Board June 2019'!$T$1</definedName>
    <definedName name="QB_COLUMN_2930" localSheetId="3" hidden="1">'To Board May 2019'!$S$1</definedName>
    <definedName name="QB_COLUMN_2930" localSheetId="5" hidden="1">'Working Copy 040419'!$T$1</definedName>
    <definedName name="QB_COLUMN_2930" localSheetId="4" hidden="1">'Working Copy 050219'!$T$1</definedName>
    <definedName name="QB_COLUMN_2930" localSheetId="2" hidden="1">'Working Copy 060319'!$T$1</definedName>
    <definedName name="QB_DATA_0" localSheetId="0" hidden="1">'Approved Budget'!$5:$5,'Approved Budget'!$6:$6,'Approved Budget'!$7:$7,'Approved Budget'!$8:$8,'Approved Budget'!$9:$9,'Approved Budget'!$10:$10,'Approved Budget'!$11:$11,'Approved Budget'!$12:$12,'Approved Budget'!$13:$13,'Approved Budget'!$16:$16,'Approved Budget'!$17:$17,'Approved Budget'!$18:$18,'Approved Budget'!$19:$19,'Approved Budget'!$20:$20,'Approved Budget'!$23:$23,'Approved Budget'!$24:$24</definedName>
    <definedName name="QB_DATA_0" localSheetId="6" hidden="1">'As Downloaded'!$5:$5,'As Downloaded'!$6:$6,'As Downloaded'!$7:$7,'As Downloaded'!$8:$8,'As Downloaded'!$9:$9,'As Downloaded'!$10:$10,'As Downloaded'!$11:$11,'As Downloaded'!$12:$12,'As Downloaded'!$13:$13,'As Downloaded'!$16:$16,'As Downloaded'!$17:$17,'As Downloaded'!$18:$18,'As Downloaded'!$19:$19,'As Downloaded'!$20:$20,'As Downloaded'!$23:$23,'As Downloaded'!$24:$24</definedName>
    <definedName name="QB_DATA_0" localSheetId="1" hidden="1">'To Board June 2019'!$5:$5,'To Board June 2019'!$6:$6,'To Board June 2019'!$7:$7,'To Board June 2019'!$8:$8,'To Board June 2019'!$9:$9,'To Board June 2019'!$10:$10,'To Board June 2019'!$11:$11,'To Board June 2019'!$12:$12,'To Board June 2019'!$13:$13,'To Board June 2019'!$16:$16,'To Board June 2019'!$17:$17,'To Board June 2019'!$18:$18,'To Board June 2019'!$19:$19,'To Board June 2019'!$20:$20,'To Board June 2019'!$23:$23,'To Board June 2019'!$24:$24</definedName>
    <definedName name="QB_DATA_0" localSheetId="3" hidden="1">'To Board May 2019'!$5:$5,'To Board May 2019'!$6:$6,'To Board May 2019'!$7:$7,'To Board May 2019'!$8:$8,'To Board May 2019'!$9:$9,'To Board May 2019'!$10:$10,'To Board May 2019'!$11:$11,'To Board May 2019'!$12:$12,'To Board May 2019'!$13:$13,'To Board May 2019'!$16:$16,'To Board May 2019'!$17:$17,'To Board May 2019'!$18:$18,'To Board May 2019'!$19:$19,'To Board May 2019'!$20:$20,'To Board May 2019'!$23:$23,'To Board May 2019'!$24:$24</definedName>
    <definedName name="QB_DATA_0" localSheetId="5" hidden="1">'Working Copy 040419'!$5:$5,'Working Copy 040419'!$6:$6,'Working Copy 040419'!$7:$7,'Working Copy 040419'!$8:$8,'Working Copy 040419'!$9:$9,'Working Copy 040419'!$10:$10,'Working Copy 040419'!$11:$11,'Working Copy 040419'!$12:$12,'Working Copy 040419'!$13:$13,'Working Copy 040419'!$16:$16,'Working Copy 040419'!$17:$17,'Working Copy 040419'!$18:$18,'Working Copy 040419'!$19:$19,'Working Copy 040419'!$20:$20,'Working Copy 040419'!$23:$23,'Working Copy 040419'!$24:$24</definedName>
    <definedName name="QB_DATA_0" localSheetId="4" hidden="1">'Working Copy 050219'!$5:$5,'Working Copy 050219'!$6:$6,'Working Copy 050219'!$7:$7,'Working Copy 050219'!$8:$8,'Working Copy 050219'!$9:$9,'Working Copy 050219'!$10:$10,'Working Copy 050219'!$11:$11,'Working Copy 050219'!$12:$12,'Working Copy 050219'!$13:$13,'Working Copy 050219'!$16:$16,'Working Copy 050219'!$17:$17,'Working Copy 050219'!$18:$18,'Working Copy 050219'!$19:$19,'Working Copy 050219'!$20:$20,'Working Copy 050219'!$23:$23,'Working Copy 050219'!$24:$24</definedName>
    <definedName name="QB_DATA_0" localSheetId="2" hidden="1">'Working Copy 060319'!$5:$5,'Working Copy 060319'!$6:$6,'Working Copy 060319'!$7:$7,'Working Copy 060319'!$8:$8,'Working Copy 060319'!$9:$9,'Working Copy 060319'!$10:$10,'Working Copy 060319'!$11:$11,'Working Copy 060319'!$12:$12,'Working Copy 060319'!$13:$13,'Working Copy 060319'!$16:$16,'Working Copy 060319'!$17:$17,'Working Copy 060319'!$18:$18,'Working Copy 060319'!$19:$19,'Working Copy 060319'!$20:$20,'Working Copy 060319'!$23:$23,'Working Copy 060319'!$24:$24</definedName>
    <definedName name="QB_DATA_1" localSheetId="0" hidden="1">'Approved Budget'!$25:$25,'Approved Budget'!$26:$26,'Approved Budget'!$27:$27,'Approved Budget'!$29:$29,'Approved Budget'!$30:$30,'Approved Budget'!$34:$34,'Approved Budget'!$40:$40,'Approved Budget'!$41:$41,'Approved Budget'!$42:$42,'Approved Budget'!$43:$43,'Approved Budget'!$46:$46,'Approved Budget'!$47:$47,'Approved Budget'!$50:$50,'Approved Budget'!$51:$51,'Approved Budget'!$54:$54,'Approved Budget'!$55:$55</definedName>
    <definedName name="QB_DATA_1" localSheetId="6" hidden="1">'As Downloaded'!$25:$25,'As Downloaded'!$26:$26,'As Downloaded'!$27:$27,'As Downloaded'!$28:$28,'As Downloaded'!$29:$29,'As Downloaded'!$33:$33,'As Downloaded'!$39:$39,'As Downloaded'!$40:$40,'As Downloaded'!$41:$41,'As Downloaded'!$42:$42,'As Downloaded'!$45:$45,'As Downloaded'!$46:$46,'As Downloaded'!$49:$49,'As Downloaded'!$50:$50,'As Downloaded'!$53:$53,'As Downloaded'!$54:$54</definedName>
    <definedName name="QB_DATA_1" localSheetId="1" hidden="1">'To Board June 2019'!$25:$25,'To Board June 2019'!$26:$26,'To Board June 2019'!$27:$27,'To Board June 2019'!$29:$29,'To Board June 2019'!$30:$30,'To Board June 2019'!$34:$34,'To Board June 2019'!$40:$40,'To Board June 2019'!$41:$41,'To Board June 2019'!$42:$42,'To Board June 2019'!$43:$43,'To Board June 2019'!$46:$46,'To Board June 2019'!$47:$47,'To Board June 2019'!$50:$50,'To Board June 2019'!$51:$51,'To Board June 2019'!$54:$54,'To Board June 2019'!$55:$55</definedName>
    <definedName name="QB_DATA_1" localSheetId="3" hidden="1">'To Board May 2019'!$25:$25,'To Board May 2019'!$26:$26,'To Board May 2019'!$27:$27,'To Board May 2019'!$29:$29,'To Board May 2019'!$30:$30,'To Board May 2019'!$34:$34,'To Board May 2019'!$40:$40,'To Board May 2019'!$41:$41,'To Board May 2019'!$42:$42,'To Board May 2019'!$43:$43,'To Board May 2019'!$46:$46,'To Board May 2019'!$47:$47,'To Board May 2019'!$50:$50,'To Board May 2019'!$51:$51,'To Board May 2019'!$54:$54,'To Board May 2019'!$55:$55</definedName>
    <definedName name="QB_DATA_1" localSheetId="5" hidden="1">'Working Copy 040419'!$25:$25,'Working Copy 040419'!$26:$26,'Working Copy 040419'!$27:$27,'Working Copy 040419'!$29:$29,'Working Copy 040419'!$30:$30,'Working Copy 040419'!$34:$34,'Working Copy 040419'!$40:$40,'Working Copy 040419'!$41:$41,'Working Copy 040419'!$42:$42,'Working Copy 040419'!$43:$43,'Working Copy 040419'!$46:$46,'Working Copy 040419'!$47:$47,'Working Copy 040419'!$50:$50,'Working Copy 040419'!$51:$51,'Working Copy 040419'!$54:$54,'Working Copy 040419'!$55:$55</definedName>
    <definedName name="QB_DATA_1" localSheetId="4" hidden="1">'Working Copy 050219'!$25:$25,'Working Copy 050219'!$26:$26,'Working Copy 050219'!$27:$27,'Working Copy 050219'!$29:$29,'Working Copy 050219'!$30:$30,'Working Copy 050219'!$34:$34,'Working Copy 050219'!$40:$40,'Working Copy 050219'!$41:$41,'Working Copy 050219'!$42:$42,'Working Copy 050219'!$43:$43,'Working Copy 050219'!$46:$46,'Working Copy 050219'!$47:$47,'Working Copy 050219'!$50:$50,'Working Copy 050219'!$51:$51,'Working Copy 050219'!$54:$54,'Working Copy 050219'!$55:$55</definedName>
    <definedName name="QB_DATA_1" localSheetId="2" hidden="1">'Working Copy 060319'!$25:$25,'Working Copy 060319'!$26:$26,'Working Copy 060319'!$27:$27,'Working Copy 060319'!$29:$29,'Working Copy 060319'!$30:$30,'Working Copy 060319'!$34:$34,'Working Copy 060319'!$40:$40,'Working Copy 060319'!$41:$41,'Working Copy 060319'!$42:$42,'Working Copy 060319'!$43:$43,'Working Copy 060319'!$46:$46,'Working Copy 060319'!$47:$47,'Working Copy 060319'!$50:$50,'Working Copy 060319'!$51:$51,'Working Copy 060319'!$54:$54,'Working Copy 060319'!$55:$55</definedName>
    <definedName name="QB_DATA_2" localSheetId="0" hidden="1">'Approved Budget'!$56:$56,'Approved Budget'!$59:$59,'Approved Budget'!$61:$61,'Approved Budget'!$66:$66,'Approved Budget'!$67:$67,'Approved Budget'!$68:$68,'Approved Budget'!$71:$71,'Approved Budget'!$72:$72,'Approved Budget'!$73:$73,'Approved Budget'!$74:$74,'Approved Budget'!$75:$75,'Approved Budget'!$76:$76,'Approved Budget'!$77:$77,'Approved Budget'!$78:$78,'Approved Budget'!$79:$79,'Approved Budget'!$80:$80</definedName>
    <definedName name="QB_DATA_2" localSheetId="6" hidden="1">'As Downloaded'!$55:$55,'As Downloaded'!$58:$58,'As Downloaded'!$59:$59,'As Downloaded'!$64:$64,'As Downloaded'!$65:$65,'As Downloaded'!$66:$66,'As Downloaded'!$69:$69,'As Downloaded'!$70:$70,'As Downloaded'!$71:$71,'As Downloaded'!$72:$72,'As Downloaded'!$73:$73,'As Downloaded'!$74:$74,'As Downloaded'!$75:$75,'As Downloaded'!$76:$76,'As Downloaded'!$77:$77,'As Downloaded'!$78:$78</definedName>
    <definedName name="QB_DATA_2" localSheetId="1" hidden="1">'To Board June 2019'!$56:$56,'To Board June 2019'!$59:$59,'To Board June 2019'!$61:$61,'To Board June 2019'!$66:$66,'To Board June 2019'!$67:$67,'To Board June 2019'!$68:$68,'To Board June 2019'!$71:$71,'To Board June 2019'!$72:$72,'To Board June 2019'!$73:$73,'To Board June 2019'!$74:$74,'To Board June 2019'!$75:$75,'To Board June 2019'!$76:$76,'To Board June 2019'!$77:$77,'To Board June 2019'!$78:$78,'To Board June 2019'!$79:$79,'To Board June 2019'!$80:$80</definedName>
    <definedName name="QB_DATA_2" localSheetId="3" hidden="1">'To Board May 2019'!$56:$56,'To Board May 2019'!$59:$59,'To Board May 2019'!$61:$61,'To Board May 2019'!$66:$66,'To Board May 2019'!$67:$67,'To Board May 2019'!$68:$68,'To Board May 2019'!$71:$71,'To Board May 2019'!$72:$72,'To Board May 2019'!$73:$73,'To Board May 2019'!$74:$74,'To Board May 2019'!$75:$75,'To Board May 2019'!$76:$76,'To Board May 2019'!$77:$77,'To Board May 2019'!$78:$78,'To Board May 2019'!$79:$79,'To Board May 2019'!$80:$80</definedName>
    <definedName name="QB_DATA_2" localSheetId="5" hidden="1">'Working Copy 040419'!$56:$56,'Working Copy 040419'!$59:$59,'Working Copy 040419'!$61:$61,'Working Copy 040419'!$66:$66,'Working Copy 040419'!$67:$67,'Working Copy 040419'!$68:$68,'Working Copy 040419'!$71:$71,'Working Copy 040419'!$72:$72,'Working Copy 040419'!$73:$73,'Working Copy 040419'!$74:$74,'Working Copy 040419'!$75:$75,'Working Copy 040419'!$76:$76,'Working Copy 040419'!$77:$77,'Working Copy 040419'!$78:$78,'Working Copy 040419'!$79:$79,'Working Copy 040419'!$80:$80</definedName>
    <definedName name="QB_DATA_2" localSheetId="4" hidden="1">'Working Copy 050219'!$56:$56,'Working Copy 050219'!$59:$59,'Working Copy 050219'!$61:$61,'Working Copy 050219'!$66:$66,'Working Copy 050219'!$67:$67,'Working Copy 050219'!$68:$68,'Working Copy 050219'!$71:$71,'Working Copy 050219'!$72:$72,'Working Copy 050219'!$73:$73,'Working Copy 050219'!$74:$74,'Working Copy 050219'!$75:$75,'Working Copy 050219'!$76:$76,'Working Copy 050219'!$77:$77,'Working Copy 050219'!$78:$78,'Working Copy 050219'!$79:$79,'Working Copy 050219'!$80:$80</definedName>
    <definedName name="QB_DATA_2" localSheetId="2" hidden="1">'Working Copy 060319'!$56:$56,'Working Copy 060319'!$59:$59,'Working Copy 060319'!$61:$61,'Working Copy 060319'!$66:$66,'Working Copy 060319'!$67:$67,'Working Copy 060319'!$68:$68,'Working Copy 060319'!$71:$71,'Working Copy 060319'!$72:$72,'Working Copy 060319'!$73:$73,'Working Copy 060319'!$74:$74,'Working Copy 060319'!$75:$75,'Working Copy 060319'!$76:$76,'Working Copy 060319'!$77:$77,'Working Copy 060319'!$78:$78,'Working Copy 060319'!$79:$79,'Working Copy 060319'!$80:$80</definedName>
    <definedName name="QB_DATA_3" localSheetId="0" hidden="1">'Approved Budget'!$81:$81,'Approved Budget'!$82:$82,'Approved Budget'!$83:$83,'Approved Budget'!$84:$84,'Approved Budget'!$85:$85,'Approved Budget'!$86:$86,'Approved Budget'!$87:$87,'Approved Budget'!$88:$88,'Approved Budget'!$90:$90,'Approved Budget'!$91:$91,'Approved Budget'!$92:$92,'Approved Budget'!$93:$93,'Approved Budget'!$94:$94,'Approved Budget'!$95:$95,'Approved Budget'!$96:$96,'Approved Budget'!$97:$97</definedName>
    <definedName name="QB_DATA_3" localSheetId="6" hidden="1">'As Downloaded'!$79:$79,'As Downloaded'!$80:$80,'As Downloaded'!$81:$81,'As Downloaded'!$82:$82,'As Downloaded'!$83:$83,'As Downloaded'!$84:$84,'As Downloaded'!$85:$85,'As Downloaded'!$86:$86,'As Downloaded'!$87:$87,'As Downloaded'!$88:$88,'As Downloaded'!$89:$89,'As Downloaded'!$90:$90,'As Downloaded'!$91:$91,'As Downloaded'!$92:$92,'As Downloaded'!$93:$93,'As Downloaded'!$94:$94</definedName>
    <definedName name="QB_DATA_3" localSheetId="1" hidden="1">'To Board June 2019'!$81:$81,'To Board June 2019'!$82:$82,'To Board June 2019'!$83:$83,'To Board June 2019'!$84:$84,'To Board June 2019'!$85:$85,'To Board June 2019'!$86:$86,'To Board June 2019'!$87:$87,'To Board June 2019'!$88:$88,'To Board June 2019'!$90:$90,'To Board June 2019'!$91:$91,'To Board June 2019'!$92:$92,'To Board June 2019'!$93:$93,'To Board June 2019'!$94:$94,'To Board June 2019'!$95:$95,'To Board June 2019'!$96:$96,'To Board June 2019'!$97:$97</definedName>
    <definedName name="QB_DATA_3" localSheetId="3" hidden="1">'To Board May 2019'!$81:$81,'To Board May 2019'!$82:$82,'To Board May 2019'!$83:$83,'To Board May 2019'!$84:$84,'To Board May 2019'!$85:$85,'To Board May 2019'!$86:$86,'To Board May 2019'!$87:$87,'To Board May 2019'!$88:$88,'To Board May 2019'!$90:$90,'To Board May 2019'!$91:$91,'To Board May 2019'!$92:$92,'To Board May 2019'!$93:$93,'To Board May 2019'!$94:$94,'To Board May 2019'!$95:$95,'To Board May 2019'!$96:$96,'To Board May 2019'!$97:$97</definedName>
    <definedName name="QB_DATA_3" localSheetId="5" hidden="1">'Working Copy 040419'!$81:$81,'Working Copy 040419'!$82:$82,'Working Copy 040419'!$83:$83,'Working Copy 040419'!$84:$84,'Working Copy 040419'!$85:$85,'Working Copy 040419'!$86:$86,'Working Copy 040419'!$87:$87,'Working Copy 040419'!$88:$88,'Working Copy 040419'!$90:$90,'Working Copy 040419'!$91:$91,'Working Copy 040419'!$92:$92,'Working Copy 040419'!$93:$93,'Working Copy 040419'!$94:$94,'Working Copy 040419'!$95:$95,'Working Copy 040419'!$96:$96,'Working Copy 040419'!$97:$97</definedName>
    <definedName name="QB_DATA_3" localSheetId="4" hidden="1">'Working Copy 050219'!$81:$81,'Working Copy 050219'!$82:$82,'Working Copy 050219'!$83:$83,'Working Copy 050219'!$84:$84,'Working Copy 050219'!$85:$85,'Working Copy 050219'!$86:$86,'Working Copy 050219'!$87:$87,'Working Copy 050219'!$88:$88,'Working Copy 050219'!$90:$90,'Working Copy 050219'!$91:$91,'Working Copy 050219'!$92:$92,'Working Copy 050219'!$93:$93,'Working Copy 050219'!$94:$94,'Working Copy 050219'!$95:$95,'Working Copy 050219'!$96:$96,'Working Copy 050219'!$97:$97</definedName>
    <definedName name="QB_DATA_3" localSheetId="2" hidden="1">'Working Copy 060319'!$81:$81,'Working Copy 060319'!$82:$82,'Working Copy 060319'!$83:$83,'Working Copy 060319'!$84:$84,'Working Copy 060319'!$85:$85,'Working Copy 060319'!$86:$86,'Working Copy 060319'!$87:$87,'Working Copy 060319'!$88:$88,'Working Copy 060319'!$90:$90,'Working Copy 060319'!$91:$91,'Working Copy 060319'!$92:$92,'Working Copy 060319'!$93:$93,'Working Copy 060319'!$94:$94,'Working Copy 060319'!$95:$95,'Working Copy 060319'!$96:$96,'Working Copy 060319'!$97:$97</definedName>
    <definedName name="QB_DATA_4" localSheetId="0" hidden="1">'Approved Budget'!$98:$98,'Approved Budget'!$99:$99,'Approved Budget'!$100:$100,'Approved Budget'!$101:$101,'Approved Budget'!$104:$104,'Approved Budget'!$105:$105,'Approved Budget'!$106:$106,'Approved Budget'!$107:$107,'Approved Budget'!$108:$108,'Approved Budget'!$109:$109,'Approved Budget'!$110:$110,'Approved Budget'!$111:$111,'Approved Budget'!$112:$112,'Approved Budget'!$113:$113,'Approved Budget'!$114:$114,'Approved Budget'!$115:$115</definedName>
    <definedName name="QB_DATA_4" localSheetId="6" hidden="1">'As Downloaded'!$95:$95,'As Downloaded'!$96:$96,'As Downloaded'!$97:$97,'As Downloaded'!$98:$98,'As Downloaded'!$101:$101,'As Downloaded'!$102:$102,'As Downloaded'!$103:$103,'As Downloaded'!$104:$104,'As Downloaded'!$105:$105,'As Downloaded'!$106:$106,'As Downloaded'!$107:$107,'As Downloaded'!$108:$108,'As Downloaded'!$109:$109,'As Downloaded'!$110:$110,'As Downloaded'!$111:$111,'As Downloaded'!$112:$112</definedName>
    <definedName name="QB_DATA_4" localSheetId="1" hidden="1">'To Board June 2019'!$98:$98,'To Board June 2019'!$99:$99,'To Board June 2019'!$100:$100,'To Board June 2019'!$101:$101,'To Board June 2019'!$104:$104,'To Board June 2019'!$105:$105,'To Board June 2019'!$106:$106,'To Board June 2019'!$107:$107,'To Board June 2019'!$108:$108,'To Board June 2019'!$109:$109,'To Board June 2019'!$110:$110,'To Board June 2019'!$111:$111,'To Board June 2019'!$112:$112,'To Board June 2019'!$113:$113,'To Board June 2019'!$114:$114,'To Board June 2019'!$115:$115</definedName>
    <definedName name="QB_DATA_4" localSheetId="3" hidden="1">'To Board May 2019'!$98:$98,'To Board May 2019'!$99:$99,'To Board May 2019'!$100:$100,'To Board May 2019'!$101:$101,'To Board May 2019'!$104:$104,'To Board May 2019'!$105:$105,'To Board May 2019'!$106:$106,'To Board May 2019'!$107:$107,'To Board May 2019'!$108:$108,'To Board May 2019'!$109:$109,'To Board May 2019'!$110:$110,'To Board May 2019'!$111:$111,'To Board May 2019'!$112:$112,'To Board May 2019'!$113:$113,'To Board May 2019'!$114:$114,'To Board May 2019'!$115:$115</definedName>
    <definedName name="QB_DATA_4" localSheetId="5" hidden="1">'Working Copy 040419'!$98:$98,'Working Copy 040419'!$99:$99,'Working Copy 040419'!$100:$100,'Working Copy 040419'!$101:$101,'Working Copy 040419'!$104:$104,'Working Copy 040419'!$105:$105,'Working Copy 040419'!$106:$106,'Working Copy 040419'!$107:$107,'Working Copy 040419'!$108:$108,'Working Copy 040419'!$109:$109,'Working Copy 040419'!$110:$110,'Working Copy 040419'!$111:$111,'Working Copy 040419'!$112:$112,'Working Copy 040419'!$113:$113,'Working Copy 040419'!$114:$114,'Working Copy 040419'!$115:$115</definedName>
    <definedName name="QB_DATA_4" localSheetId="4" hidden="1">'Working Copy 050219'!$98:$98,'Working Copy 050219'!$99:$99,'Working Copy 050219'!$100:$100,'Working Copy 050219'!$101:$101,'Working Copy 050219'!$104:$104,'Working Copy 050219'!$105:$105,'Working Copy 050219'!$106:$106,'Working Copy 050219'!$107:$107,'Working Copy 050219'!$108:$108,'Working Copy 050219'!$109:$109,'Working Copy 050219'!$110:$110,'Working Copy 050219'!$111:$111,'Working Copy 050219'!$112:$112,'Working Copy 050219'!$113:$113,'Working Copy 050219'!$114:$114,'Working Copy 050219'!$115:$115</definedName>
    <definedName name="QB_DATA_4" localSheetId="2" hidden="1">'Working Copy 060319'!$98:$98,'Working Copy 060319'!$99:$99,'Working Copy 060319'!$100:$100,'Working Copy 060319'!$101:$101,'Working Copy 060319'!$104:$104,'Working Copy 060319'!$105:$105,'Working Copy 060319'!$106:$106,'Working Copy 060319'!$107:$107,'Working Copy 060319'!$108:$108,'Working Copy 060319'!$109:$109,'Working Copy 060319'!$110:$110,'Working Copy 060319'!$111:$111,'Working Copy 060319'!$112:$112,'Working Copy 060319'!$113:$113,'Working Copy 060319'!$114:$114,'Working Copy 060319'!$115:$115</definedName>
    <definedName name="QB_DATA_5" localSheetId="0" hidden="1">'Approved Budget'!$120:$120,'Approved Budget'!$122:$122,'Approved Budget'!$123:$123,'Approved Budget'!$128:$128,'Approved Budget'!$129:$129,'Approved Budget'!$134:$134,'Approved Budget'!$139:$139,'Approved Budget'!$148:$148,'Approved Budget'!$149:$149</definedName>
    <definedName name="QB_DATA_5" localSheetId="6" hidden="1">'As Downloaded'!$117:$117,'As Downloaded'!$119:$119,'As Downloaded'!$120:$120,'As Downloaded'!$124:$124,'As Downloaded'!$125:$125,'As Downloaded'!$128:$128,'As Downloaded'!$131:$131,'As Downloaded'!$138:$138,'As Downloaded'!$139:$139</definedName>
    <definedName name="QB_DATA_5" localSheetId="1" hidden="1">'To Board June 2019'!$120:$120,'To Board June 2019'!$122:$122,'To Board June 2019'!$123:$123,'To Board June 2019'!$128:$128,'To Board June 2019'!$129:$129,'To Board June 2019'!$134:$134,'To Board June 2019'!$139:$139,'To Board June 2019'!$148:$148,'To Board June 2019'!$149:$149</definedName>
    <definedName name="QB_DATA_5" localSheetId="3" hidden="1">'To Board May 2019'!$120:$120,'To Board May 2019'!$122:$122,'To Board May 2019'!$123:$123,'To Board May 2019'!$131:$131,'To Board May 2019'!$132:$132,'To Board May 2019'!$137:$137,'To Board May 2019'!$142:$142,'To Board May 2019'!$151:$151,'To Board May 2019'!$152:$152</definedName>
    <definedName name="QB_DATA_5" localSheetId="5" hidden="1">'Working Copy 040419'!$120:$120,'Working Copy 040419'!$122:$122,'Working Copy 040419'!$123:$123,'Working Copy 040419'!$128:$128,'Working Copy 040419'!$129:$129,'Working Copy 040419'!$134:$134,'Working Copy 040419'!$139:$139,'Working Copy 040419'!$148:$148,'Working Copy 040419'!$149:$149</definedName>
    <definedName name="QB_DATA_5" localSheetId="4" hidden="1">'Working Copy 050219'!$120:$120,'Working Copy 050219'!$122:$122,'Working Copy 050219'!$123:$123,'Working Copy 050219'!$128:$128,'Working Copy 050219'!$129:$129,'Working Copy 050219'!$134:$134,'Working Copy 050219'!$139:$139,'Working Copy 050219'!$148:$148,'Working Copy 050219'!$149:$149</definedName>
    <definedName name="QB_DATA_5" localSheetId="2" hidden="1">'Working Copy 060319'!$120:$120,'Working Copy 060319'!$122:$122,'Working Copy 060319'!$123:$123,'Working Copy 060319'!$128:$128,'Working Copy 060319'!$129:$129,'Working Copy 060319'!$134:$134,'Working Copy 060319'!$139:$139,'Working Copy 060319'!$148:$148,'Working Copy 060319'!$149:$149</definedName>
    <definedName name="QB_FORMULA_0" localSheetId="0" hidden="1">'Approved Budget'!$T$5,'Approved Budget'!$T$6,'Approved Budget'!$T$7,'Approved Budget'!$T$8,'Approved Budget'!$T$9,'Approved Budget'!$T$10,'Approved Budget'!$T$11,'Approved Budget'!$T$12,'Approved Budget'!$T$13,'Approved Budget'!#REF!,'Approved Budget'!#REF!,'Approved Budget'!#REF!,'Approved Budget'!$H$14,'Approved Budget'!$I$14,'Approved Budget'!$J$14,'Approved Budget'!$K$14</definedName>
    <definedName name="QB_FORMULA_0" localSheetId="6" hidden="1">'As Downloaded'!$T$5,'As Downloaded'!$T$6,'As Downloaded'!$T$7,'As Downloaded'!$T$8,'As Downloaded'!$T$9,'As Downloaded'!$T$10,'As Downloaded'!$T$11,'As Downloaded'!$T$12,'As Downloaded'!$T$13,'As Downloaded'!$H$14,'As Downloaded'!$I$14,'As Downloaded'!$J$14,'As Downloaded'!$K$14,'As Downloaded'!$L$14,'As Downloaded'!$M$14,'As Downloaded'!$N$14</definedName>
    <definedName name="QB_FORMULA_0" localSheetId="1" hidden="1">'To Board June 2019'!$T$5,'To Board June 2019'!$T$6,'To Board June 2019'!$T$7,'To Board June 2019'!$T$8,'To Board June 2019'!$T$9,'To Board June 2019'!$T$10,'To Board June 2019'!$T$11,'To Board June 2019'!$T$12,'To Board June 2019'!$T$13,'To Board June 2019'!#REF!,'To Board June 2019'!#REF!,'To Board June 2019'!#REF!,'To Board June 2019'!$H$14,'To Board June 2019'!$I$14,'To Board June 2019'!$J$14,'To Board June 2019'!$K$14</definedName>
    <definedName name="QB_FORMULA_0" localSheetId="3" hidden="1">'To Board May 2019'!$S$5,'To Board May 2019'!$S$6,'To Board May 2019'!$S$7,'To Board May 2019'!$S$8,'To Board May 2019'!$S$9,'To Board May 2019'!$S$10,'To Board May 2019'!$S$11,'To Board May 2019'!$S$12,'To Board May 2019'!$S$13,'To Board May 2019'!#REF!,'To Board May 2019'!#REF!,'To Board May 2019'!#REF!,'To Board May 2019'!$G$14,'To Board May 2019'!$H$14,'To Board May 2019'!$I$14,'To Board May 2019'!$J$14</definedName>
    <definedName name="QB_FORMULA_0" localSheetId="5" hidden="1">'Working Copy 040419'!$T$5,'Working Copy 040419'!$T$6,'Working Copy 040419'!$T$7,'Working Copy 040419'!$T$8,'Working Copy 040419'!$T$9,'Working Copy 040419'!$T$10,'Working Copy 040419'!$T$11,'Working Copy 040419'!$T$12,'Working Copy 040419'!$T$13,'Working Copy 040419'!#REF!,'Working Copy 040419'!#REF!,'Working Copy 040419'!#REF!,'Working Copy 040419'!$H$14,'Working Copy 040419'!$I$14,'Working Copy 040419'!$J$14,'Working Copy 040419'!$K$14</definedName>
    <definedName name="QB_FORMULA_0" localSheetId="4" hidden="1">'Working Copy 050219'!$T$5,'Working Copy 050219'!$T$6,'Working Copy 050219'!$T$7,'Working Copy 050219'!$T$8,'Working Copy 050219'!$T$9,'Working Copy 050219'!$T$10,'Working Copy 050219'!$T$11,'Working Copy 050219'!$T$12,'Working Copy 050219'!$T$13,'Working Copy 050219'!#REF!,'Working Copy 050219'!#REF!,'Working Copy 050219'!#REF!,'Working Copy 050219'!$H$14,'Working Copy 050219'!$I$14,'Working Copy 050219'!$J$14,'Working Copy 050219'!$K$14</definedName>
    <definedName name="QB_FORMULA_0" localSheetId="2" hidden="1">'Working Copy 060319'!$T$5,'Working Copy 060319'!$T$6,'Working Copy 060319'!$T$7,'Working Copy 060319'!$T$8,'Working Copy 060319'!$T$9,'Working Copy 060319'!$T$10,'Working Copy 060319'!$T$11,'Working Copy 060319'!$T$12,'Working Copy 060319'!$T$13,'Working Copy 060319'!#REF!,'Working Copy 060319'!#REF!,'Working Copy 060319'!#REF!,'Working Copy 060319'!$H$14,'Working Copy 060319'!$I$14,'Working Copy 060319'!$J$14,'Working Copy 060319'!$K$14</definedName>
    <definedName name="QB_FORMULA_1" localSheetId="0" hidden="1">'Approved Budget'!$L$14,'Approved Budget'!$M$14,'Approved Budget'!$N$14,'Approved Budget'!$O$14,'Approved Budget'!#REF!,'Approved Budget'!$T$14,'Approved Budget'!$T$16,'Approved Budget'!$T$17,'Approved Budget'!$T$18,'Approved Budget'!$T$19,'Approved Budget'!$T$20,'Approved Budget'!#REF!,'Approved Budget'!#REF!,'Approved Budget'!#REF!,'Approved Budget'!$H$21,'Approved Budget'!$I$21</definedName>
    <definedName name="QB_FORMULA_1" localSheetId="6" hidden="1">'As Downloaded'!$O$14,'As Downloaded'!$P$14,'As Downloaded'!$Q$14,'As Downloaded'!$R$14,'As Downloaded'!$S$14,'As Downloaded'!$T$14,'As Downloaded'!$T$16,'As Downloaded'!$T$17,'As Downloaded'!$T$18,'As Downloaded'!$T$19,'As Downloaded'!$T$20,'As Downloaded'!$H$21,'As Downloaded'!$I$21,'As Downloaded'!$J$21,'As Downloaded'!$K$21,'As Downloaded'!$L$21</definedName>
    <definedName name="QB_FORMULA_1" localSheetId="1" hidden="1">'To Board June 2019'!$L$14,'To Board June 2019'!$M$14,'To Board June 2019'!$N$14,'To Board June 2019'!$O$14,'To Board June 2019'!#REF!,'To Board June 2019'!$T$14,'To Board June 2019'!$T$16,'To Board June 2019'!$T$17,'To Board June 2019'!$T$18,'To Board June 2019'!$T$19,'To Board June 2019'!$T$20,'To Board June 2019'!#REF!,'To Board June 2019'!#REF!,'To Board June 2019'!#REF!,'To Board June 2019'!$H$21,'To Board June 2019'!$I$21</definedName>
    <definedName name="QB_FORMULA_1" localSheetId="3" hidden="1">'To Board May 2019'!$K$14,'To Board May 2019'!$L$14,'To Board May 2019'!$M$14,'To Board May 2019'!$N$14,'To Board May 2019'!#REF!,'To Board May 2019'!$S$14,'To Board May 2019'!$S$16,'To Board May 2019'!$S$17,'To Board May 2019'!$S$18,'To Board May 2019'!$S$19,'To Board May 2019'!$S$20,'To Board May 2019'!#REF!,'To Board May 2019'!#REF!,'To Board May 2019'!#REF!,'To Board May 2019'!$G$21,'To Board May 2019'!$H$21</definedName>
    <definedName name="QB_FORMULA_1" localSheetId="5" hidden="1">'Working Copy 040419'!$L$14,'Working Copy 040419'!$M$14,'Working Copy 040419'!$N$14,'Working Copy 040419'!$O$14,'Working Copy 040419'!#REF!,'Working Copy 040419'!$T$14,'Working Copy 040419'!$T$16,'Working Copy 040419'!$T$17,'Working Copy 040419'!$T$18,'Working Copy 040419'!$T$19,'Working Copy 040419'!$T$20,'Working Copy 040419'!#REF!,'Working Copy 040419'!#REF!,'Working Copy 040419'!#REF!,'Working Copy 040419'!$H$21,'Working Copy 040419'!$I$21</definedName>
    <definedName name="QB_FORMULA_1" localSheetId="4" hidden="1">'Working Copy 050219'!$L$14,'Working Copy 050219'!$M$14,'Working Copy 050219'!$N$14,'Working Copy 050219'!$O$14,'Working Copy 050219'!#REF!,'Working Copy 050219'!$T$14,'Working Copy 050219'!$T$16,'Working Copy 050219'!$T$17,'Working Copy 050219'!$T$18,'Working Copy 050219'!$T$19,'Working Copy 050219'!$T$20,'Working Copy 050219'!#REF!,'Working Copy 050219'!#REF!,'Working Copy 050219'!#REF!,'Working Copy 050219'!$H$21,'Working Copy 050219'!$I$21</definedName>
    <definedName name="QB_FORMULA_1" localSheetId="2" hidden="1">'Working Copy 060319'!$L$14,'Working Copy 060319'!$M$14,'Working Copy 060319'!$N$14,'Working Copy 060319'!$O$14,'Working Copy 060319'!#REF!,'Working Copy 060319'!$T$14,'Working Copy 060319'!$T$16,'Working Copy 060319'!$T$17,'Working Copy 060319'!$T$18,'Working Copy 060319'!$T$19,'Working Copy 060319'!$T$20,'Working Copy 060319'!#REF!,'Working Copy 060319'!#REF!,'Working Copy 060319'!#REF!,'Working Copy 060319'!$H$21,'Working Copy 060319'!$I$21</definedName>
    <definedName name="QB_FORMULA_10" localSheetId="0" hidden="1">'Approved Budget'!$O$57,'Approved Budget'!#REF!,'Approved Budget'!$T$57,'Approved Budget'!$T$59,'Approved Budget'!$T$61,'Approved Budget'!#REF!,'Approved Budget'!#REF!,'Approved Budget'!#REF!,'Approved Budget'!$H$62,'Approved Budget'!$I$62,'Approved Budget'!$J$62,'Approved Budget'!$K$62,'Approved Budget'!$L$62,'Approved Budget'!$M$62,'Approved Budget'!$N$62,'Approved Budget'!$O$62</definedName>
    <definedName name="QB_FORMULA_10" localSheetId="6" hidden="1">'As Downloaded'!$R$56,'As Downloaded'!$S$56,'As Downloaded'!$T$56,'As Downloaded'!$T$58,'As Downloaded'!$T$59,'As Downloaded'!$H$60,'As Downloaded'!$I$60,'As Downloaded'!$J$60,'As Downloaded'!$K$60,'As Downloaded'!$L$60,'As Downloaded'!$M$60,'As Downloaded'!$N$60,'As Downloaded'!$O$60,'As Downloaded'!$P$60,'As Downloaded'!$Q$60,'As Downloaded'!$R$60</definedName>
    <definedName name="QB_FORMULA_10" localSheetId="1" hidden="1">'To Board June 2019'!$O$57,'To Board June 2019'!#REF!,'To Board June 2019'!$T$57,'To Board June 2019'!$T$59,'To Board June 2019'!$T$61,'To Board June 2019'!#REF!,'To Board June 2019'!#REF!,'To Board June 2019'!#REF!,'To Board June 2019'!$H$62,'To Board June 2019'!$I$62,'To Board June 2019'!$J$62,'To Board June 2019'!$K$62,'To Board June 2019'!$L$62,'To Board June 2019'!$M$62,'To Board June 2019'!$N$62,'To Board June 2019'!$O$62</definedName>
    <definedName name="QB_FORMULA_10" localSheetId="3" hidden="1">'To Board May 2019'!$N$57,'To Board May 2019'!#REF!,'To Board May 2019'!$S$57,'To Board May 2019'!$S$59,'To Board May 2019'!$S$61,'To Board May 2019'!#REF!,'To Board May 2019'!#REF!,'To Board May 2019'!#REF!,'To Board May 2019'!$G$62,'To Board May 2019'!$H$62,'To Board May 2019'!$I$62,'To Board May 2019'!$J$62,'To Board May 2019'!$K$62,'To Board May 2019'!$L$62,'To Board May 2019'!$M$62,'To Board May 2019'!$N$62</definedName>
    <definedName name="QB_FORMULA_10" localSheetId="5" hidden="1">'Working Copy 040419'!$O$57,'Working Copy 040419'!#REF!,'Working Copy 040419'!$T$57,'Working Copy 040419'!$T$59,'Working Copy 040419'!$T$61,'Working Copy 040419'!#REF!,'Working Copy 040419'!#REF!,'Working Copy 040419'!#REF!,'Working Copy 040419'!$H$62,'Working Copy 040419'!$I$62,'Working Copy 040419'!$J$62,'Working Copy 040419'!$K$62,'Working Copy 040419'!$L$62,'Working Copy 040419'!$M$62,'Working Copy 040419'!$N$62,'Working Copy 040419'!$O$62</definedName>
    <definedName name="QB_FORMULA_10" localSheetId="4" hidden="1">'Working Copy 050219'!$O$57,'Working Copy 050219'!#REF!,'Working Copy 050219'!$T$57,'Working Copy 050219'!$T$59,'Working Copy 050219'!$T$61,'Working Copy 050219'!#REF!,'Working Copy 050219'!#REF!,'Working Copy 050219'!#REF!,'Working Copy 050219'!$H$62,'Working Copy 050219'!$I$62,'Working Copy 050219'!$J$62,'Working Copy 050219'!$K$62,'Working Copy 050219'!$L$62,'Working Copy 050219'!$M$62,'Working Copy 050219'!$N$62,'Working Copy 050219'!$O$62</definedName>
    <definedName name="QB_FORMULA_10" localSheetId="2" hidden="1">'Working Copy 060319'!$O$57,'Working Copy 060319'!#REF!,'Working Copy 060319'!$T$57,'Working Copy 060319'!$T$59,'Working Copy 060319'!$T$61,'Working Copy 060319'!#REF!,'Working Copy 060319'!#REF!,'Working Copy 060319'!#REF!,'Working Copy 060319'!$H$62,'Working Copy 060319'!$I$62,'Working Copy 060319'!$J$62,'Working Copy 060319'!$K$62,'Working Copy 060319'!$L$62,'Working Copy 060319'!$M$62,'Working Copy 060319'!$N$62,'Working Copy 060319'!$O$62</definedName>
    <definedName name="QB_FORMULA_11" localSheetId="0" hidden="1">'Approved Budget'!#REF!,'Approved Budget'!$T$62,'Approved Budget'!#REF!,'Approved Budget'!#REF!,'Approved Budget'!#REF!,'Approved Budget'!$H$63,'Approved Budget'!$I$63,'Approved Budget'!$J$63,'Approved Budget'!$K$63,'Approved Budget'!$L$63,'Approved Budget'!$M$63,'Approved Budget'!$N$63,'Approved Budget'!$O$63,'Approved Budget'!#REF!,'Approved Budget'!$T$63,'Approved Budget'!$T$66</definedName>
    <definedName name="QB_FORMULA_11" localSheetId="6" hidden="1">'As Downloaded'!$S$60,'As Downloaded'!$T$60,'As Downloaded'!$H$61,'As Downloaded'!$I$61,'As Downloaded'!$J$61,'As Downloaded'!$K$61,'As Downloaded'!$L$61,'As Downloaded'!$M$61,'As Downloaded'!$N$61,'As Downloaded'!$O$61,'As Downloaded'!$P$61,'As Downloaded'!$Q$61,'As Downloaded'!$R$61,'As Downloaded'!$S$61,'As Downloaded'!$T$61,'As Downloaded'!$T$64</definedName>
    <definedName name="QB_FORMULA_11" localSheetId="1" hidden="1">'To Board June 2019'!#REF!,'To Board June 2019'!$T$62,'To Board June 2019'!#REF!,'To Board June 2019'!#REF!,'To Board June 2019'!#REF!,'To Board June 2019'!$H$63,'To Board June 2019'!$I$63,'To Board June 2019'!$J$63,'To Board June 2019'!$K$63,'To Board June 2019'!$L$63,'To Board June 2019'!$M$63,'To Board June 2019'!$N$63,'To Board June 2019'!$O$63,'To Board June 2019'!#REF!,'To Board June 2019'!$T$63,'To Board June 2019'!$T$66</definedName>
    <definedName name="QB_FORMULA_11" localSheetId="3" hidden="1">'To Board May 2019'!#REF!,'To Board May 2019'!$S$62,'To Board May 2019'!#REF!,'To Board May 2019'!#REF!,'To Board May 2019'!#REF!,'To Board May 2019'!$G$63,'To Board May 2019'!$H$63,'To Board May 2019'!$I$63,'To Board May 2019'!$J$63,'To Board May 2019'!$K$63,'To Board May 2019'!$L$63,'To Board May 2019'!$M$63,'To Board May 2019'!$N$63,'To Board May 2019'!#REF!,'To Board May 2019'!$S$63,'To Board May 2019'!$S$66</definedName>
    <definedName name="QB_FORMULA_11" localSheetId="5" hidden="1">'Working Copy 040419'!#REF!,'Working Copy 040419'!$T$62,'Working Copy 040419'!#REF!,'Working Copy 040419'!#REF!,'Working Copy 040419'!#REF!,'Working Copy 040419'!$H$63,'Working Copy 040419'!$I$63,'Working Copy 040419'!$J$63,'Working Copy 040419'!$K$63,'Working Copy 040419'!$L$63,'Working Copy 040419'!$M$63,'Working Copy 040419'!$N$63,'Working Copy 040419'!$O$63,'Working Copy 040419'!#REF!,'Working Copy 040419'!$T$63,'Working Copy 040419'!$T$66</definedName>
    <definedName name="QB_FORMULA_11" localSheetId="4" hidden="1">'Working Copy 050219'!#REF!,'Working Copy 050219'!$T$62,'Working Copy 050219'!#REF!,'Working Copy 050219'!#REF!,'Working Copy 050219'!#REF!,'Working Copy 050219'!$H$63,'Working Copy 050219'!$I$63,'Working Copy 050219'!$J$63,'Working Copy 050219'!$K$63,'Working Copy 050219'!$L$63,'Working Copy 050219'!$M$63,'Working Copy 050219'!$N$63,'Working Copy 050219'!$O$63,'Working Copy 050219'!#REF!,'Working Copy 050219'!$T$63,'Working Copy 050219'!$T$66</definedName>
    <definedName name="QB_FORMULA_11" localSheetId="2" hidden="1">'Working Copy 060319'!#REF!,'Working Copy 060319'!$T$62,'Working Copy 060319'!#REF!,'Working Copy 060319'!#REF!,'Working Copy 060319'!#REF!,'Working Copy 060319'!$H$63,'Working Copy 060319'!$I$63,'Working Copy 060319'!$J$63,'Working Copy 060319'!$K$63,'Working Copy 060319'!$L$63,'Working Copy 060319'!$M$63,'Working Copy 060319'!$N$63,'Working Copy 060319'!$O$63,'Working Copy 060319'!#REF!,'Working Copy 060319'!$T$63,'Working Copy 060319'!$T$66</definedName>
    <definedName name="QB_FORMULA_12" localSheetId="0" hidden="1">'Approved Budget'!$T$67,'Approved Budget'!$T$68,'Approved Budget'!#REF!,'Approved Budget'!#REF!,'Approved Budget'!#REF!,'Approved Budget'!$H$69,'Approved Budget'!$I$69,'Approved Budget'!$J$69,'Approved Budget'!$K$69,'Approved Budget'!$L$69,'Approved Budget'!$M$69,'Approved Budget'!$N$69,'Approved Budget'!$O$69,'Approved Budget'!#REF!,'Approved Budget'!$T$69,'Approved Budget'!$T$71</definedName>
    <definedName name="QB_FORMULA_12" localSheetId="6" hidden="1">'As Downloaded'!$T$65,'As Downloaded'!$T$66,'As Downloaded'!$H$67,'As Downloaded'!$I$67,'As Downloaded'!$J$67,'As Downloaded'!$K$67,'As Downloaded'!$L$67,'As Downloaded'!$M$67,'As Downloaded'!$N$67,'As Downloaded'!$O$67,'As Downloaded'!$P$67,'As Downloaded'!$Q$67,'As Downloaded'!$R$67,'As Downloaded'!$S$67,'As Downloaded'!$T$67,'As Downloaded'!$T$69</definedName>
    <definedName name="QB_FORMULA_12" localSheetId="1" hidden="1">'To Board June 2019'!$T$67,'To Board June 2019'!$T$68,'To Board June 2019'!#REF!,'To Board June 2019'!#REF!,'To Board June 2019'!#REF!,'To Board June 2019'!$H$69,'To Board June 2019'!$I$69,'To Board June 2019'!$J$69,'To Board June 2019'!$K$69,'To Board June 2019'!$L$69,'To Board June 2019'!$M$69,'To Board June 2019'!$N$69,'To Board June 2019'!$O$69,'To Board June 2019'!#REF!,'To Board June 2019'!$T$69,'To Board June 2019'!$T$71</definedName>
    <definedName name="QB_FORMULA_12" localSheetId="3" hidden="1">'To Board May 2019'!$S$67,'To Board May 2019'!$S$68,'To Board May 2019'!#REF!,'To Board May 2019'!#REF!,'To Board May 2019'!#REF!,'To Board May 2019'!$G$69,'To Board May 2019'!$H$69,'To Board May 2019'!$I$69,'To Board May 2019'!$J$69,'To Board May 2019'!$K$69,'To Board May 2019'!$L$69,'To Board May 2019'!$M$69,'To Board May 2019'!$N$69,'To Board May 2019'!#REF!,'To Board May 2019'!$S$69,'To Board May 2019'!$S$71</definedName>
    <definedName name="QB_FORMULA_12" localSheetId="5" hidden="1">'Working Copy 040419'!$T$67,'Working Copy 040419'!$T$68,'Working Copy 040419'!#REF!,'Working Copy 040419'!#REF!,'Working Copy 040419'!#REF!,'Working Copy 040419'!$H$69,'Working Copy 040419'!$I$69,'Working Copy 040419'!$J$69,'Working Copy 040419'!$K$69,'Working Copy 040419'!$L$69,'Working Copy 040419'!$M$69,'Working Copy 040419'!$N$69,'Working Copy 040419'!$O$69,'Working Copy 040419'!#REF!,'Working Copy 040419'!$T$69,'Working Copy 040419'!$T$71</definedName>
    <definedName name="QB_FORMULA_12" localSheetId="4" hidden="1">'Working Copy 050219'!$T$67,'Working Copy 050219'!$T$68,'Working Copy 050219'!#REF!,'Working Copy 050219'!#REF!,'Working Copy 050219'!#REF!,'Working Copy 050219'!$H$69,'Working Copy 050219'!$I$69,'Working Copy 050219'!$J$69,'Working Copy 050219'!$K$69,'Working Copy 050219'!$L$69,'Working Copy 050219'!$M$69,'Working Copy 050219'!$N$69,'Working Copy 050219'!$O$69,'Working Copy 050219'!#REF!,'Working Copy 050219'!$T$69,'Working Copy 050219'!$T$71</definedName>
    <definedName name="QB_FORMULA_12" localSheetId="2" hidden="1">'Working Copy 060319'!$T$67,'Working Copy 060319'!$T$68,'Working Copy 060319'!#REF!,'Working Copy 060319'!#REF!,'Working Copy 060319'!#REF!,'Working Copy 060319'!$H$69,'Working Copy 060319'!$I$69,'Working Copy 060319'!$J$69,'Working Copy 060319'!$K$69,'Working Copy 060319'!$L$69,'Working Copy 060319'!$M$69,'Working Copy 060319'!$N$69,'Working Copy 060319'!$O$69,'Working Copy 060319'!#REF!,'Working Copy 060319'!$T$69,'Working Copy 060319'!$T$71</definedName>
    <definedName name="QB_FORMULA_13" localSheetId="0" hidden="1">'Approved Budget'!$T$72,'Approved Budget'!$T$73,'Approved Budget'!$T$74,'Approved Budget'!$T$75,'Approved Budget'!$T$76,'Approved Budget'!$T$77,'Approved Budget'!$T$78,'Approved Budget'!$T$79,'Approved Budget'!$T$80,'Approved Budget'!$T$81,'Approved Budget'!$T$82,'Approved Budget'!$T$83,'Approved Budget'!$T$84,'Approved Budget'!$T$85,'Approved Budget'!$T$86,'Approved Budget'!$T$87</definedName>
    <definedName name="QB_FORMULA_13" localSheetId="6" hidden="1">'As Downloaded'!$T$70,'As Downloaded'!$T$71,'As Downloaded'!$T$72,'As Downloaded'!$T$73,'As Downloaded'!$T$74,'As Downloaded'!$T$75,'As Downloaded'!$T$76,'As Downloaded'!$T$77,'As Downloaded'!$T$78,'As Downloaded'!$T$79,'As Downloaded'!$T$80,'As Downloaded'!$T$81,'As Downloaded'!$T$82,'As Downloaded'!$T$83,'As Downloaded'!$T$84,'As Downloaded'!$T$85</definedName>
    <definedName name="QB_FORMULA_13" localSheetId="1" hidden="1">'To Board June 2019'!$T$72,'To Board June 2019'!$T$73,'To Board June 2019'!$T$74,'To Board June 2019'!$T$75,'To Board June 2019'!$T$76,'To Board June 2019'!$T$77,'To Board June 2019'!$T$78,'To Board June 2019'!$T$79,'To Board June 2019'!$T$80,'To Board June 2019'!$T$81,'To Board June 2019'!$T$82,'To Board June 2019'!$T$83,'To Board June 2019'!$T$84,'To Board June 2019'!$T$85,'To Board June 2019'!$T$86,'To Board June 2019'!$T$87</definedName>
    <definedName name="QB_FORMULA_13" localSheetId="3" hidden="1">'To Board May 2019'!$S$72,'To Board May 2019'!$S$73,'To Board May 2019'!$S$74,'To Board May 2019'!$S$75,'To Board May 2019'!$S$76,'To Board May 2019'!$S$77,'To Board May 2019'!$S$78,'To Board May 2019'!$S$79,'To Board May 2019'!$S$80,'To Board May 2019'!$S$81,'To Board May 2019'!$S$82,'To Board May 2019'!$S$83,'To Board May 2019'!$S$84,'To Board May 2019'!$S$85,'To Board May 2019'!$S$86,'To Board May 2019'!$S$87</definedName>
    <definedName name="QB_FORMULA_13" localSheetId="5" hidden="1">'Working Copy 040419'!$T$72,'Working Copy 040419'!$T$73,'Working Copy 040419'!$T$74,'Working Copy 040419'!$T$75,'Working Copy 040419'!$T$76,'Working Copy 040419'!$T$77,'Working Copy 040419'!$T$78,'Working Copy 040419'!$T$79,'Working Copy 040419'!$T$80,'Working Copy 040419'!$T$81,'Working Copy 040419'!$T$82,'Working Copy 040419'!$T$83,'Working Copy 040419'!$T$84,'Working Copy 040419'!$T$85,'Working Copy 040419'!$T$86,'Working Copy 040419'!$T$87</definedName>
    <definedName name="QB_FORMULA_13" localSheetId="4" hidden="1">'Working Copy 050219'!$T$72,'Working Copy 050219'!$T$73,'Working Copy 050219'!$T$74,'Working Copy 050219'!$T$75,'Working Copy 050219'!$T$76,'Working Copy 050219'!$T$77,'Working Copy 050219'!$T$78,'Working Copy 050219'!$T$79,'Working Copy 050219'!$T$80,'Working Copy 050219'!$T$81,'Working Copy 050219'!$T$82,'Working Copy 050219'!$T$83,'Working Copy 050219'!$T$84,'Working Copy 050219'!$T$85,'Working Copy 050219'!$T$86,'Working Copy 050219'!$T$87</definedName>
    <definedName name="QB_FORMULA_13" localSheetId="2" hidden="1">'Working Copy 060319'!$T$72,'Working Copy 060319'!$T$73,'Working Copy 060319'!$T$74,'Working Copy 060319'!$T$75,'Working Copy 060319'!$T$76,'Working Copy 060319'!$T$77,'Working Copy 060319'!$T$78,'Working Copy 060319'!$T$79,'Working Copy 060319'!$T$80,'Working Copy 060319'!$T$81,'Working Copy 060319'!$T$82,'Working Copy 060319'!$T$83,'Working Copy 060319'!$T$84,'Working Copy 060319'!$T$85,'Working Copy 060319'!$T$86,'Working Copy 060319'!$T$87</definedName>
    <definedName name="QB_FORMULA_14" localSheetId="0" hidden="1">'Approved Budget'!$T$88,'Approved Budget'!$T$90,'Approved Budget'!$T$91,'Approved Budget'!$T$92,'Approved Budget'!$T$93,'Approved Budget'!$T$94,'Approved Budget'!$T$95,'Approved Budget'!$T$96,'Approved Budget'!$T$97,'Approved Budget'!$T$98,'Approved Budget'!$T$99,'Approved Budget'!$T$100,'Approved Budget'!$T$101,'Approved Budget'!#REF!,'Approved Budget'!#REF!,'Approved Budget'!#REF!</definedName>
    <definedName name="QB_FORMULA_14" localSheetId="6" hidden="1">'As Downloaded'!$T$86,'As Downloaded'!$T$87,'As Downloaded'!$T$88,'As Downloaded'!$T$89,'As Downloaded'!$T$90,'As Downloaded'!$T$91,'As Downloaded'!$T$92,'As Downloaded'!$T$93,'As Downloaded'!$T$94,'As Downloaded'!$T$95,'As Downloaded'!$T$96,'As Downloaded'!$T$97,'As Downloaded'!$T$98,'As Downloaded'!$H$99,'As Downloaded'!$I$99,'As Downloaded'!$J$99</definedName>
    <definedName name="QB_FORMULA_14" localSheetId="1" hidden="1">'To Board June 2019'!$T$88,'To Board June 2019'!$T$90,'To Board June 2019'!$T$91,'To Board June 2019'!$T$92,'To Board June 2019'!$T$93,'To Board June 2019'!$T$94,'To Board June 2019'!$T$95,'To Board June 2019'!$T$96,'To Board June 2019'!$T$97,'To Board June 2019'!$T$98,'To Board June 2019'!$T$99,'To Board June 2019'!$T$100,'To Board June 2019'!$T$101,'To Board June 2019'!#REF!,'To Board June 2019'!#REF!,'To Board June 2019'!#REF!</definedName>
    <definedName name="QB_FORMULA_14" localSheetId="3" hidden="1">'To Board May 2019'!$S$88,'To Board May 2019'!$S$90,'To Board May 2019'!$S$91,'To Board May 2019'!$S$92,'To Board May 2019'!$S$93,'To Board May 2019'!$S$94,'To Board May 2019'!$S$95,'To Board May 2019'!$S$96,'To Board May 2019'!$S$97,'To Board May 2019'!$S$98,'To Board May 2019'!$S$99,'To Board May 2019'!$S$100,'To Board May 2019'!$S$101,'To Board May 2019'!#REF!,'To Board May 2019'!#REF!,'To Board May 2019'!#REF!</definedName>
    <definedName name="QB_FORMULA_14" localSheetId="5" hidden="1">'Working Copy 040419'!$T$88,'Working Copy 040419'!$T$90,'Working Copy 040419'!$T$91,'Working Copy 040419'!$T$92,'Working Copy 040419'!$T$93,'Working Copy 040419'!$T$94,'Working Copy 040419'!$T$95,'Working Copy 040419'!$T$96,'Working Copy 040419'!$T$97,'Working Copy 040419'!$T$98,'Working Copy 040419'!$T$99,'Working Copy 040419'!$T$100,'Working Copy 040419'!$T$101,'Working Copy 040419'!#REF!,'Working Copy 040419'!#REF!,'Working Copy 040419'!#REF!</definedName>
    <definedName name="QB_FORMULA_14" localSheetId="4" hidden="1">'Working Copy 050219'!$T$88,'Working Copy 050219'!$T$90,'Working Copy 050219'!$T$91,'Working Copy 050219'!$T$92,'Working Copy 050219'!$T$93,'Working Copy 050219'!$T$94,'Working Copy 050219'!$T$95,'Working Copy 050219'!$T$96,'Working Copy 050219'!$T$97,'Working Copy 050219'!$T$98,'Working Copy 050219'!$T$99,'Working Copy 050219'!$T$100,'Working Copy 050219'!$T$101,'Working Copy 050219'!#REF!,'Working Copy 050219'!#REF!,'Working Copy 050219'!#REF!</definedName>
    <definedName name="QB_FORMULA_14" localSheetId="2" hidden="1">'Working Copy 060319'!$T$88,'Working Copy 060319'!$T$90,'Working Copy 060319'!$T$91,'Working Copy 060319'!$T$92,'Working Copy 060319'!$T$93,'Working Copy 060319'!$T$94,'Working Copy 060319'!$T$95,'Working Copy 060319'!$T$96,'Working Copy 060319'!$T$97,'Working Copy 060319'!$T$98,'Working Copy 060319'!$T$99,'Working Copy 060319'!$T$100,'Working Copy 060319'!$T$101,'Working Copy 060319'!#REF!,'Working Copy 060319'!#REF!,'Working Copy 060319'!#REF!</definedName>
    <definedName name="QB_FORMULA_15" localSheetId="0" hidden="1">'Approved Budget'!$H$102,'Approved Budget'!$I$102,'Approved Budget'!$J$102,'Approved Budget'!$K$102,'Approved Budget'!$L$102,'Approved Budget'!$M$102,'Approved Budget'!$N$102,'Approved Budget'!$O$102,'Approved Budget'!#REF!,'Approved Budget'!$T$102,'Approved Budget'!$T$104,'Approved Budget'!$T$105,'Approved Budget'!$T$106,'Approved Budget'!$T$107,'Approved Budget'!$T$108,'Approved Budget'!$T$109</definedName>
    <definedName name="QB_FORMULA_15" localSheetId="6" hidden="1">'As Downloaded'!$K$99,'As Downloaded'!$L$99,'As Downloaded'!$M$99,'As Downloaded'!$N$99,'As Downloaded'!$O$99,'As Downloaded'!$P$99,'As Downloaded'!$Q$99,'As Downloaded'!$R$99,'As Downloaded'!$S$99,'As Downloaded'!$T$99,'As Downloaded'!$T$101,'As Downloaded'!$T$102,'As Downloaded'!$T$103,'As Downloaded'!$T$104,'As Downloaded'!$T$105,'As Downloaded'!$T$106</definedName>
    <definedName name="QB_FORMULA_15" localSheetId="1" hidden="1">'To Board June 2019'!$H$102,'To Board June 2019'!$I$102,'To Board June 2019'!$J$102,'To Board June 2019'!$K$102,'To Board June 2019'!$L$102,'To Board June 2019'!$M$102,'To Board June 2019'!$N$102,'To Board June 2019'!$O$102,'To Board June 2019'!#REF!,'To Board June 2019'!$T$102,'To Board June 2019'!$T$104,'To Board June 2019'!$T$105,'To Board June 2019'!$T$106,'To Board June 2019'!$T$107,'To Board June 2019'!$T$108,'To Board June 2019'!$T$109</definedName>
    <definedName name="QB_FORMULA_15" localSheetId="3" hidden="1">'To Board May 2019'!$G$102,'To Board May 2019'!$H$102,'To Board May 2019'!$I$102,'To Board May 2019'!$J$102,'To Board May 2019'!$K$102,'To Board May 2019'!$L$102,'To Board May 2019'!$M$102,'To Board May 2019'!$N$102,'To Board May 2019'!#REF!,'To Board May 2019'!$S$102,'To Board May 2019'!$S$104,'To Board May 2019'!$S$105,'To Board May 2019'!$S$106,'To Board May 2019'!$S$107,'To Board May 2019'!$S$108,'To Board May 2019'!$S$109</definedName>
    <definedName name="QB_FORMULA_15" localSheetId="5" hidden="1">'Working Copy 040419'!$H$102,'Working Copy 040419'!$I$102,'Working Copy 040419'!$J$102,'Working Copy 040419'!$K$102,'Working Copy 040419'!$L$102,'Working Copy 040419'!$M$102,'Working Copy 040419'!$N$102,'Working Copy 040419'!$O$102,'Working Copy 040419'!#REF!,'Working Copy 040419'!$T$102,'Working Copy 040419'!$T$104,'Working Copy 040419'!$T$105,'Working Copy 040419'!$T$106,'Working Copy 040419'!$T$107,'Working Copy 040419'!$T$108,'Working Copy 040419'!$T$109</definedName>
    <definedName name="QB_FORMULA_15" localSheetId="4" hidden="1">'Working Copy 050219'!$H$102,'Working Copy 050219'!$I$102,'Working Copy 050219'!$J$102,'Working Copy 050219'!$K$102,'Working Copy 050219'!$L$102,'Working Copy 050219'!$M$102,'Working Copy 050219'!$N$102,'Working Copy 050219'!$O$102,'Working Copy 050219'!#REF!,'Working Copy 050219'!$T$102,'Working Copy 050219'!$T$104,'Working Copy 050219'!$T$105,'Working Copy 050219'!$T$106,'Working Copy 050219'!$T$107,'Working Copy 050219'!$T$108,'Working Copy 050219'!$T$109</definedName>
    <definedName name="QB_FORMULA_15" localSheetId="2" hidden="1">'Working Copy 060319'!$H$102,'Working Copy 060319'!$I$102,'Working Copy 060319'!$J$102,'Working Copy 060319'!$K$102,'Working Copy 060319'!$L$102,'Working Copy 060319'!$M$102,'Working Copy 060319'!$N$102,'Working Copy 060319'!$O$102,'Working Copy 060319'!#REF!,'Working Copy 060319'!$T$102,'Working Copy 060319'!$T$104,'Working Copy 060319'!$T$105,'Working Copy 060319'!$T$106,'Working Copy 060319'!$T$107,'Working Copy 060319'!$T$108,'Working Copy 060319'!$T$109</definedName>
    <definedName name="QB_FORMULA_16" localSheetId="0" hidden="1">'Approved Budget'!$T$110,'Approved Budget'!$T$111,'Approved Budget'!$T$112,'Approved Budget'!$T$113,'Approved Budget'!$T$114,'Approved Budget'!$T$115,'Approved Budget'!#REF!,'Approved Budget'!#REF!,'Approved Budget'!#REF!,'Approved Budget'!$H$116,'Approved Budget'!$I$116,'Approved Budget'!$J$116,'Approved Budget'!$K$116,'Approved Budget'!$L$116,'Approved Budget'!$M$116,'Approved Budget'!$N$116</definedName>
    <definedName name="QB_FORMULA_16" localSheetId="6" hidden="1">'As Downloaded'!$T$107,'As Downloaded'!$T$108,'As Downloaded'!$T$109,'As Downloaded'!$T$110,'As Downloaded'!$T$111,'As Downloaded'!$T$112,'As Downloaded'!$H$113,'As Downloaded'!$I$113,'As Downloaded'!$J$113,'As Downloaded'!$K$113,'As Downloaded'!$L$113,'As Downloaded'!$M$113,'As Downloaded'!$N$113,'As Downloaded'!$O$113,'As Downloaded'!$P$113,'As Downloaded'!$Q$113</definedName>
    <definedName name="QB_FORMULA_16" localSheetId="1" hidden="1">'To Board June 2019'!$T$110,'To Board June 2019'!$T$111,'To Board June 2019'!$T$112,'To Board June 2019'!$T$113,'To Board June 2019'!$T$114,'To Board June 2019'!$T$115,'To Board June 2019'!#REF!,'To Board June 2019'!#REF!,'To Board June 2019'!#REF!,'To Board June 2019'!$H$116,'To Board June 2019'!$I$116,'To Board June 2019'!$J$116,'To Board June 2019'!$K$116,'To Board June 2019'!$L$116,'To Board June 2019'!$M$116,'To Board June 2019'!$N$116</definedName>
    <definedName name="QB_FORMULA_16" localSheetId="3" hidden="1">'To Board May 2019'!$S$110,'To Board May 2019'!$S$111,'To Board May 2019'!$S$112,'To Board May 2019'!$S$113,'To Board May 2019'!$S$114,'To Board May 2019'!$S$115,'To Board May 2019'!#REF!,'To Board May 2019'!#REF!,'To Board May 2019'!#REF!,'To Board May 2019'!$G$116,'To Board May 2019'!$H$116,'To Board May 2019'!$I$116,'To Board May 2019'!$J$116,'To Board May 2019'!$K$116,'To Board May 2019'!$L$116,'To Board May 2019'!$M$116</definedName>
    <definedName name="QB_FORMULA_16" localSheetId="5" hidden="1">'Working Copy 040419'!$T$110,'Working Copy 040419'!$T$111,'Working Copy 040419'!$T$112,'Working Copy 040419'!$T$113,'Working Copy 040419'!$T$114,'Working Copy 040419'!$T$115,'Working Copy 040419'!#REF!,'Working Copy 040419'!#REF!,'Working Copy 040419'!#REF!,'Working Copy 040419'!$H$116,'Working Copy 040419'!$I$116,'Working Copy 040419'!$J$116,'Working Copy 040419'!$K$116,'Working Copy 040419'!$L$116,'Working Copy 040419'!$M$116,'Working Copy 040419'!$N$116</definedName>
    <definedName name="QB_FORMULA_16" localSheetId="4" hidden="1">'Working Copy 050219'!$T$110,'Working Copy 050219'!$T$111,'Working Copy 050219'!$T$112,'Working Copy 050219'!$T$113,'Working Copy 050219'!$T$114,'Working Copy 050219'!$T$115,'Working Copy 050219'!#REF!,'Working Copy 050219'!#REF!,'Working Copy 050219'!#REF!,'Working Copy 050219'!$H$116,'Working Copy 050219'!$I$116,'Working Copy 050219'!$J$116,'Working Copy 050219'!$K$116,'Working Copy 050219'!$L$116,'Working Copy 050219'!$M$116,'Working Copy 050219'!$N$116</definedName>
    <definedName name="QB_FORMULA_16" localSheetId="2" hidden="1">'Working Copy 060319'!$T$110,'Working Copy 060319'!$T$111,'Working Copy 060319'!$T$112,'Working Copy 060319'!$T$113,'Working Copy 060319'!$T$114,'Working Copy 060319'!$T$115,'Working Copy 060319'!#REF!,'Working Copy 060319'!#REF!,'Working Copy 060319'!#REF!,'Working Copy 060319'!$H$116,'Working Copy 060319'!$I$116,'Working Copy 060319'!$J$116,'Working Copy 060319'!$K$116,'Working Copy 060319'!$L$116,'Working Copy 060319'!$M$116,'Working Copy 060319'!$N$116</definedName>
    <definedName name="QB_FORMULA_17" localSheetId="0" hidden="1">'Approved Budget'!$O$116,'Approved Budget'!#REF!,'Approved Budget'!$T$116,'Approved Budget'!#REF!,'Approved Budget'!#REF!,'Approved Budget'!#REF!,'Approved Budget'!$H$117,'Approved Budget'!$I$117,'Approved Budget'!$J$117,'Approved Budget'!$K$117,'Approved Budget'!$L$117,'Approved Budget'!$M$117,'Approved Budget'!$N$117,'Approved Budget'!$O$117,'Approved Budget'!#REF!,'Approved Budget'!$T$117</definedName>
    <definedName name="QB_FORMULA_17" localSheetId="6" hidden="1">'As Downloaded'!$R$113,'As Downloaded'!$S$113,'As Downloaded'!$T$113,'As Downloaded'!$H$114,'As Downloaded'!$I$114,'As Downloaded'!$J$114,'As Downloaded'!$K$114,'As Downloaded'!$L$114,'As Downloaded'!$M$114,'As Downloaded'!$N$114,'As Downloaded'!$O$114,'As Downloaded'!$P$114,'As Downloaded'!$Q$114,'As Downloaded'!$R$114,'As Downloaded'!$S$114,'As Downloaded'!$T$114</definedName>
    <definedName name="QB_FORMULA_17" localSheetId="1" hidden="1">'To Board June 2019'!$O$116,'To Board June 2019'!#REF!,'To Board June 2019'!$T$116,'To Board June 2019'!#REF!,'To Board June 2019'!#REF!,'To Board June 2019'!#REF!,'To Board June 2019'!$H$117,'To Board June 2019'!$I$117,'To Board June 2019'!$J$117,'To Board June 2019'!$K$117,'To Board June 2019'!$L$117,'To Board June 2019'!$M$117,'To Board June 2019'!$N$117,'To Board June 2019'!$O$117,'To Board June 2019'!#REF!,'To Board June 2019'!$T$117</definedName>
    <definedName name="QB_FORMULA_17" localSheetId="3" hidden="1">'To Board May 2019'!$N$116,'To Board May 2019'!#REF!,'To Board May 2019'!$S$116,'To Board May 2019'!#REF!,'To Board May 2019'!#REF!,'To Board May 2019'!#REF!,'To Board May 2019'!$G$117,'To Board May 2019'!$H$117,'To Board May 2019'!$I$117,'To Board May 2019'!$J$117,'To Board May 2019'!$K$117,'To Board May 2019'!$L$117,'To Board May 2019'!$M$117,'To Board May 2019'!$N$117,'To Board May 2019'!#REF!,'To Board May 2019'!$S$117</definedName>
    <definedName name="QB_FORMULA_17" localSheetId="5" hidden="1">'Working Copy 040419'!$O$116,'Working Copy 040419'!#REF!,'Working Copy 040419'!$T$116,'Working Copy 040419'!#REF!,'Working Copy 040419'!#REF!,'Working Copy 040419'!#REF!,'Working Copy 040419'!$H$117,'Working Copy 040419'!$I$117,'Working Copy 040419'!$J$117,'Working Copy 040419'!$K$117,'Working Copy 040419'!$L$117,'Working Copy 040419'!$M$117,'Working Copy 040419'!$N$117,'Working Copy 040419'!$O$117,'Working Copy 040419'!#REF!,'Working Copy 040419'!$T$117</definedName>
    <definedName name="QB_FORMULA_17" localSheetId="4" hidden="1">'Working Copy 050219'!$O$116,'Working Copy 050219'!#REF!,'Working Copy 050219'!$T$116,'Working Copy 050219'!#REF!,'Working Copy 050219'!#REF!,'Working Copy 050219'!#REF!,'Working Copy 050219'!$H$117,'Working Copy 050219'!$I$117,'Working Copy 050219'!$J$117,'Working Copy 050219'!$K$117,'Working Copy 050219'!$L$117,'Working Copy 050219'!$M$117,'Working Copy 050219'!$N$117,'Working Copy 050219'!$O$117,'Working Copy 050219'!#REF!,'Working Copy 050219'!$T$117</definedName>
    <definedName name="QB_FORMULA_17" localSheetId="2" hidden="1">'Working Copy 060319'!$O$116,'Working Copy 060319'!#REF!,'Working Copy 060319'!$T$116,'Working Copy 060319'!#REF!,'Working Copy 060319'!#REF!,'Working Copy 060319'!#REF!,'Working Copy 060319'!$H$117,'Working Copy 060319'!$I$117,'Working Copy 060319'!$J$117,'Working Copy 060319'!$K$117,'Working Copy 060319'!$L$117,'Working Copy 060319'!$M$117,'Working Copy 060319'!$N$117,'Working Copy 060319'!$O$117,'Working Copy 060319'!#REF!,'Working Copy 060319'!$T$117</definedName>
    <definedName name="QB_FORMULA_18" localSheetId="0" hidden="1">'Approved Budget'!$T$120,'Approved Budget'!#REF!,'Approved Budget'!#REF!,'Approved Budget'!#REF!,'Approved Budget'!$H$121,'Approved Budget'!$I$121,'Approved Budget'!$J$121,'Approved Budget'!$K$121,'Approved Budget'!$L$121,'Approved Budget'!$M$121,'Approved Budget'!$N$121,'Approved Budget'!$O$121,'Approved Budget'!#REF!,'Approved Budget'!$T$121,'Approved Budget'!$T$122,'Approved Budget'!$T$123</definedName>
    <definedName name="QB_FORMULA_18" localSheetId="6" hidden="1">'As Downloaded'!$T$117,'As Downloaded'!$H$118,'As Downloaded'!$I$118,'As Downloaded'!$J$118,'As Downloaded'!$K$118,'As Downloaded'!$L$118,'As Downloaded'!$M$118,'As Downloaded'!$N$118,'As Downloaded'!$O$118,'As Downloaded'!$P$118,'As Downloaded'!$Q$118,'As Downloaded'!$R$118,'As Downloaded'!$S$118,'As Downloaded'!$T$118,'As Downloaded'!$T$119,'As Downloaded'!$T$120</definedName>
    <definedName name="QB_FORMULA_18" localSheetId="1" hidden="1">'To Board June 2019'!$T$120,'To Board June 2019'!#REF!,'To Board June 2019'!#REF!,'To Board June 2019'!#REF!,'To Board June 2019'!$H$121,'To Board June 2019'!$I$121,'To Board June 2019'!$J$121,'To Board June 2019'!$K$121,'To Board June 2019'!$L$121,'To Board June 2019'!$M$121,'To Board June 2019'!$N$121,'To Board June 2019'!$O$121,'To Board June 2019'!#REF!,'To Board June 2019'!$T$121,'To Board June 2019'!$T$122,'To Board June 2019'!$T$123</definedName>
    <definedName name="QB_FORMULA_18" localSheetId="3" hidden="1">'To Board May 2019'!$S$120,'To Board May 2019'!#REF!,'To Board May 2019'!#REF!,'To Board May 2019'!#REF!,'To Board May 2019'!$G$121,'To Board May 2019'!$H$121,'To Board May 2019'!$I$121,'To Board May 2019'!$J$121,'To Board May 2019'!$K$121,'To Board May 2019'!$L$121,'To Board May 2019'!$M$121,'To Board May 2019'!$N$121,'To Board May 2019'!#REF!,'To Board May 2019'!$S$121,'To Board May 2019'!$S$122,'To Board May 2019'!$S$123</definedName>
    <definedName name="QB_FORMULA_18" localSheetId="5" hidden="1">'Working Copy 040419'!$T$120,'Working Copy 040419'!#REF!,'Working Copy 040419'!#REF!,'Working Copy 040419'!#REF!,'Working Copy 040419'!$H$121,'Working Copy 040419'!$I$121,'Working Copy 040419'!$J$121,'Working Copy 040419'!$K$121,'Working Copy 040419'!$L$121,'Working Copy 040419'!$M$121,'Working Copy 040419'!$N$121,'Working Copy 040419'!$O$121,'Working Copy 040419'!#REF!,'Working Copy 040419'!$T$121,'Working Copy 040419'!$T$122,'Working Copy 040419'!$T$123</definedName>
    <definedName name="QB_FORMULA_18" localSheetId="4" hidden="1">'Working Copy 050219'!$T$120,'Working Copy 050219'!#REF!,'Working Copy 050219'!#REF!,'Working Copy 050219'!#REF!,'Working Copy 050219'!$H$121,'Working Copy 050219'!$I$121,'Working Copy 050219'!$J$121,'Working Copy 050219'!$K$121,'Working Copy 050219'!$L$121,'Working Copy 050219'!$M$121,'Working Copy 050219'!$N$121,'Working Copy 050219'!$O$121,'Working Copy 050219'!#REF!,'Working Copy 050219'!$T$121,'Working Copy 050219'!$T$122,'Working Copy 050219'!$T$123</definedName>
    <definedName name="QB_FORMULA_18" localSheetId="2" hidden="1">'Working Copy 060319'!$T$120,'Working Copy 060319'!#REF!,'Working Copy 060319'!#REF!,'Working Copy 060319'!#REF!,'Working Copy 060319'!$H$121,'Working Copy 060319'!$I$121,'Working Copy 060319'!$J$121,'Working Copy 060319'!$K$121,'Working Copy 060319'!$L$121,'Working Copy 060319'!$M$121,'Working Copy 060319'!$N$121,'Working Copy 060319'!$O$121,'Working Copy 060319'!#REF!,'Working Copy 060319'!$T$121,'Working Copy 060319'!$T$122,'Working Copy 060319'!$T$123</definedName>
    <definedName name="QB_FORMULA_19" localSheetId="0" hidden="1">'Approved Budget'!#REF!,'Approved Budget'!#REF!,'Approved Budget'!#REF!,'Approved Budget'!$H$124,'Approved Budget'!$I$124,'Approved Budget'!$J$124,'Approved Budget'!$K$124,'Approved Budget'!$L$124,'Approved Budget'!$M$124,'Approved Budget'!$N$124,'Approved Budget'!$O$124,'Approved Budget'!#REF!,'Approved Budget'!$T$124,'Approved Budget'!$T$128,'Approved Budget'!$T$129,'Approved Budget'!#REF!</definedName>
    <definedName name="QB_FORMULA_19" localSheetId="6" hidden="1">'As Downloaded'!$H$121,'As Downloaded'!$I$121,'As Downloaded'!$J$121,'As Downloaded'!$K$121,'As Downloaded'!$L$121,'As Downloaded'!$M$121,'As Downloaded'!$N$121,'As Downloaded'!$O$121,'As Downloaded'!$P$121,'As Downloaded'!$Q$121,'As Downloaded'!$R$121,'As Downloaded'!$S$121,'As Downloaded'!$T$121,'As Downloaded'!$T$124,'As Downloaded'!$T$125,'As Downloaded'!$H$126</definedName>
    <definedName name="QB_FORMULA_19" localSheetId="1" hidden="1">'To Board June 2019'!#REF!,'To Board June 2019'!#REF!,'To Board June 2019'!#REF!,'To Board June 2019'!$H$124,'To Board June 2019'!$I$124,'To Board June 2019'!$J$124,'To Board June 2019'!$K$124,'To Board June 2019'!$L$124,'To Board June 2019'!$M$124,'To Board June 2019'!$N$124,'To Board June 2019'!$O$124,'To Board June 2019'!#REF!,'To Board June 2019'!$T$124,'To Board June 2019'!$T$128,'To Board June 2019'!$T$129,'To Board June 2019'!#REF!</definedName>
    <definedName name="QB_FORMULA_19" localSheetId="3" hidden="1">'To Board May 2019'!#REF!,'To Board May 2019'!#REF!,'To Board May 2019'!#REF!,'To Board May 2019'!$G$124,'To Board May 2019'!$H$124,'To Board May 2019'!$I$124,'To Board May 2019'!$J$124,'To Board May 2019'!$K$124,'To Board May 2019'!$L$124,'To Board May 2019'!$M$124,'To Board May 2019'!$N$124,'To Board May 2019'!#REF!,'To Board May 2019'!$S$124,'To Board May 2019'!$S$131,'To Board May 2019'!$S$132,'To Board May 2019'!#REF!</definedName>
    <definedName name="QB_FORMULA_19" localSheetId="5" hidden="1">'Working Copy 040419'!#REF!,'Working Copy 040419'!#REF!,'Working Copy 040419'!#REF!,'Working Copy 040419'!$H$124,'Working Copy 040419'!$I$124,'Working Copy 040419'!$J$124,'Working Copy 040419'!$K$124,'Working Copy 040419'!$L$124,'Working Copy 040419'!$M$124,'Working Copy 040419'!$N$124,'Working Copy 040419'!$O$124,'Working Copy 040419'!#REF!,'Working Copy 040419'!$T$124,'Working Copy 040419'!$T$128,'Working Copy 040419'!$T$129,'Working Copy 040419'!#REF!</definedName>
    <definedName name="QB_FORMULA_19" localSheetId="4" hidden="1">'Working Copy 050219'!#REF!,'Working Copy 050219'!#REF!,'Working Copy 050219'!#REF!,'Working Copy 050219'!$H$124,'Working Copy 050219'!$I$124,'Working Copy 050219'!$J$124,'Working Copy 050219'!$K$124,'Working Copy 050219'!$L$124,'Working Copy 050219'!$M$124,'Working Copy 050219'!$N$124,'Working Copy 050219'!$O$124,'Working Copy 050219'!#REF!,'Working Copy 050219'!$T$124,'Working Copy 050219'!$T$128,'Working Copy 050219'!$T$129,'Working Copy 050219'!#REF!</definedName>
    <definedName name="QB_FORMULA_19" localSheetId="2" hidden="1">'Working Copy 060319'!#REF!,'Working Copy 060319'!#REF!,'Working Copy 060319'!#REF!,'Working Copy 060319'!$H$124,'Working Copy 060319'!$I$124,'Working Copy 060319'!$J$124,'Working Copy 060319'!$K$124,'Working Copy 060319'!$L$124,'Working Copy 060319'!$M$124,'Working Copy 060319'!$N$124,'Working Copy 060319'!$O$124,'Working Copy 060319'!#REF!,'Working Copy 060319'!$T$124,'Working Copy 060319'!$T$128,'Working Copy 060319'!$T$129,'Working Copy 060319'!#REF!</definedName>
    <definedName name="QB_FORMULA_2" localSheetId="0" hidden="1">'Approved Budget'!$J$21,'Approved Budget'!$K$21,'Approved Budget'!$L$21,'Approved Budget'!$M$21,'Approved Budget'!$N$21,'Approved Budget'!$O$21,'Approved Budget'!#REF!,'Approved Budget'!$T$21,'Approved Budget'!$T$23,'Approved Budget'!$T$24,'Approved Budget'!$T$25,'Approved Budget'!$T$26,'Approved Budget'!$T$27,'Approved Budget'!$T$29,'Approved Budget'!$T$30,'Approved Budget'!#REF!</definedName>
    <definedName name="QB_FORMULA_2" localSheetId="6" hidden="1">'As Downloaded'!$M$21,'As Downloaded'!$N$21,'As Downloaded'!$O$21,'As Downloaded'!$P$21,'As Downloaded'!$Q$21,'As Downloaded'!$R$21,'As Downloaded'!$S$21,'As Downloaded'!$T$21,'As Downloaded'!$T$23,'As Downloaded'!$T$24,'As Downloaded'!$T$25,'As Downloaded'!$T$26,'As Downloaded'!$T$27,'As Downloaded'!$T$28,'As Downloaded'!$T$29,'As Downloaded'!$H$30</definedName>
    <definedName name="QB_FORMULA_2" localSheetId="1" hidden="1">'To Board June 2019'!$J$21,'To Board June 2019'!$K$21,'To Board June 2019'!$L$21,'To Board June 2019'!$M$21,'To Board June 2019'!$N$21,'To Board June 2019'!$O$21,'To Board June 2019'!#REF!,'To Board June 2019'!$T$21,'To Board June 2019'!$T$23,'To Board June 2019'!$T$24,'To Board June 2019'!$T$25,'To Board June 2019'!$T$26,'To Board June 2019'!$T$27,'To Board June 2019'!$T$29,'To Board June 2019'!$T$30,'To Board June 2019'!#REF!</definedName>
    <definedName name="QB_FORMULA_2" localSheetId="3" hidden="1">'To Board May 2019'!$I$21,'To Board May 2019'!$J$21,'To Board May 2019'!$K$21,'To Board May 2019'!$L$21,'To Board May 2019'!$M$21,'To Board May 2019'!$N$21,'To Board May 2019'!#REF!,'To Board May 2019'!$S$21,'To Board May 2019'!$S$23,'To Board May 2019'!$S$24,'To Board May 2019'!$S$25,'To Board May 2019'!$S$26,'To Board May 2019'!$S$27,'To Board May 2019'!$S$29,'To Board May 2019'!$S$30,'To Board May 2019'!#REF!</definedName>
    <definedName name="QB_FORMULA_2" localSheetId="5" hidden="1">'Working Copy 040419'!$J$21,'Working Copy 040419'!$K$21,'Working Copy 040419'!$L$21,'Working Copy 040419'!$M$21,'Working Copy 040419'!$N$21,'Working Copy 040419'!$O$21,'Working Copy 040419'!#REF!,'Working Copy 040419'!$T$21,'Working Copy 040419'!$T$23,'Working Copy 040419'!$T$24,'Working Copy 040419'!$T$25,'Working Copy 040419'!$T$26,'Working Copy 040419'!$T$27,'Working Copy 040419'!$T$29,'Working Copy 040419'!$T$30,'Working Copy 040419'!#REF!</definedName>
    <definedName name="QB_FORMULA_2" localSheetId="4" hidden="1">'Working Copy 050219'!$J$21,'Working Copy 050219'!$K$21,'Working Copy 050219'!$L$21,'Working Copy 050219'!$M$21,'Working Copy 050219'!$N$21,'Working Copy 050219'!$O$21,'Working Copy 050219'!#REF!,'Working Copy 050219'!$T$21,'Working Copy 050219'!$T$23,'Working Copy 050219'!$T$24,'Working Copy 050219'!$T$25,'Working Copy 050219'!$T$26,'Working Copy 050219'!$T$27,'Working Copy 050219'!$T$29,'Working Copy 050219'!$T$30,'Working Copy 050219'!#REF!</definedName>
    <definedName name="QB_FORMULA_2" localSheetId="2" hidden="1">'Working Copy 060319'!$J$21,'Working Copy 060319'!$K$21,'Working Copy 060319'!$L$21,'Working Copy 060319'!$M$21,'Working Copy 060319'!$N$21,'Working Copy 060319'!$O$21,'Working Copy 060319'!#REF!,'Working Copy 060319'!$T$21,'Working Copy 060319'!$T$23,'Working Copy 060319'!$T$24,'Working Copy 060319'!$T$25,'Working Copy 060319'!$T$26,'Working Copy 060319'!$T$27,'Working Copy 060319'!$T$29,'Working Copy 060319'!$T$30,'Working Copy 060319'!#REF!</definedName>
    <definedName name="QB_FORMULA_20" localSheetId="0" hidden="1">'Approved Budget'!#REF!,'Approved Budget'!#REF!,'Approved Budget'!$H$132,'Approved Budget'!$I$132,'Approved Budget'!$J$132,'Approved Budget'!$K$132,'Approved Budget'!$L$132,'Approved Budget'!$M$132,'Approved Budget'!$N$132,'Approved Budget'!$O$132,'Approved Budget'!#REF!,'Approved Budget'!$T$132,'Approved Budget'!$T$134,'Approved Budget'!#REF!,'Approved Budget'!#REF!,'Approved Budget'!#REF!</definedName>
    <definedName name="QB_FORMULA_20" localSheetId="6" hidden="1">'As Downloaded'!$I$126,'As Downloaded'!$J$126,'As Downloaded'!$K$126,'As Downloaded'!$L$126,'As Downloaded'!$M$126,'As Downloaded'!$N$126,'As Downloaded'!$O$126,'As Downloaded'!$P$126,'As Downloaded'!$Q$126,'As Downloaded'!$R$126,'As Downloaded'!$S$126,'As Downloaded'!$T$126,'As Downloaded'!$T$128,'As Downloaded'!$H$129,'As Downloaded'!$I$129,'As Downloaded'!$J$129</definedName>
    <definedName name="QB_FORMULA_20" localSheetId="1" hidden="1">'To Board June 2019'!#REF!,'To Board June 2019'!#REF!,'To Board June 2019'!$H$132,'To Board June 2019'!$I$132,'To Board June 2019'!$J$132,'To Board June 2019'!$K$132,'To Board June 2019'!$L$132,'To Board June 2019'!$M$132,'To Board June 2019'!$N$132,'To Board June 2019'!$O$132,'To Board June 2019'!#REF!,'To Board June 2019'!$T$132,'To Board June 2019'!$T$134,'To Board June 2019'!#REF!,'To Board June 2019'!#REF!,'To Board June 2019'!#REF!</definedName>
    <definedName name="QB_FORMULA_20" localSheetId="3" hidden="1">'To Board May 2019'!#REF!,'To Board May 2019'!#REF!,'To Board May 2019'!$G$135,'To Board May 2019'!$H$135,'To Board May 2019'!$I$135,'To Board May 2019'!$J$135,'To Board May 2019'!$K$135,'To Board May 2019'!$L$135,'To Board May 2019'!$M$135,'To Board May 2019'!$N$135,'To Board May 2019'!#REF!,'To Board May 2019'!$S$135,'To Board May 2019'!$S$137,'To Board May 2019'!#REF!,'To Board May 2019'!#REF!,'To Board May 2019'!#REF!</definedName>
    <definedName name="QB_FORMULA_20" localSheetId="5" hidden="1">'Working Copy 040419'!#REF!,'Working Copy 040419'!#REF!,'Working Copy 040419'!$H$132,'Working Copy 040419'!$I$132,'Working Copy 040419'!$J$132,'Working Copy 040419'!$K$132,'Working Copy 040419'!$L$132,'Working Copy 040419'!$M$132,'Working Copy 040419'!$N$132,'Working Copy 040419'!$O$132,'Working Copy 040419'!#REF!,'Working Copy 040419'!$T$132,'Working Copy 040419'!$T$134,'Working Copy 040419'!#REF!,'Working Copy 040419'!#REF!,'Working Copy 040419'!#REF!</definedName>
    <definedName name="QB_FORMULA_20" localSheetId="4" hidden="1">'Working Copy 050219'!#REF!,'Working Copy 050219'!#REF!,'Working Copy 050219'!$H$132,'Working Copy 050219'!$I$132,'Working Copy 050219'!$J$132,'Working Copy 050219'!$K$132,'Working Copy 050219'!$L$132,'Working Copy 050219'!$M$132,'Working Copy 050219'!$N$132,'Working Copy 050219'!$O$132,'Working Copy 050219'!#REF!,'Working Copy 050219'!$T$132,'Working Copy 050219'!$T$134,'Working Copy 050219'!#REF!,'Working Copy 050219'!#REF!,'Working Copy 050219'!#REF!</definedName>
    <definedName name="QB_FORMULA_20" localSheetId="2" hidden="1">'Working Copy 060319'!#REF!,'Working Copy 060319'!#REF!,'Working Copy 060319'!$H$132,'Working Copy 060319'!$I$132,'Working Copy 060319'!$J$132,'Working Copy 060319'!$K$132,'Working Copy 060319'!$L$132,'Working Copy 060319'!$M$132,'Working Copy 060319'!$N$132,'Working Copy 060319'!$O$132,'Working Copy 060319'!#REF!,'Working Copy 060319'!$T$132,'Working Copy 060319'!$T$134,'Working Copy 060319'!#REF!,'Working Copy 060319'!#REF!,'Working Copy 060319'!#REF!</definedName>
    <definedName name="QB_FORMULA_21" localSheetId="0" hidden="1">'Approved Budget'!$H$135,'Approved Budget'!$I$135,'Approved Budget'!$J$135,'Approved Budget'!$K$135,'Approved Budget'!$L$135,'Approved Budget'!$M$135,'Approved Budget'!$N$135,'Approved Budget'!$O$135,'Approved Budget'!#REF!,'Approved Budget'!$T$135,'Approved Budget'!$T$139,'Approved Budget'!#REF!,'Approved Budget'!#REF!,'Approved Budget'!#REF!,'Approved Budget'!$H$140,'Approved Budget'!$I$140</definedName>
    <definedName name="QB_FORMULA_21" localSheetId="6" hidden="1">'As Downloaded'!$K$129,'As Downloaded'!$L$129,'As Downloaded'!$M$129,'As Downloaded'!$N$129,'As Downloaded'!$O$129,'As Downloaded'!$P$129,'As Downloaded'!$Q$129,'As Downloaded'!$R$129,'As Downloaded'!$S$129,'As Downloaded'!$T$129,'As Downloaded'!$T$131,'As Downloaded'!$H$132,'As Downloaded'!$I$132,'As Downloaded'!$J$132,'As Downloaded'!$K$132,'As Downloaded'!$L$132</definedName>
    <definedName name="QB_FORMULA_21" localSheetId="1" hidden="1">'To Board June 2019'!$H$135,'To Board June 2019'!$I$135,'To Board June 2019'!$J$135,'To Board June 2019'!$K$135,'To Board June 2019'!$L$135,'To Board June 2019'!$M$135,'To Board June 2019'!$N$135,'To Board June 2019'!$O$135,'To Board June 2019'!#REF!,'To Board June 2019'!$T$135,'To Board June 2019'!$T$139,'To Board June 2019'!#REF!,'To Board June 2019'!#REF!,'To Board June 2019'!#REF!,'To Board June 2019'!$H$140,'To Board June 2019'!$I$140</definedName>
    <definedName name="QB_FORMULA_21" localSheetId="3" hidden="1">'To Board May 2019'!$G$138,'To Board May 2019'!$H$138,'To Board May 2019'!$I$138,'To Board May 2019'!$J$138,'To Board May 2019'!$K$138,'To Board May 2019'!$L$138,'To Board May 2019'!$M$138,'To Board May 2019'!$N$138,'To Board May 2019'!#REF!,'To Board May 2019'!$S$138,'To Board May 2019'!$S$142,'To Board May 2019'!#REF!,'To Board May 2019'!#REF!,'To Board May 2019'!#REF!,'To Board May 2019'!$G$143,'To Board May 2019'!$H$143</definedName>
    <definedName name="QB_FORMULA_21" localSheetId="5" hidden="1">'Working Copy 040419'!$H$135,'Working Copy 040419'!$I$135,'Working Copy 040419'!$J$135,'Working Copy 040419'!$K$135,'Working Copy 040419'!$L$135,'Working Copy 040419'!$M$135,'Working Copy 040419'!$N$135,'Working Copy 040419'!$O$135,'Working Copy 040419'!#REF!,'Working Copy 040419'!$T$135,'Working Copy 040419'!$T$139,'Working Copy 040419'!#REF!,'Working Copy 040419'!#REF!,'Working Copy 040419'!#REF!,'Working Copy 040419'!$H$140,'Working Copy 040419'!$I$140</definedName>
    <definedName name="QB_FORMULA_21" localSheetId="4" hidden="1">'Working Copy 050219'!$H$135,'Working Copy 050219'!$I$135,'Working Copy 050219'!$J$135,'Working Copy 050219'!$K$135,'Working Copy 050219'!$L$135,'Working Copy 050219'!$M$135,'Working Copy 050219'!$N$135,'Working Copy 050219'!$O$135,'Working Copy 050219'!#REF!,'Working Copy 050219'!$T$135,'Working Copy 050219'!$T$139,'Working Copy 050219'!#REF!,'Working Copy 050219'!#REF!,'Working Copy 050219'!#REF!,'Working Copy 050219'!$H$140,'Working Copy 050219'!$I$140</definedName>
    <definedName name="QB_FORMULA_21" localSheetId="2" hidden="1">'Working Copy 060319'!$H$135,'Working Copy 060319'!$I$135,'Working Copy 060319'!$J$135,'Working Copy 060319'!$K$135,'Working Copy 060319'!$L$135,'Working Copy 060319'!$M$135,'Working Copy 060319'!$N$135,'Working Copy 060319'!$O$135,'Working Copy 060319'!#REF!,'Working Copy 060319'!$T$135,'Working Copy 060319'!$T$139,'Working Copy 060319'!#REF!,'Working Copy 060319'!#REF!,'Working Copy 060319'!#REF!,'Working Copy 060319'!$H$140,'Working Copy 060319'!$I$140</definedName>
    <definedName name="QB_FORMULA_22" localSheetId="0" hidden="1">'Approved Budget'!$J$140,'Approved Budget'!$K$140,'Approved Budget'!$L$140,'Approved Budget'!$M$140,'Approved Budget'!$N$140,'Approved Budget'!$O$140,'Approved Budget'!#REF!,'Approved Budget'!$T$140,'Approved Budget'!#REF!,'Approved Budget'!#REF!,'Approved Budget'!#REF!,'Approved Budget'!$H$141,'Approved Budget'!$I$141,'Approved Budget'!$J$141,'Approved Budget'!$K$141,'Approved Budget'!$L$141</definedName>
    <definedName name="QB_FORMULA_22" localSheetId="6" hidden="1">'As Downloaded'!$M$132,'As Downloaded'!$N$132,'As Downloaded'!$O$132,'As Downloaded'!$P$132,'As Downloaded'!$Q$132,'As Downloaded'!$R$132,'As Downloaded'!$S$132,'As Downloaded'!$T$132,'As Downloaded'!$H$133,'As Downloaded'!$I$133,'As Downloaded'!$J$133,'As Downloaded'!$K$133,'As Downloaded'!$L$133,'As Downloaded'!$M$133,'As Downloaded'!$N$133,'As Downloaded'!$O$133</definedName>
    <definedName name="QB_FORMULA_22" localSheetId="1" hidden="1">'To Board June 2019'!$J$140,'To Board June 2019'!$K$140,'To Board June 2019'!$L$140,'To Board June 2019'!$M$140,'To Board June 2019'!$N$140,'To Board June 2019'!$O$140,'To Board June 2019'!#REF!,'To Board June 2019'!$T$140,'To Board June 2019'!#REF!,'To Board June 2019'!#REF!,'To Board June 2019'!#REF!,'To Board June 2019'!$H$141,'To Board June 2019'!$I$141,'To Board June 2019'!$J$141,'To Board June 2019'!$K$141,'To Board June 2019'!$L$141</definedName>
    <definedName name="QB_FORMULA_22" localSheetId="3" hidden="1">'To Board May 2019'!$I$143,'To Board May 2019'!$J$143,'To Board May 2019'!$K$143,'To Board May 2019'!$L$143,'To Board May 2019'!$M$143,'To Board May 2019'!$N$143,'To Board May 2019'!#REF!,'To Board May 2019'!$S$143,'To Board May 2019'!#REF!,'To Board May 2019'!#REF!,'To Board May 2019'!#REF!,'To Board May 2019'!$G$144,'To Board May 2019'!$H$144,'To Board May 2019'!$I$144,'To Board May 2019'!$J$144,'To Board May 2019'!$K$144</definedName>
    <definedName name="QB_FORMULA_22" localSheetId="5" hidden="1">'Working Copy 040419'!$J$140,'Working Copy 040419'!$K$140,'Working Copy 040419'!$L$140,'Working Copy 040419'!$M$140,'Working Copy 040419'!$N$140,'Working Copy 040419'!$O$140,'Working Copy 040419'!#REF!,'Working Copy 040419'!$T$140,'Working Copy 040419'!#REF!,'Working Copy 040419'!#REF!,'Working Copy 040419'!#REF!,'Working Copy 040419'!$H$141,'Working Copy 040419'!$I$141,'Working Copy 040419'!$J$141,'Working Copy 040419'!$K$141,'Working Copy 040419'!$L$141</definedName>
    <definedName name="QB_FORMULA_22" localSheetId="4" hidden="1">'Working Copy 050219'!$J$140,'Working Copy 050219'!$K$140,'Working Copy 050219'!$L$140,'Working Copy 050219'!$M$140,'Working Copy 050219'!$N$140,'Working Copy 050219'!$O$140,'Working Copy 050219'!#REF!,'Working Copy 050219'!$T$140,'Working Copy 050219'!#REF!,'Working Copy 050219'!#REF!,'Working Copy 050219'!#REF!,'Working Copy 050219'!$H$141,'Working Copy 050219'!$I$141,'Working Copy 050219'!$J$141,'Working Copy 050219'!$K$141,'Working Copy 050219'!$L$141</definedName>
    <definedName name="QB_FORMULA_22" localSheetId="2" hidden="1">'Working Copy 060319'!$J$140,'Working Copy 060319'!$K$140,'Working Copy 060319'!$L$140,'Working Copy 060319'!$M$140,'Working Copy 060319'!$N$140,'Working Copy 060319'!$O$140,'Working Copy 060319'!#REF!,'Working Copy 060319'!$T$140,'Working Copy 060319'!#REF!,'Working Copy 060319'!#REF!,'Working Copy 060319'!#REF!,'Working Copy 060319'!$H$141,'Working Copy 060319'!$I$141,'Working Copy 060319'!$J$141,'Working Copy 060319'!$K$141,'Working Copy 060319'!$L$141</definedName>
    <definedName name="QB_FORMULA_23" localSheetId="0" hidden="1">'Approved Budget'!$M$141,'Approved Budget'!$N$141,'Approved Budget'!$O$141,'Approved Budget'!#REF!,'Approved Budget'!$T$141,'Approved Budget'!#REF!,'Approved Budget'!#REF!,'Approved Budget'!#REF!,'Approved Budget'!$H$144,'Approved Budget'!$I$144,'Approved Budget'!$J$144,'Approved Budget'!$K$144,'Approved Budget'!$L$144,'Approved Budget'!$M$144,'Approved Budget'!$N$144,'Approved Budget'!$O$144</definedName>
    <definedName name="QB_FORMULA_23" localSheetId="6" hidden="1">'As Downloaded'!$P$133,'As Downloaded'!$Q$133,'As Downloaded'!$R$133,'As Downloaded'!$S$133,'As Downloaded'!$T$133,'As Downloaded'!$H$134,'As Downloaded'!$I$134,'As Downloaded'!$J$134,'As Downloaded'!$K$134,'As Downloaded'!$L$134,'As Downloaded'!$M$134,'As Downloaded'!$N$134,'As Downloaded'!$O$134,'As Downloaded'!$P$134,'As Downloaded'!$Q$134,'As Downloaded'!$R$134</definedName>
    <definedName name="QB_FORMULA_23" localSheetId="1" hidden="1">'To Board June 2019'!$M$141,'To Board June 2019'!$N$141,'To Board June 2019'!$O$141,'To Board June 2019'!#REF!,'To Board June 2019'!$T$141,'To Board June 2019'!#REF!,'To Board June 2019'!#REF!,'To Board June 2019'!#REF!,'To Board June 2019'!$H$144,'To Board June 2019'!$I$144,'To Board June 2019'!$J$144,'To Board June 2019'!$K$144,'To Board June 2019'!$L$144,'To Board June 2019'!$M$144,'To Board June 2019'!$N$144,'To Board June 2019'!$O$144</definedName>
    <definedName name="QB_FORMULA_23" localSheetId="3" hidden="1">'To Board May 2019'!$L$144,'To Board May 2019'!$M$144,'To Board May 2019'!$N$144,'To Board May 2019'!#REF!,'To Board May 2019'!$S$144,'To Board May 2019'!#REF!,'To Board May 2019'!#REF!,'To Board May 2019'!#REF!,'To Board May 2019'!$G$147,'To Board May 2019'!$H$147,'To Board May 2019'!$I$147,'To Board May 2019'!$J$147,'To Board May 2019'!$K$147,'To Board May 2019'!$L$147,'To Board May 2019'!$M$147,'To Board May 2019'!$N$147</definedName>
    <definedName name="QB_FORMULA_23" localSheetId="5" hidden="1">'Working Copy 040419'!$M$141,'Working Copy 040419'!$N$141,'Working Copy 040419'!$O$141,'Working Copy 040419'!#REF!,'Working Copy 040419'!$T$141,'Working Copy 040419'!#REF!,'Working Copy 040419'!#REF!,'Working Copy 040419'!#REF!,'Working Copy 040419'!$H$144,'Working Copy 040419'!$I$144,'Working Copy 040419'!$J$144,'Working Copy 040419'!$K$144,'Working Copy 040419'!$L$144,'Working Copy 040419'!$M$144,'Working Copy 040419'!$N$144,'Working Copy 040419'!$O$144</definedName>
    <definedName name="QB_FORMULA_23" localSheetId="4" hidden="1">'Working Copy 050219'!$M$141,'Working Copy 050219'!$N$141,'Working Copy 050219'!$O$141,'Working Copy 050219'!#REF!,'Working Copy 050219'!$T$141,'Working Copy 050219'!#REF!,'Working Copy 050219'!#REF!,'Working Copy 050219'!#REF!,'Working Copy 050219'!$H$144,'Working Copy 050219'!$I$144,'Working Copy 050219'!$J$144,'Working Copy 050219'!$K$144,'Working Copy 050219'!$L$144,'Working Copy 050219'!$M$144,'Working Copy 050219'!$N$144,'Working Copy 050219'!$O$144</definedName>
    <definedName name="QB_FORMULA_23" localSheetId="2" hidden="1">'Working Copy 060319'!$M$141,'Working Copy 060319'!$N$141,'Working Copy 060319'!$O$141,'Working Copy 060319'!#REF!,'Working Copy 060319'!$T$141,'Working Copy 060319'!#REF!,'Working Copy 060319'!#REF!,'Working Copy 060319'!#REF!,'Working Copy 060319'!$H$144,'Working Copy 060319'!$I$144,'Working Copy 060319'!$J$144,'Working Copy 060319'!$K$144,'Working Copy 060319'!$L$144,'Working Copy 060319'!$M$144,'Working Copy 060319'!$N$144,'Working Copy 060319'!$O$144</definedName>
    <definedName name="QB_FORMULA_24" localSheetId="0" hidden="1">'Approved Budget'!#REF!,'Approved Budget'!$T$144,'Approved Budget'!#REF!,'Approved Budget'!#REF!,'Approved Budget'!#REF!,'Approved Budget'!$H$145,'Approved Budget'!$I$145,'Approved Budget'!$J$145,'Approved Budget'!$K$145,'Approved Budget'!$L$145,'Approved Budget'!$M$145,'Approved Budget'!$N$145,'Approved Budget'!$O$145,'Approved Budget'!#REF!,'Approved Budget'!$T$145,'Approved Budget'!$T$148</definedName>
    <definedName name="QB_FORMULA_24" localSheetId="6" hidden="1">'As Downloaded'!$S$134,'As Downloaded'!$T$134,'As Downloaded'!$H$135,'As Downloaded'!$I$135,'As Downloaded'!$J$135,'As Downloaded'!$K$135,'As Downloaded'!$L$135,'As Downloaded'!$M$135,'As Downloaded'!$N$135,'As Downloaded'!$O$135,'As Downloaded'!$P$135,'As Downloaded'!$Q$135,'As Downloaded'!$R$135,'As Downloaded'!$S$135,'As Downloaded'!$T$135,'As Downloaded'!$T$138</definedName>
    <definedName name="QB_FORMULA_24" localSheetId="1" hidden="1">'To Board June 2019'!#REF!,'To Board June 2019'!$T$144,'To Board June 2019'!#REF!,'To Board June 2019'!#REF!,'To Board June 2019'!#REF!,'To Board June 2019'!$H$145,'To Board June 2019'!$I$145,'To Board June 2019'!$J$145,'To Board June 2019'!$K$145,'To Board June 2019'!$L$145,'To Board June 2019'!$M$145,'To Board June 2019'!$N$145,'To Board June 2019'!$O$145,'To Board June 2019'!#REF!,'To Board June 2019'!$T$145,'To Board June 2019'!$T$148</definedName>
    <definedName name="QB_FORMULA_24" localSheetId="3" hidden="1">'To Board May 2019'!#REF!,'To Board May 2019'!$S$147,'To Board May 2019'!#REF!,'To Board May 2019'!#REF!,'To Board May 2019'!#REF!,'To Board May 2019'!$G$148,'To Board May 2019'!$H$148,'To Board May 2019'!$I$148,'To Board May 2019'!$J$148,'To Board May 2019'!$K$148,'To Board May 2019'!$L$148,'To Board May 2019'!$M$148,'To Board May 2019'!$N$148,'To Board May 2019'!#REF!,'To Board May 2019'!$S$148,'To Board May 2019'!$S$151</definedName>
    <definedName name="QB_FORMULA_24" localSheetId="5" hidden="1">'Working Copy 040419'!#REF!,'Working Copy 040419'!$T$144,'Working Copy 040419'!#REF!,'Working Copy 040419'!#REF!,'Working Copy 040419'!#REF!,'Working Copy 040419'!$H$145,'Working Copy 040419'!$I$145,'Working Copy 040419'!$J$145,'Working Copy 040419'!$K$145,'Working Copy 040419'!$L$145,'Working Copy 040419'!$M$145,'Working Copy 040419'!$N$145,'Working Copy 040419'!$O$145,'Working Copy 040419'!#REF!,'Working Copy 040419'!$T$145,'Working Copy 040419'!$T$148</definedName>
    <definedName name="QB_FORMULA_24" localSheetId="4" hidden="1">'Working Copy 050219'!#REF!,'Working Copy 050219'!$T$144,'Working Copy 050219'!#REF!,'Working Copy 050219'!#REF!,'Working Copy 050219'!#REF!,'Working Copy 050219'!$H$145,'Working Copy 050219'!$I$145,'Working Copy 050219'!$J$145,'Working Copy 050219'!$K$145,'Working Copy 050219'!$L$145,'Working Copy 050219'!$M$145,'Working Copy 050219'!$N$145,'Working Copy 050219'!$O$145,'Working Copy 050219'!#REF!,'Working Copy 050219'!$T$145,'Working Copy 050219'!$T$148</definedName>
    <definedName name="QB_FORMULA_24" localSheetId="2" hidden="1">'Working Copy 060319'!#REF!,'Working Copy 060319'!$T$144,'Working Copy 060319'!#REF!,'Working Copy 060319'!#REF!,'Working Copy 060319'!#REF!,'Working Copy 060319'!$H$145,'Working Copy 060319'!$I$145,'Working Copy 060319'!$J$145,'Working Copy 060319'!$K$145,'Working Copy 060319'!$L$145,'Working Copy 060319'!$M$145,'Working Copy 060319'!$N$145,'Working Copy 060319'!$O$145,'Working Copy 060319'!#REF!,'Working Copy 060319'!$T$145,'Working Copy 060319'!$T$148</definedName>
    <definedName name="QB_FORMULA_25" localSheetId="0" hidden="1">'Approved Budget'!$T$149,'Approved Budget'!#REF!,'Approved Budget'!#REF!,'Approved Budget'!#REF!,'Approved Budget'!$H$150,'Approved Budget'!$I$150,'Approved Budget'!$J$150,'Approved Budget'!$K$150,'Approved Budget'!$L$150,'Approved Budget'!$M$150,'Approved Budget'!$N$150,'Approved Budget'!$O$150,'Approved Budget'!#REF!,'Approved Budget'!$T$150,'Approved Budget'!#REF!,'Approved Budget'!#REF!</definedName>
    <definedName name="QB_FORMULA_25" localSheetId="6" hidden="1">'As Downloaded'!$T$139,'As Downloaded'!$H$140,'As Downloaded'!$I$140,'As Downloaded'!$J$140,'As Downloaded'!$K$140,'As Downloaded'!$L$140,'As Downloaded'!$M$140,'As Downloaded'!$N$140,'As Downloaded'!$O$140,'As Downloaded'!$P$140,'As Downloaded'!$Q$140,'As Downloaded'!$R$140,'As Downloaded'!$S$140,'As Downloaded'!$T$140,'As Downloaded'!$H$141,'As Downloaded'!$I$141</definedName>
    <definedName name="QB_FORMULA_25" localSheetId="1" hidden="1">'To Board June 2019'!$T$149,'To Board June 2019'!#REF!,'To Board June 2019'!#REF!,'To Board June 2019'!#REF!,'To Board June 2019'!$H$150,'To Board June 2019'!$I$150,'To Board June 2019'!$J$150,'To Board June 2019'!$K$150,'To Board June 2019'!$L$150,'To Board June 2019'!$M$150,'To Board June 2019'!$N$150,'To Board June 2019'!$O$150,'To Board June 2019'!#REF!,'To Board June 2019'!$T$150,'To Board June 2019'!#REF!,'To Board June 2019'!#REF!</definedName>
    <definedName name="QB_FORMULA_25" localSheetId="3" hidden="1">'To Board May 2019'!$S$152,'To Board May 2019'!#REF!,'To Board May 2019'!#REF!,'To Board May 2019'!#REF!,'To Board May 2019'!$G$153,'To Board May 2019'!$H$153,'To Board May 2019'!$I$153,'To Board May 2019'!$J$153,'To Board May 2019'!$K$153,'To Board May 2019'!$L$153,'To Board May 2019'!$M$153,'To Board May 2019'!$N$153,'To Board May 2019'!#REF!,'To Board May 2019'!$S$153,'To Board May 2019'!#REF!,'To Board May 2019'!#REF!</definedName>
    <definedName name="QB_FORMULA_25" localSheetId="5" hidden="1">'Working Copy 040419'!$T$149,'Working Copy 040419'!#REF!,'Working Copy 040419'!#REF!,'Working Copy 040419'!#REF!,'Working Copy 040419'!$H$150,'Working Copy 040419'!$I$150,'Working Copy 040419'!$J$150,'Working Copy 040419'!$K$150,'Working Copy 040419'!$L$150,'Working Copy 040419'!$M$150,'Working Copy 040419'!$N$150,'Working Copy 040419'!$O$150,'Working Copy 040419'!#REF!,'Working Copy 040419'!$T$150,'Working Copy 040419'!#REF!,'Working Copy 040419'!#REF!</definedName>
    <definedName name="QB_FORMULA_25" localSheetId="4" hidden="1">'Working Copy 050219'!$T$149,'Working Copy 050219'!#REF!,'Working Copy 050219'!#REF!,'Working Copy 050219'!#REF!,'Working Copy 050219'!$H$150,'Working Copy 050219'!$I$150,'Working Copy 050219'!$J$150,'Working Copy 050219'!$K$150,'Working Copy 050219'!$L$150,'Working Copy 050219'!$M$150,'Working Copy 050219'!$N$150,'Working Copy 050219'!$O$150,'Working Copy 050219'!#REF!,'Working Copy 050219'!$T$150,'Working Copy 050219'!#REF!,'Working Copy 050219'!#REF!</definedName>
    <definedName name="QB_FORMULA_25" localSheetId="2" hidden="1">'Working Copy 060319'!$T$149,'Working Copy 060319'!#REF!,'Working Copy 060319'!#REF!,'Working Copy 060319'!#REF!,'Working Copy 060319'!$H$150,'Working Copy 060319'!$I$150,'Working Copy 060319'!$J$150,'Working Copy 060319'!$K$150,'Working Copy 060319'!$L$150,'Working Copy 060319'!$M$150,'Working Copy 060319'!$N$150,'Working Copy 060319'!$O$150,'Working Copy 060319'!#REF!,'Working Copy 060319'!$T$150,'Working Copy 060319'!#REF!,'Working Copy 060319'!#REF!</definedName>
    <definedName name="QB_FORMULA_26" localSheetId="0" hidden="1">'Approved Budget'!#REF!,'Approved Budget'!$H$151,'Approved Budget'!$I$151,'Approved Budget'!$J$151,'Approved Budget'!$K$151,'Approved Budget'!$L$151,'Approved Budget'!$M$151,'Approved Budget'!$N$151,'Approved Budget'!$O$151,'Approved Budget'!#REF!,'Approved Budget'!$T$151,'Approved Budget'!#REF!,'Approved Budget'!#REF!,'Approved Budget'!#REF!,'Approved Budget'!$H$152,'Approved Budget'!$I$152</definedName>
    <definedName name="QB_FORMULA_26" localSheetId="6" hidden="1">'As Downloaded'!$J$141,'As Downloaded'!$K$141,'As Downloaded'!$L$141,'As Downloaded'!$M$141,'As Downloaded'!$N$141,'As Downloaded'!$O$141,'As Downloaded'!$P$141,'As Downloaded'!$Q$141,'As Downloaded'!$R$141,'As Downloaded'!$S$141,'As Downloaded'!$T$141,'As Downloaded'!$H$142,'As Downloaded'!$I$142,'As Downloaded'!$J$142,'As Downloaded'!$K$142,'As Downloaded'!$L$142</definedName>
    <definedName name="QB_FORMULA_26" localSheetId="1" hidden="1">'To Board June 2019'!#REF!,'To Board June 2019'!$H$151,'To Board June 2019'!$I$151,'To Board June 2019'!$J$151,'To Board June 2019'!$K$151,'To Board June 2019'!$L$151,'To Board June 2019'!$M$151,'To Board June 2019'!$N$151,'To Board June 2019'!$O$151,'To Board June 2019'!#REF!,'To Board June 2019'!$T$151,'To Board June 2019'!#REF!,'To Board June 2019'!#REF!,'To Board June 2019'!#REF!,'To Board June 2019'!$H$152,'To Board June 2019'!$I$152</definedName>
    <definedName name="QB_FORMULA_26" localSheetId="3" hidden="1">'To Board May 2019'!#REF!,'To Board May 2019'!$G$154,'To Board May 2019'!$H$154,'To Board May 2019'!$I$154,'To Board May 2019'!$J$154,'To Board May 2019'!$K$154,'To Board May 2019'!$L$154,'To Board May 2019'!$M$154,'To Board May 2019'!$N$154,'To Board May 2019'!#REF!,'To Board May 2019'!$S$154,'To Board May 2019'!#REF!,'To Board May 2019'!#REF!,'To Board May 2019'!#REF!,'To Board May 2019'!$G$155,'To Board May 2019'!$H$155</definedName>
    <definedName name="QB_FORMULA_26" localSheetId="5" hidden="1">'Working Copy 040419'!#REF!,'Working Copy 040419'!$H$151,'Working Copy 040419'!$I$151,'Working Copy 040419'!$J$151,'Working Copy 040419'!$K$151,'Working Copy 040419'!$L$151,'Working Copy 040419'!$M$151,'Working Copy 040419'!$N$151,'Working Copy 040419'!$O$151,'Working Copy 040419'!#REF!,'Working Copy 040419'!$T$151,'Working Copy 040419'!#REF!,'Working Copy 040419'!#REF!,'Working Copy 040419'!#REF!,'Working Copy 040419'!$H$152,'Working Copy 040419'!$I$152</definedName>
    <definedName name="QB_FORMULA_26" localSheetId="4" hidden="1">'Working Copy 050219'!#REF!,'Working Copy 050219'!$H$151,'Working Copy 050219'!$I$151,'Working Copy 050219'!$J$151,'Working Copy 050219'!$K$151,'Working Copy 050219'!$L$151,'Working Copy 050219'!$M$151,'Working Copy 050219'!$N$151,'Working Copy 050219'!$O$151,'Working Copy 050219'!#REF!,'Working Copy 050219'!$T$151,'Working Copy 050219'!#REF!,'Working Copy 050219'!#REF!,'Working Copy 050219'!#REF!,'Working Copy 050219'!$H$152,'Working Copy 050219'!$I$152</definedName>
    <definedName name="QB_FORMULA_26" localSheetId="2" hidden="1">'Working Copy 060319'!#REF!,'Working Copy 060319'!$H$151,'Working Copy 060319'!$I$151,'Working Copy 060319'!$J$151,'Working Copy 060319'!$K$151,'Working Copy 060319'!$L$151,'Working Copy 060319'!$M$151,'Working Copy 060319'!$N$151,'Working Copy 060319'!$O$151,'Working Copy 060319'!#REF!,'Working Copy 060319'!$T$151,'Working Copy 060319'!#REF!,'Working Copy 060319'!#REF!,'Working Copy 060319'!#REF!,'Working Copy 060319'!$H$152,'Working Copy 060319'!$I$152</definedName>
    <definedName name="QB_FORMULA_27" localSheetId="0" hidden="1">'Approved Budget'!$J$152,'Approved Budget'!$K$152,'Approved Budget'!$L$152,'Approved Budget'!$M$152,'Approved Budget'!$N$152,'Approved Budget'!$O$152,'Approved Budget'!#REF!,'Approved Budget'!$T$152</definedName>
    <definedName name="QB_FORMULA_27" localSheetId="6" hidden="1">'As Downloaded'!$M$142,'As Downloaded'!$N$142,'As Downloaded'!$O$142,'As Downloaded'!$P$142,'As Downloaded'!$Q$142,'As Downloaded'!$R$142,'As Downloaded'!$S$142,'As Downloaded'!$T$142</definedName>
    <definedName name="QB_FORMULA_27" localSheetId="1" hidden="1">'To Board June 2019'!$J$152,'To Board June 2019'!$K$152,'To Board June 2019'!$L$152,'To Board June 2019'!$M$152,'To Board June 2019'!$N$152,'To Board June 2019'!$O$152,'To Board June 2019'!#REF!,'To Board June 2019'!$T$152</definedName>
    <definedName name="QB_FORMULA_27" localSheetId="3" hidden="1">'To Board May 2019'!$I$155,'To Board May 2019'!$J$155,'To Board May 2019'!$K$155,'To Board May 2019'!$L$155,'To Board May 2019'!$M$155,'To Board May 2019'!$N$155,'To Board May 2019'!#REF!,'To Board May 2019'!$S$155</definedName>
    <definedName name="QB_FORMULA_27" localSheetId="5" hidden="1">'Working Copy 040419'!$J$152,'Working Copy 040419'!$K$152,'Working Copy 040419'!$L$152,'Working Copy 040419'!$M$152,'Working Copy 040419'!$N$152,'Working Copy 040419'!$O$152,'Working Copy 040419'!#REF!,'Working Copy 040419'!$T$152</definedName>
    <definedName name="QB_FORMULA_27" localSheetId="4" hidden="1">'Working Copy 050219'!$J$152,'Working Copy 050219'!$K$152,'Working Copy 050219'!$L$152,'Working Copy 050219'!$M$152,'Working Copy 050219'!$N$152,'Working Copy 050219'!$O$152,'Working Copy 050219'!#REF!,'Working Copy 050219'!$T$152</definedName>
    <definedName name="QB_FORMULA_27" localSheetId="2" hidden="1">'Working Copy 060319'!$J$152,'Working Copy 060319'!$K$152,'Working Copy 060319'!$L$152,'Working Copy 060319'!$M$152,'Working Copy 060319'!$N$152,'Working Copy 060319'!$O$152,'Working Copy 060319'!#REF!,'Working Copy 060319'!$T$152</definedName>
    <definedName name="QB_FORMULA_3" localSheetId="0" hidden="1">'Approved Budget'!#REF!,'Approved Budget'!#REF!,'Approved Budget'!$H$31,'Approved Budget'!$I$31,'Approved Budget'!$J$31,'Approved Budget'!$K$31,'Approved Budget'!$L$31,'Approved Budget'!$M$31,'Approved Budget'!$N$31,'Approved Budget'!$O$31,'Approved Budget'!#REF!,'Approved Budget'!$T$31,'Approved Budget'!#REF!,'Approved Budget'!#REF!,'Approved Budget'!#REF!,'Approved Budget'!$H$32</definedName>
    <definedName name="QB_FORMULA_3" localSheetId="6" hidden="1">'As Downloaded'!$I$30,'As Downloaded'!$J$30,'As Downloaded'!$K$30,'As Downloaded'!$L$30,'As Downloaded'!$M$30,'As Downloaded'!$N$30,'As Downloaded'!$O$30,'As Downloaded'!$P$30,'As Downloaded'!$Q$30,'As Downloaded'!$R$30,'As Downloaded'!$S$30,'As Downloaded'!$T$30,'As Downloaded'!$H$31,'As Downloaded'!$I$31,'As Downloaded'!$J$31,'As Downloaded'!$K$31</definedName>
    <definedName name="QB_FORMULA_3" localSheetId="1" hidden="1">'To Board June 2019'!#REF!,'To Board June 2019'!#REF!,'To Board June 2019'!$H$31,'To Board June 2019'!$I$31,'To Board June 2019'!$J$31,'To Board June 2019'!$K$31,'To Board June 2019'!$L$31,'To Board June 2019'!$M$31,'To Board June 2019'!$N$31,'To Board June 2019'!$O$31,'To Board June 2019'!#REF!,'To Board June 2019'!$T$31,'To Board June 2019'!#REF!,'To Board June 2019'!#REF!,'To Board June 2019'!#REF!,'To Board June 2019'!$H$32</definedName>
    <definedName name="QB_FORMULA_3" localSheetId="3" hidden="1">'To Board May 2019'!#REF!,'To Board May 2019'!#REF!,'To Board May 2019'!$G$31,'To Board May 2019'!$H$31,'To Board May 2019'!$I$31,'To Board May 2019'!$J$31,'To Board May 2019'!$K$31,'To Board May 2019'!$L$31,'To Board May 2019'!$M$31,'To Board May 2019'!$N$31,'To Board May 2019'!#REF!,'To Board May 2019'!$S$31,'To Board May 2019'!#REF!,'To Board May 2019'!#REF!,'To Board May 2019'!#REF!,'To Board May 2019'!$G$32</definedName>
    <definedName name="QB_FORMULA_3" localSheetId="5" hidden="1">'Working Copy 040419'!#REF!,'Working Copy 040419'!#REF!,'Working Copy 040419'!$H$31,'Working Copy 040419'!$I$31,'Working Copy 040419'!$J$31,'Working Copy 040419'!$K$31,'Working Copy 040419'!$L$31,'Working Copy 040419'!$M$31,'Working Copy 040419'!$N$31,'Working Copy 040419'!$O$31,'Working Copy 040419'!#REF!,'Working Copy 040419'!$T$31,'Working Copy 040419'!#REF!,'Working Copy 040419'!#REF!,'Working Copy 040419'!#REF!,'Working Copy 040419'!$H$32</definedName>
    <definedName name="QB_FORMULA_3" localSheetId="4" hidden="1">'Working Copy 050219'!#REF!,'Working Copy 050219'!#REF!,'Working Copy 050219'!$H$31,'Working Copy 050219'!$I$31,'Working Copy 050219'!$J$31,'Working Copy 050219'!$K$31,'Working Copy 050219'!$L$31,'Working Copy 050219'!$M$31,'Working Copy 050219'!$N$31,'Working Copy 050219'!$O$31,'Working Copy 050219'!#REF!,'Working Copy 050219'!$T$31,'Working Copy 050219'!#REF!,'Working Copy 050219'!#REF!,'Working Copy 050219'!#REF!,'Working Copy 050219'!$H$32</definedName>
    <definedName name="QB_FORMULA_3" localSheetId="2" hidden="1">'Working Copy 060319'!#REF!,'Working Copy 060319'!#REF!,'Working Copy 060319'!$H$31,'Working Copy 060319'!$I$31,'Working Copy 060319'!$J$31,'Working Copy 060319'!$K$31,'Working Copy 060319'!$L$31,'Working Copy 060319'!$M$31,'Working Copy 060319'!$N$31,'Working Copy 060319'!$O$31,'Working Copy 060319'!#REF!,'Working Copy 060319'!$T$31,'Working Copy 060319'!#REF!,'Working Copy 060319'!#REF!,'Working Copy 060319'!#REF!,'Working Copy 060319'!$H$32</definedName>
    <definedName name="QB_FORMULA_4" localSheetId="0" hidden="1">'Approved Budget'!$I$32,'Approved Budget'!$J$32,'Approved Budget'!$K$32,'Approved Budget'!$L$32,'Approved Budget'!$M$32,'Approved Budget'!$N$32,'Approved Budget'!$O$32,'Approved Budget'!#REF!,'Approved Budget'!$T$32,'Approved Budget'!$T$34,'Approved Budget'!#REF!,'Approved Budget'!#REF!,'Approved Budget'!#REF!,'Approved Budget'!$H$35,'Approved Budget'!$I$35,'Approved Budget'!$J$35</definedName>
    <definedName name="QB_FORMULA_4" localSheetId="6" hidden="1">'As Downloaded'!$L$31,'As Downloaded'!$M$31,'As Downloaded'!$N$31,'As Downloaded'!$O$31,'As Downloaded'!$P$31,'As Downloaded'!$Q$31,'As Downloaded'!$R$31,'As Downloaded'!$S$31,'As Downloaded'!$T$31,'As Downloaded'!$T$33,'As Downloaded'!$H$34,'As Downloaded'!$I$34,'As Downloaded'!$J$34,'As Downloaded'!$K$34,'As Downloaded'!$L$34,'As Downloaded'!$M$34</definedName>
    <definedName name="QB_FORMULA_4" localSheetId="1" hidden="1">'To Board June 2019'!$I$32,'To Board June 2019'!$J$32,'To Board June 2019'!$K$32,'To Board June 2019'!$L$32,'To Board June 2019'!$M$32,'To Board June 2019'!$N$32,'To Board June 2019'!$O$32,'To Board June 2019'!#REF!,'To Board June 2019'!$T$32,'To Board June 2019'!$T$34,'To Board June 2019'!#REF!,'To Board June 2019'!#REF!,'To Board June 2019'!#REF!,'To Board June 2019'!$H$35,'To Board June 2019'!$I$35,'To Board June 2019'!$J$35</definedName>
    <definedName name="QB_FORMULA_4" localSheetId="3" hidden="1">'To Board May 2019'!$H$32,'To Board May 2019'!$I$32,'To Board May 2019'!$J$32,'To Board May 2019'!$K$32,'To Board May 2019'!$L$32,'To Board May 2019'!$M$32,'To Board May 2019'!$N$32,'To Board May 2019'!#REF!,'To Board May 2019'!$S$32,'To Board May 2019'!$S$34,'To Board May 2019'!#REF!,'To Board May 2019'!#REF!,'To Board May 2019'!#REF!,'To Board May 2019'!$G$35,'To Board May 2019'!$H$35,'To Board May 2019'!$I$35</definedName>
    <definedName name="QB_FORMULA_4" localSheetId="5" hidden="1">'Working Copy 040419'!$I$32,'Working Copy 040419'!$J$32,'Working Copy 040419'!$K$32,'Working Copy 040419'!$L$32,'Working Copy 040419'!$M$32,'Working Copy 040419'!$N$32,'Working Copy 040419'!$O$32,'Working Copy 040419'!#REF!,'Working Copy 040419'!$T$32,'Working Copy 040419'!$T$34,'Working Copy 040419'!#REF!,'Working Copy 040419'!#REF!,'Working Copy 040419'!#REF!,'Working Copy 040419'!$H$35,'Working Copy 040419'!$I$35,'Working Copy 040419'!$J$35</definedName>
    <definedName name="QB_FORMULA_4" localSheetId="4" hidden="1">'Working Copy 050219'!$I$32,'Working Copy 050219'!$J$32,'Working Copy 050219'!$K$32,'Working Copy 050219'!$L$32,'Working Copy 050219'!$M$32,'Working Copy 050219'!$N$32,'Working Copy 050219'!$O$32,'Working Copy 050219'!#REF!,'Working Copy 050219'!$T$32,'Working Copy 050219'!$T$34,'Working Copy 050219'!#REF!,'Working Copy 050219'!#REF!,'Working Copy 050219'!#REF!,'Working Copy 050219'!$H$35,'Working Copy 050219'!$I$35,'Working Copy 050219'!$J$35</definedName>
    <definedName name="QB_FORMULA_4" localSheetId="2" hidden="1">'Working Copy 060319'!$I$32,'Working Copy 060319'!$J$32,'Working Copy 060319'!$K$32,'Working Copy 060319'!$L$32,'Working Copy 060319'!$M$32,'Working Copy 060319'!$N$32,'Working Copy 060319'!$O$32,'Working Copy 060319'!#REF!,'Working Copy 060319'!$T$32,'Working Copy 060319'!$T$34,'Working Copy 060319'!#REF!,'Working Copy 060319'!#REF!,'Working Copy 060319'!#REF!,'Working Copy 060319'!$H$35,'Working Copy 060319'!$I$35,'Working Copy 060319'!$J$35</definedName>
    <definedName name="QB_FORMULA_5" localSheetId="0" hidden="1">'Approved Budget'!$K$35,'Approved Budget'!$L$35,'Approved Budget'!$M$35,'Approved Budget'!$N$35,'Approved Budget'!$O$35,'Approved Budget'!#REF!,'Approved Budget'!$T$35,'Approved Budget'!#REF!,'Approved Budget'!#REF!,'Approved Budget'!#REF!,'Approved Budget'!$H$36,'Approved Budget'!$I$36,'Approved Budget'!$J$36,'Approved Budget'!$K$36,'Approved Budget'!$L$36,'Approved Budget'!$M$36</definedName>
    <definedName name="QB_FORMULA_5" localSheetId="6" hidden="1">'As Downloaded'!$N$34,'As Downloaded'!$O$34,'As Downloaded'!$P$34,'As Downloaded'!$Q$34,'As Downloaded'!$R$34,'As Downloaded'!$S$34,'As Downloaded'!$T$34,'As Downloaded'!$H$35,'As Downloaded'!$I$35,'As Downloaded'!$J$35,'As Downloaded'!$K$35,'As Downloaded'!$L$35,'As Downloaded'!$M$35,'As Downloaded'!$N$35,'As Downloaded'!$O$35,'As Downloaded'!$P$35</definedName>
    <definedName name="QB_FORMULA_5" localSheetId="1" hidden="1">'To Board June 2019'!$K$35,'To Board June 2019'!$L$35,'To Board June 2019'!$M$35,'To Board June 2019'!$N$35,'To Board June 2019'!$O$35,'To Board June 2019'!#REF!,'To Board June 2019'!$T$35,'To Board June 2019'!#REF!,'To Board June 2019'!#REF!,'To Board June 2019'!#REF!,'To Board June 2019'!$H$36,'To Board June 2019'!$I$36,'To Board June 2019'!$J$36,'To Board June 2019'!$K$36,'To Board June 2019'!$L$36,'To Board June 2019'!$M$36</definedName>
    <definedName name="QB_FORMULA_5" localSheetId="3" hidden="1">'To Board May 2019'!$J$35,'To Board May 2019'!$K$35,'To Board May 2019'!$L$35,'To Board May 2019'!$M$35,'To Board May 2019'!$N$35,'To Board May 2019'!#REF!,'To Board May 2019'!$S$35,'To Board May 2019'!#REF!,'To Board May 2019'!#REF!,'To Board May 2019'!#REF!,'To Board May 2019'!$G$36,'To Board May 2019'!$H$36,'To Board May 2019'!$I$36,'To Board May 2019'!$J$36,'To Board May 2019'!$K$36,'To Board May 2019'!$L$36</definedName>
    <definedName name="QB_FORMULA_5" localSheetId="5" hidden="1">'Working Copy 040419'!$K$35,'Working Copy 040419'!$L$35,'Working Copy 040419'!$M$35,'Working Copy 040419'!$N$35,'Working Copy 040419'!$O$35,'Working Copy 040419'!#REF!,'Working Copy 040419'!$T$35,'Working Copy 040419'!#REF!,'Working Copy 040419'!#REF!,'Working Copy 040419'!#REF!,'Working Copy 040419'!$H$36,'Working Copy 040419'!$I$36,'Working Copy 040419'!$J$36,'Working Copy 040419'!$K$36,'Working Copy 040419'!$L$36,'Working Copy 040419'!$M$36</definedName>
    <definedName name="QB_FORMULA_5" localSheetId="4" hidden="1">'Working Copy 050219'!$K$35,'Working Copy 050219'!$L$35,'Working Copy 050219'!$M$35,'Working Copy 050219'!$N$35,'Working Copy 050219'!$O$35,'Working Copy 050219'!#REF!,'Working Copy 050219'!$T$35,'Working Copy 050219'!#REF!,'Working Copy 050219'!#REF!,'Working Copy 050219'!#REF!,'Working Copy 050219'!$H$36,'Working Copy 050219'!$I$36,'Working Copy 050219'!$J$36,'Working Copy 050219'!$K$36,'Working Copy 050219'!$L$36,'Working Copy 050219'!$M$36</definedName>
    <definedName name="QB_FORMULA_5" localSheetId="2" hidden="1">'Working Copy 060319'!$K$35,'Working Copy 060319'!$L$35,'Working Copy 060319'!$M$35,'Working Copy 060319'!$N$35,'Working Copy 060319'!$O$35,'Working Copy 060319'!#REF!,'Working Copy 060319'!$T$35,'Working Copy 060319'!#REF!,'Working Copy 060319'!#REF!,'Working Copy 060319'!#REF!,'Working Copy 060319'!$H$36,'Working Copy 060319'!$I$36,'Working Copy 060319'!$J$36,'Working Copy 060319'!$K$36,'Working Copy 060319'!$L$36,'Working Copy 060319'!$M$36</definedName>
    <definedName name="QB_FORMULA_6" localSheetId="0" hidden="1">'Approved Budget'!$N$36,'Approved Budget'!$O$36,'Approved Budget'!#REF!,'Approved Budget'!$T$36,'Approved Budget'!$T$40,'Approved Budget'!$T$41,'Approved Budget'!$T$42,'Approved Budget'!$T$43,'Approved Budget'!#REF!,'Approved Budget'!#REF!,'Approved Budget'!#REF!,'Approved Budget'!$H$44,'Approved Budget'!$I$44,'Approved Budget'!$J$44,'Approved Budget'!$K$44,'Approved Budget'!$L$44</definedName>
    <definedName name="QB_FORMULA_6" localSheetId="6" hidden="1">'As Downloaded'!$Q$35,'As Downloaded'!$R$35,'As Downloaded'!$S$35,'As Downloaded'!$T$35,'As Downloaded'!$T$39,'As Downloaded'!$T$40,'As Downloaded'!$T$41,'As Downloaded'!$T$42,'As Downloaded'!$H$43,'As Downloaded'!$I$43,'As Downloaded'!$J$43,'As Downloaded'!$K$43,'As Downloaded'!$L$43,'As Downloaded'!$M$43,'As Downloaded'!$N$43,'As Downloaded'!$O$43</definedName>
    <definedName name="QB_FORMULA_6" localSheetId="1" hidden="1">'To Board June 2019'!$N$36,'To Board June 2019'!$O$36,'To Board June 2019'!#REF!,'To Board June 2019'!$T$36,'To Board June 2019'!$T$40,'To Board June 2019'!$T$41,'To Board June 2019'!$T$42,'To Board June 2019'!$T$43,'To Board June 2019'!#REF!,'To Board June 2019'!#REF!,'To Board June 2019'!#REF!,'To Board June 2019'!$H$44,'To Board June 2019'!$I$44,'To Board June 2019'!$J$44,'To Board June 2019'!$K$44,'To Board June 2019'!$L$44</definedName>
    <definedName name="QB_FORMULA_6" localSheetId="3" hidden="1">'To Board May 2019'!$M$36,'To Board May 2019'!$N$36,'To Board May 2019'!#REF!,'To Board May 2019'!$S$36,'To Board May 2019'!$S$40,'To Board May 2019'!$S$41,'To Board May 2019'!$S$42,'To Board May 2019'!$S$43,'To Board May 2019'!#REF!,'To Board May 2019'!#REF!,'To Board May 2019'!#REF!,'To Board May 2019'!$G$44,'To Board May 2019'!$H$44,'To Board May 2019'!$I$44,'To Board May 2019'!$J$44,'To Board May 2019'!$K$44</definedName>
    <definedName name="QB_FORMULA_6" localSheetId="5" hidden="1">'Working Copy 040419'!$N$36,'Working Copy 040419'!$O$36,'Working Copy 040419'!#REF!,'Working Copy 040419'!$T$36,'Working Copy 040419'!$T$40,'Working Copy 040419'!$T$41,'Working Copy 040419'!$T$42,'Working Copy 040419'!$T$43,'Working Copy 040419'!#REF!,'Working Copy 040419'!#REF!,'Working Copy 040419'!#REF!,'Working Copy 040419'!$H$44,'Working Copy 040419'!$I$44,'Working Copy 040419'!$J$44,'Working Copy 040419'!$K$44,'Working Copy 040419'!$L$44</definedName>
    <definedName name="QB_FORMULA_6" localSheetId="4" hidden="1">'Working Copy 050219'!$N$36,'Working Copy 050219'!$O$36,'Working Copy 050219'!#REF!,'Working Copy 050219'!$T$36,'Working Copy 050219'!$T$40,'Working Copy 050219'!$T$41,'Working Copy 050219'!$T$42,'Working Copy 050219'!$T$43,'Working Copy 050219'!#REF!,'Working Copy 050219'!#REF!,'Working Copy 050219'!#REF!,'Working Copy 050219'!$H$44,'Working Copy 050219'!$I$44,'Working Copy 050219'!$J$44,'Working Copy 050219'!$K$44,'Working Copy 050219'!$L$44</definedName>
    <definedName name="QB_FORMULA_6" localSheetId="2" hidden="1">'Working Copy 060319'!$N$36,'Working Copy 060319'!$O$36,'Working Copy 060319'!#REF!,'Working Copy 060319'!$T$36,'Working Copy 060319'!$T$40,'Working Copy 060319'!$T$41,'Working Copy 060319'!$T$42,'Working Copy 060319'!$T$43,'Working Copy 060319'!#REF!,'Working Copy 060319'!#REF!,'Working Copy 060319'!#REF!,'Working Copy 060319'!$H$44,'Working Copy 060319'!$I$44,'Working Copy 060319'!$J$44,'Working Copy 060319'!$K$44,'Working Copy 060319'!$L$44</definedName>
    <definedName name="QB_FORMULA_7" localSheetId="0" hidden="1">'Approved Budget'!$M$44,'Approved Budget'!$N$44,'Approved Budget'!$O$44,'Approved Budget'!#REF!,'Approved Budget'!$T$44,'Approved Budget'!$T$46,'Approved Budget'!$T$47,'Approved Budget'!#REF!,'Approved Budget'!#REF!,'Approved Budget'!#REF!,'Approved Budget'!$H$48,'Approved Budget'!$I$48,'Approved Budget'!$J$48,'Approved Budget'!$K$48,'Approved Budget'!$L$48,'Approved Budget'!$M$48</definedName>
    <definedName name="QB_FORMULA_7" localSheetId="6" hidden="1">'As Downloaded'!$P$43,'As Downloaded'!$Q$43,'As Downloaded'!$R$43,'As Downloaded'!$S$43,'As Downloaded'!$T$43,'As Downloaded'!$T$45,'As Downloaded'!$T$46,'As Downloaded'!$H$47,'As Downloaded'!$I$47,'As Downloaded'!$J$47,'As Downloaded'!$K$47,'As Downloaded'!$L$47,'As Downloaded'!$M$47,'As Downloaded'!$N$47,'As Downloaded'!$O$47,'As Downloaded'!$P$47</definedName>
    <definedName name="QB_FORMULA_7" localSheetId="1" hidden="1">'To Board June 2019'!$M$44,'To Board June 2019'!$N$44,'To Board June 2019'!$O$44,'To Board June 2019'!#REF!,'To Board June 2019'!$T$44,'To Board June 2019'!$T$46,'To Board June 2019'!$T$47,'To Board June 2019'!#REF!,'To Board June 2019'!#REF!,'To Board June 2019'!#REF!,'To Board June 2019'!$H$48,'To Board June 2019'!$I$48,'To Board June 2019'!$J$48,'To Board June 2019'!$K$48,'To Board June 2019'!$L$48,'To Board June 2019'!$M$48</definedName>
    <definedName name="QB_FORMULA_7" localSheetId="3" hidden="1">'To Board May 2019'!$L$44,'To Board May 2019'!$M$44,'To Board May 2019'!$N$44,'To Board May 2019'!#REF!,'To Board May 2019'!$S$44,'To Board May 2019'!$S$46,'To Board May 2019'!$S$47,'To Board May 2019'!#REF!,'To Board May 2019'!#REF!,'To Board May 2019'!#REF!,'To Board May 2019'!$G$48,'To Board May 2019'!$H$48,'To Board May 2019'!$I$48,'To Board May 2019'!$J$48,'To Board May 2019'!$K$48,'To Board May 2019'!$L$48</definedName>
    <definedName name="QB_FORMULA_7" localSheetId="5" hidden="1">'Working Copy 040419'!$M$44,'Working Copy 040419'!$N$44,'Working Copy 040419'!$O$44,'Working Copy 040419'!#REF!,'Working Copy 040419'!$T$44,'Working Copy 040419'!$T$46,'Working Copy 040419'!$T$47,'Working Copy 040419'!#REF!,'Working Copy 040419'!#REF!,'Working Copy 040419'!#REF!,'Working Copy 040419'!$H$48,'Working Copy 040419'!$I$48,'Working Copy 040419'!$J$48,'Working Copy 040419'!$K$48,'Working Copy 040419'!$L$48,'Working Copy 040419'!$M$48</definedName>
    <definedName name="QB_FORMULA_7" localSheetId="4" hidden="1">'Working Copy 050219'!$M$44,'Working Copy 050219'!$N$44,'Working Copy 050219'!$O$44,'Working Copy 050219'!#REF!,'Working Copy 050219'!$T$44,'Working Copy 050219'!$T$46,'Working Copy 050219'!$T$47,'Working Copy 050219'!#REF!,'Working Copy 050219'!#REF!,'Working Copy 050219'!#REF!,'Working Copy 050219'!$H$48,'Working Copy 050219'!$I$48,'Working Copy 050219'!$J$48,'Working Copy 050219'!$K$48,'Working Copy 050219'!$L$48,'Working Copy 050219'!$M$48</definedName>
    <definedName name="QB_FORMULA_7" localSheetId="2" hidden="1">'Working Copy 060319'!$M$44,'Working Copy 060319'!$N$44,'Working Copy 060319'!$O$44,'Working Copy 060319'!#REF!,'Working Copy 060319'!$T$44,'Working Copy 060319'!$T$46,'Working Copy 060319'!$T$47,'Working Copy 060319'!#REF!,'Working Copy 060319'!#REF!,'Working Copy 060319'!#REF!,'Working Copy 060319'!$H$48,'Working Copy 060319'!$I$48,'Working Copy 060319'!$J$48,'Working Copy 060319'!$K$48,'Working Copy 060319'!$L$48,'Working Copy 060319'!$M$48</definedName>
    <definedName name="QB_FORMULA_8" localSheetId="0" hidden="1">'Approved Budget'!$N$48,'Approved Budget'!$O$48,'Approved Budget'!#REF!,'Approved Budget'!$T$48,'Approved Budget'!$T$50,'Approved Budget'!$T$51,'Approved Budget'!#REF!,'Approved Budget'!#REF!,'Approved Budget'!#REF!,'Approved Budget'!$H$52,'Approved Budget'!$I$52,'Approved Budget'!$J$52,'Approved Budget'!$K$52,'Approved Budget'!$L$52,'Approved Budget'!$M$52,'Approved Budget'!$N$52</definedName>
    <definedName name="QB_FORMULA_8" localSheetId="6" hidden="1">'As Downloaded'!$Q$47,'As Downloaded'!$R$47,'As Downloaded'!$S$47,'As Downloaded'!$T$47,'As Downloaded'!$T$49,'As Downloaded'!$T$50,'As Downloaded'!$H$51,'As Downloaded'!$I$51,'As Downloaded'!$J$51,'As Downloaded'!$K$51,'As Downloaded'!$L$51,'As Downloaded'!$M$51,'As Downloaded'!$N$51,'As Downloaded'!$O$51,'As Downloaded'!$P$51,'As Downloaded'!$Q$51</definedName>
    <definedName name="QB_FORMULA_8" localSheetId="1" hidden="1">'To Board June 2019'!$N$48,'To Board June 2019'!$O$48,'To Board June 2019'!#REF!,'To Board June 2019'!$T$48,'To Board June 2019'!$T$50,'To Board June 2019'!$T$51,'To Board June 2019'!#REF!,'To Board June 2019'!#REF!,'To Board June 2019'!#REF!,'To Board June 2019'!$H$52,'To Board June 2019'!$I$52,'To Board June 2019'!$J$52,'To Board June 2019'!$K$52,'To Board June 2019'!$L$52,'To Board June 2019'!$M$52,'To Board June 2019'!$N$52</definedName>
    <definedName name="QB_FORMULA_8" localSheetId="3" hidden="1">'To Board May 2019'!$M$48,'To Board May 2019'!$N$48,'To Board May 2019'!#REF!,'To Board May 2019'!$S$48,'To Board May 2019'!$S$50,'To Board May 2019'!$S$51,'To Board May 2019'!#REF!,'To Board May 2019'!#REF!,'To Board May 2019'!#REF!,'To Board May 2019'!$G$52,'To Board May 2019'!$H$52,'To Board May 2019'!$I$52,'To Board May 2019'!$J$52,'To Board May 2019'!$K$52,'To Board May 2019'!$L$52,'To Board May 2019'!$M$52</definedName>
    <definedName name="QB_FORMULA_8" localSheetId="5" hidden="1">'Working Copy 040419'!$N$48,'Working Copy 040419'!$O$48,'Working Copy 040419'!#REF!,'Working Copy 040419'!$T$48,'Working Copy 040419'!$T$50,'Working Copy 040419'!$T$51,'Working Copy 040419'!#REF!,'Working Copy 040419'!#REF!,'Working Copy 040419'!#REF!,'Working Copy 040419'!$H$52,'Working Copy 040419'!$I$52,'Working Copy 040419'!$J$52,'Working Copy 040419'!$K$52,'Working Copy 040419'!$L$52,'Working Copy 040419'!$M$52,'Working Copy 040419'!$N$52</definedName>
    <definedName name="QB_FORMULA_8" localSheetId="4" hidden="1">'Working Copy 050219'!$N$48,'Working Copy 050219'!$O$48,'Working Copy 050219'!#REF!,'Working Copy 050219'!$T$48,'Working Copy 050219'!$T$50,'Working Copy 050219'!$T$51,'Working Copy 050219'!#REF!,'Working Copy 050219'!#REF!,'Working Copy 050219'!#REF!,'Working Copy 050219'!$H$52,'Working Copy 050219'!$I$52,'Working Copy 050219'!$J$52,'Working Copy 050219'!$K$52,'Working Copy 050219'!$L$52,'Working Copy 050219'!$M$52,'Working Copy 050219'!$N$52</definedName>
    <definedName name="QB_FORMULA_8" localSheetId="2" hidden="1">'Working Copy 060319'!$N$48,'Working Copy 060319'!$O$48,'Working Copy 060319'!#REF!,'Working Copy 060319'!$T$48,'Working Copy 060319'!$T$50,'Working Copy 060319'!$T$51,'Working Copy 060319'!#REF!,'Working Copy 060319'!#REF!,'Working Copy 060319'!#REF!,'Working Copy 060319'!$H$52,'Working Copy 060319'!$I$52,'Working Copy 060319'!$J$52,'Working Copy 060319'!$K$52,'Working Copy 060319'!$L$52,'Working Copy 060319'!$M$52,'Working Copy 060319'!$N$52</definedName>
    <definedName name="QB_FORMULA_9" localSheetId="0" hidden="1">'Approved Budget'!$O$52,'Approved Budget'!#REF!,'Approved Budget'!$T$52,'Approved Budget'!$T$54,'Approved Budget'!$T$55,'Approved Budget'!$T$56,'Approved Budget'!#REF!,'Approved Budget'!#REF!,'Approved Budget'!#REF!,'Approved Budget'!$H$57,'Approved Budget'!$I$57,'Approved Budget'!$J$57,'Approved Budget'!$K$57,'Approved Budget'!$L$57,'Approved Budget'!$M$57,'Approved Budget'!$N$57</definedName>
    <definedName name="QB_FORMULA_9" localSheetId="6" hidden="1">'As Downloaded'!$R$51,'As Downloaded'!$S$51,'As Downloaded'!$T$51,'As Downloaded'!$T$53,'As Downloaded'!$T$54,'As Downloaded'!$T$55,'As Downloaded'!$H$56,'As Downloaded'!$I$56,'As Downloaded'!$J$56,'As Downloaded'!$K$56,'As Downloaded'!$L$56,'As Downloaded'!$M$56,'As Downloaded'!$N$56,'As Downloaded'!$O$56,'As Downloaded'!$P$56,'As Downloaded'!$Q$56</definedName>
    <definedName name="QB_FORMULA_9" localSheetId="1" hidden="1">'To Board June 2019'!$O$52,'To Board June 2019'!#REF!,'To Board June 2019'!$T$52,'To Board June 2019'!$T$54,'To Board June 2019'!$T$55,'To Board June 2019'!$T$56,'To Board June 2019'!#REF!,'To Board June 2019'!#REF!,'To Board June 2019'!#REF!,'To Board June 2019'!$H$57,'To Board June 2019'!$I$57,'To Board June 2019'!$J$57,'To Board June 2019'!$K$57,'To Board June 2019'!$L$57,'To Board June 2019'!$M$57,'To Board June 2019'!$N$57</definedName>
    <definedName name="QB_FORMULA_9" localSheetId="3" hidden="1">'To Board May 2019'!$N$52,'To Board May 2019'!#REF!,'To Board May 2019'!$S$52,'To Board May 2019'!$S$54,'To Board May 2019'!$S$55,'To Board May 2019'!$S$56,'To Board May 2019'!#REF!,'To Board May 2019'!#REF!,'To Board May 2019'!#REF!,'To Board May 2019'!$G$57,'To Board May 2019'!$H$57,'To Board May 2019'!$I$57,'To Board May 2019'!$J$57,'To Board May 2019'!$K$57,'To Board May 2019'!$L$57,'To Board May 2019'!$M$57</definedName>
    <definedName name="QB_FORMULA_9" localSheetId="5" hidden="1">'Working Copy 040419'!$O$52,'Working Copy 040419'!#REF!,'Working Copy 040419'!$T$52,'Working Copy 040419'!$T$54,'Working Copy 040419'!$T$55,'Working Copy 040419'!$T$56,'Working Copy 040419'!#REF!,'Working Copy 040419'!#REF!,'Working Copy 040419'!#REF!,'Working Copy 040419'!$H$57,'Working Copy 040419'!$I$57,'Working Copy 040419'!$J$57,'Working Copy 040419'!$K$57,'Working Copy 040419'!$L$57,'Working Copy 040419'!$M$57,'Working Copy 040419'!$N$57</definedName>
    <definedName name="QB_FORMULA_9" localSheetId="4" hidden="1">'Working Copy 050219'!$O$52,'Working Copy 050219'!#REF!,'Working Copy 050219'!$T$52,'Working Copy 050219'!$T$54,'Working Copy 050219'!$T$55,'Working Copy 050219'!$T$56,'Working Copy 050219'!#REF!,'Working Copy 050219'!#REF!,'Working Copy 050219'!#REF!,'Working Copy 050219'!$H$57,'Working Copy 050219'!$I$57,'Working Copy 050219'!$J$57,'Working Copy 050219'!$K$57,'Working Copy 050219'!$L$57,'Working Copy 050219'!$M$57,'Working Copy 050219'!$N$57</definedName>
    <definedName name="QB_FORMULA_9" localSheetId="2" hidden="1">'Working Copy 060319'!$O$52,'Working Copy 060319'!#REF!,'Working Copy 060319'!$T$52,'Working Copy 060319'!$T$54,'Working Copy 060319'!$T$55,'Working Copy 060319'!$T$56,'Working Copy 060319'!#REF!,'Working Copy 060319'!#REF!,'Working Copy 060319'!#REF!,'Working Copy 060319'!$H$57,'Working Copy 060319'!$I$57,'Working Copy 060319'!$J$57,'Working Copy 060319'!$K$57,'Working Copy 060319'!$L$57,'Working Copy 060319'!$M$57,'Working Copy 060319'!$N$57</definedName>
    <definedName name="QB_ROW_102260" localSheetId="0" hidden="1">'Approved Budget'!$G$94</definedName>
    <definedName name="QB_ROW_102260" localSheetId="6" hidden="1">'As Downloaded'!$G$91</definedName>
    <definedName name="QB_ROW_102260" localSheetId="1" hidden="1">'To Board June 2019'!$G$94</definedName>
    <definedName name="QB_ROW_102260" localSheetId="3" hidden="1">'To Board May 2019'!$F$94</definedName>
    <definedName name="QB_ROW_102260" localSheetId="5" hidden="1">'Working Copy 040419'!$G$94</definedName>
    <definedName name="QB_ROW_102260" localSheetId="4" hidden="1">'Working Copy 050219'!$G$94</definedName>
    <definedName name="QB_ROW_102260" localSheetId="2" hidden="1">'Working Copy 060319'!$G$94</definedName>
    <definedName name="QB_ROW_103260" localSheetId="0" hidden="1">'Approved Budget'!$G$100</definedName>
    <definedName name="QB_ROW_103260" localSheetId="6" hidden="1">'As Downloaded'!$G$97</definedName>
    <definedName name="QB_ROW_103260" localSheetId="1" hidden="1">'To Board June 2019'!$G$100</definedName>
    <definedName name="QB_ROW_103260" localSheetId="3" hidden="1">'To Board May 2019'!$F$100</definedName>
    <definedName name="QB_ROW_103260" localSheetId="5" hidden="1">'Working Copy 040419'!$G$100</definedName>
    <definedName name="QB_ROW_103260" localSheetId="4" hidden="1">'Working Copy 050219'!$G$100</definedName>
    <definedName name="QB_ROW_103260" localSheetId="2" hidden="1">'Working Copy 060319'!$G$100</definedName>
    <definedName name="QB_ROW_109260" localSheetId="0" hidden="1">'Approved Budget'!$G$86</definedName>
    <definedName name="QB_ROW_109260" localSheetId="6" hidden="1">'As Downloaded'!$G$84</definedName>
    <definedName name="QB_ROW_109260" localSheetId="1" hidden="1">'To Board June 2019'!$G$86</definedName>
    <definedName name="QB_ROW_109260" localSheetId="3" hidden="1">'To Board May 2019'!$F$86</definedName>
    <definedName name="QB_ROW_109260" localSheetId="5" hidden="1">'Working Copy 040419'!$G$86</definedName>
    <definedName name="QB_ROW_109260" localSheetId="4" hidden="1">'Working Copy 050219'!$G$86</definedName>
    <definedName name="QB_ROW_109260" localSheetId="2" hidden="1">'Working Copy 060319'!$G$86</definedName>
    <definedName name="QB_ROW_11260" localSheetId="0" hidden="1">'Approved Budget'!$G$40</definedName>
    <definedName name="QB_ROW_11260" localSheetId="6" hidden="1">'As Downloaded'!$G$39</definedName>
    <definedName name="QB_ROW_11260" localSheetId="1" hidden="1">'To Board June 2019'!$G$40</definedName>
    <definedName name="QB_ROW_11260" localSheetId="3" hidden="1">'To Board May 2019'!$F$40</definedName>
    <definedName name="QB_ROW_11260" localSheetId="5" hidden="1">'Working Copy 040419'!$G$40</definedName>
    <definedName name="QB_ROW_11260" localSheetId="4" hidden="1">'Working Copy 050219'!$G$40</definedName>
    <definedName name="QB_ROW_11260" localSheetId="2" hidden="1">'Working Copy 060319'!$G$40</definedName>
    <definedName name="QB_ROW_12250" localSheetId="0" hidden="1">'Approved Budget'!$F$30</definedName>
    <definedName name="QB_ROW_12250" localSheetId="6" hidden="1">'As Downloaded'!$F$29</definedName>
    <definedName name="QB_ROW_12250" localSheetId="1" hidden="1">'To Board June 2019'!$F$30</definedName>
    <definedName name="QB_ROW_12250" localSheetId="3" hidden="1">'To Board May 2019'!$E$30</definedName>
    <definedName name="QB_ROW_12250" localSheetId="5" hidden="1">'Working Copy 040419'!$F$30</definedName>
    <definedName name="QB_ROW_12250" localSheetId="4" hidden="1">'Working Copy 050219'!$F$30</definedName>
    <definedName name="QB_ROW_12250" localSheetId="2" hidden="1">'Working Copy 060319'!$F$30</definedName>
    <definedName name="QB_ROW_1260" localSheetId="0" hidden="1">'Approved Budget'!$G$54</definedName>
    <definedName name="QB_ROW_1260" localSheetId="6" hidden="1">'As Downloaded'!$G$53</definedName>
    <definedName name="QB_ROW_1260" localSheetId="1" hidden="1">'To Board June 2019'!$G$54</definedName>
    <definedName name="QB_ROW_1260" localSheetId="3" hidden="1">'To Board May 2019'!$F$54</definedName>
    <definedName name="QB_ROW_1260" localSheetId="5" hidden="1">'Working Copy 040419'!$G$54</definedName>
    <definedName name="QB_ROW_1260" localSheetId="4" hidden="1">'Working Copy 050219'!$G$54</definedName>
    <definedName name="QB_ROW_1260" localSheetId="2" hidden="1">'Working Copy 060319'!$G$54</definedName>
    <definedName name="QB_ROW_13250" localSheetId="0" hidden="1">'Approved Budget'!$F$17</definedName>
    <definedName name="QB_ROW_13250" localSheetId="6" hidden="1">'As Downloaded'!$F$17</definedName>
    <definedName name="QB_ROW_13250" localSheetId="1" hidden="1">'To Board June 2019'!$F$17</definedName>
    <definedName name="QB_ROW_13250" localSheetId="3" hidden="1">'To Board May 2019'!$E$17</definedName>
    <definedName name="QB_ROW_13250" localSheetId="5" hidden="1">'Working Copy 040419'!$F$17</definedName>
    <definedName name="QB_ROW_13250" localSheetId="4" hidden="1">'Working Copy 050219'!$F$17</definedName>
    <definedName name="QB_ROW_13250" localSheetId="2" hidden="1">'Working Copy 060319'!$F$17</definedName>
    <definedName name="QB_ROW_142260" localSheetId="0" hidden="1">'Approved Budget'!$G$120</definedName>
    <definedName name="QB_ROW_142260" localSheetId="6" hidden="1">'As Downloaded'!$G$117</definedName>
    <definedName name="QB_ROW_142260" localSheetId="1" hidden="1">'To Board June 2019'!$G$120</definedName>
    <definedName name="QB_ROW_142260" localSheetId="3" hidden="1">'To Board May 2019'!$F$120</definedName>
    <definedName name="QB_ROW_142260" localSheetId="5" hidden="1">'Working Copy 040419'!$G$120</definedName>
    <definedName name="QB_ROW_142260" localSheetId="4" hidden="1">'Working Copy 050219'!$G$120</definedName>
    <definedName name="QB_ROW_142260" localSheetId="2" hidden="1">'Working Copy 060319'!$G$120</definedName>
    <definedName name="QB_ROW_14250" localSheetId="0" hidden="1">'Approved Budget'!$F$23</definedName>
    <definedName name="QB_ROW_14250" localSheetId="6" hidden="1">'As Downloaded'!$F$23</definedName>
    <definedName name="QB_ROW_14250" localSheetId="1" hidden="1">'To Board June 2019'!$F$23</definedName>
    <definedName name="QB_ROW_14250" localSheetId="3" hidden="1">'To Board May 2019'!$E$23</definedName>
    <definedName name="QB_ROW_14250" localSheetId="5" hidden="1">'Working Copy 040419'!$F$23</definedName>
    <definedName name="QB_ROW_14250" localSheetId="4" hidden="1">'Working Copy 050219'!$F$23</definedName>
    <definedName name="QB_ROW_14250" localSheetId="2" hidden="1">'Working Copy 060319'!$F$23</definedName>
    <definedName name="QB_ROW_143250" localSheetId="0" hidden="1">'Approved Budget'!$F$18</definedName>
    <definedName name="QB_ROW_143250" localSheetId="6" hidden="1">'As Downloaded'!$F$18</definedName>
    <definedName name="QB_ROW_143250" localSheetId="1" hidden="1">'To Board June 2019'!$F$18</definedName>
    <definedName name="QB_ROW_143250" localSheetId="3" hidden="1">'To Board May 2019'!$E$18</definedName>
    <definedName name="QB_ROW_143250" localSheetId="5" hidden="1">'Working Copy 040419'!$F$18</definedName>
    <definedName name="QB_ROW_143250" localSheetId="4" hidden="1">'Working Copy 050219'!$F$18</definedName>
    <definedName name="QB_ROW_143250" localSheetId="2" hidden="1">'Working Copy 060319'!$F$18</definedName>
    <definedName name="QB_ROW_146250" localSheetId="0" hidden="1">'Approved Budget'!$F$16</definedName>
    <definedName name="QB_ROW_146250" localSheetId="6" hidden="1">'As Downloaded'!$F$16</definedName>
    <definedName name="QB_ROW_146250" localSheetId="1" hidden="1">'To Board June 2019'!$F$16</definedName>
    <definedName name="QB_ROW_146250" localSheetId="3" hidden="1">'To Board May 2019'!$E$16</definedName>
    <definedName name="QB_ROW_146250" localSheetId="5" hidden="1">'Working Copy 040419'!$F$16</definedName>
    <definedName name="QB_ROW_146250" localSheetId="4" hidden="1">'Working Copy 050219'!$F$16</definedName>
    <definedName name="QB_ROW_146250" localSheetId="2" hidden="1">'Working Copy 060319'!$F$16</definedName>
    <definedName name="QB_ROW_153260" localSheetId="0" hidden="1">'Approved Budget'!$G$43</definedName>
    <definedName name="QB_ROW_153260" localSheetId="6" hidden="1">'As Downloaded'!$G$42</definedName>
    <definedName name="QB_ROW_153260" localSheetId="1" hidden="1">'To Board June 2019'!$G$43</definedName>
    <definedName name="QB_ROW_153260" localSheetId="3" hidden="1">'To Board May 2019'!$F$43</definedName>
    <definedName name="QB_ROW_153260" localSheetId="5" hidden="1">'Working Copy 040419'!$G$43</definedName>
    <definedName name="QB_ROW_153260" localSheetId="4" hidden="1">'Working Copy 050219'!$G$43</definedName>
    <definedName name="QB_ROW_153260" localSheetId="2" hidden="1">'Working Copy 060319'!$G$43</definedName>
    <definedName name="QB_ROW_154260" localSheetId="0" hidden="1">'Approved Budget'!$G$42</definedName>
    <definedName name="QB_ROW_154260" localSheetId="6" hidden="1">'As Downloaded'!$G$41</definedName>
    <definedName name="QB_ROW_154260" localSheetId="1" hidden="1">'To Board June 2019'!$G$42</definedName>
    <definedName name="QB_ROW_154260" localSheetId="3" hidden="1">'To Board May 2019'!$F$42</definedName>
    <definedName name="QB_ROW_154260" localSheetId="5" hidden="1">'Working Copy 040419'!$G$42</definedName>
    <definedName name="QB_ROW_154260" localSheetId="4" hidden="1">'Working Copy 050219'!$G$42</definedName>
    <definedName name="QB_ROW_154260" localSheetId="2" hidden="1">'Working Copy 060319'!$G$42</definedName>
    <definedName name="QB_ROW_155260" localSheetId="0" hidden="1">'Approved Budget'!$G$55</definedName>
    <definedName name="QB_ROW_155260" localSheetId="6" hidden="1">'As Downloaded'!$G$54</definedName>
    <definedName name="QB_ROW_155260" localSheetId="1" hidden="1">'To Board June 2019'!$G$55</definedName>
    <definedName name="QB_ROW_155260" localSheetId="3" hidden="1">'To Board May 2019'!$F$55</definedName>
    <definedName name="QB_ROW_155260" localSheetId="5" hidden="1">'Working Copy 040419'!$G$55</definedName>
    <definedName name="QB_ROW_155260" localSheetId="4" hidden="1">'Working Copy 050219'!$G$55</definedName>
    <definedName name="QB_ROW_155260" localSheetId="2" hidden="1">'Working Copy 060319'!$G$55</definedName>
    <definedName name="QB_ROW_159260" localSheetId="0" hidden="1">'Approved Budget'!$G$71</definedName>
    <definedName name="QB_ROW_159260" localSheetId="6" hidden="1">'As Downloaded'!$G$69</definedName>
    <definedName name="QB_ROW_159260" localSheetId="1" hidden="1">'To Board June 2019'!$G$71</definedName>
    <definedName name="QB_ROW_159260" localSheetId="3" hidden="1">'To Board May 2019'!$F$71</definedName>
    <definedName name="QB_ROW_159260" localSheetId="5" hidden="1">'Working Copy 040419'!$G$71</definedName>
    <definedName name="QB_ROW_159260" localSheetId="4" hidden="1">'Working Copy 050219'!$G$71</definedName>
    <definedName name="QB_ROW_159260" localSheetId="2" hidden="1">'Working Copy 060319'!$G$71</definedName>
    <definedName name="QB_ROW_160260" localSheetId="0" hidden="1">'Approved Budget'!$G$78</definedName>
    <definedName name="QB_ROW_160260" localSheetId="6" hidden="1">'As Downloaded'!$G$76</definedName>
    <definedName name="QB_ROW_160260" localSheetId="1" hidden="1">'To Board June 2019'!$G$78</definedName>
    <definedName name="QB_ROW_160260" localSheetId="3" hidden="1">'To Board May 2019'!$F$78</definedName>
    <definedName name="QB_ROW_160260" localSheetId="5" hidden="1">'Working Copy 040419'!$G$78</definedName>
    <definedName name="QB_ROW_160260" localSheetId="4" hidden="1">'Working Copy 050219'!$G$78</definedName>
    <definedName name="QB_ROW_160260" localSheetId="2" hidden="1">'Working Copy 060319'!$G$78</definedName>
    <definedName name="QB_ROW_161250" localSheetId="0" hidden="1">'Approved Budget'!$F$10</definedName>
    <definedName name="QB_ROW_161250" localSheetId="6" hidden="1">'As Downloaded'!$F$10</definedName>
    <definedName name="QB_ROW_161250" localSheetId="1" hidden="1">'To Board June 2019'!$F$10</definedName>
    <definedName name="QB_ROW_161250" localSheetId="3" hidden="1">'To Board May 2019'!$E$10</definedName>
    <definedName name="QB_ROW_161250" localSheetId="5" hidden="1">'Working Copy 040419'!$F$10</definedName>
    <definedName name="QB_ROW_161250" localSheetId="4" hidden="1">'Working Copy 050219'!$F$10</definedName>
    <definedName name="QB_ROW_161250" localSheetId="2" hidden="1">'Working Copy 060319'!$F$10</definedName>
    <definedName name="QB_ROW_164250" localSheetId="0" hidden="1">'Approved Budget'!$F$13</definedName>
    <definedName name="QB_ROW_164250" localSheetId="6" hidden="1">'As Downloaded'!$F$13</definedName>
    <definedName name="QB_ROW_164250" localSheetId="1" hidden="1">'To Board June 2019'!$F$13</definedName>
    <definedName name="QB_ROW_164250" localSheetId="3" hidden="1">'To Board May 2019'!$E$13</definedName>
    <definedName name="QB_ROW_164250" localSheetId="5" hidden="1">'Working Copy 040419'!$F$13</definedName>
    <definedName name="QB_ROW_164250" localSheetId="4" hidden="1">'Working Copy 050219'!$F$13</definedName>
    <definedName name="QB_ROW_164250" localSheetId="2" hidden="1">'Working Copy 060319'!$F$13</definedName>
    <definedName name="QB_ROW_165260" localSheetId="0" hidden="1">'Approved Budget'!$G$61</definedName>
    <definedName name="QB_ROW_165260" localSheetId="6" hidden="1">'As Downloaded'!$G$59</definedName>
    <definedName name="QB_ROW_165260" localSheetId="1" hidden="1">'To Board June 2019'!$G$61</definedName>
    <definedName name="QB_ROW_165260" localSheetId="3" hidden="1">'To Board May 2019'!$F$61</definedName>
    <definedName name="QB_ROW_165260" localSheetId="5" hidden="1">'Working Copy 040419'!$G$61</definedName>
    <definedName name="QB_ROW_165260" localSheetId="4" hidden="1">'Working Copy 050219'!$G$61</definedName>
    <definedName name="QB_ROW_165260" localSheetId="2" hidden="1">'Working Copy 060319'!$G$61</definedName>
    <definedName name="QB_ROW_166260" localSheetId="0" hidden="1">'Approved Budget'!$G$41</definedName>
    <definedName name="QB_ROW_166260" localSheetId="6" hidden="1">'As Downloaded'!$G$40</definedName>
    <definedName name="QB_ROW_166260" localSheetId="1" hidden="1">'To Board June 2019'!$G$41</definedName>
    <definedName name="QB_ROW_166260" localSheetId="3" hidden="1">'To Board May 2019'!$F$41</definedName>
    <definedName name="QB_ROW_166260" localSheetId="5" hidden="1">'Working Copy 040419'!$G$41</definedName>
    <definedName name="QB_ROW_166260" localSheetId="4" hidden="1">'Working Copy 050219'!$G$41</definedName>
    <definedName name="QB_ROW_166260" localSheetId="2" hidden="1">'Working Copy 060319'!$G$41</definedName>
    <definedName name="QB_ROW_168240" localSheetId="0" hidden="1">'Approved Budget'!$E$34</definedName>
    <definedName name="QB_ROW_168240" localSheetId="6" hidden="1">'As Downloaded'!$E$33</definedName>
    <definedName name="QB_ROW_168240" localSheetId="1" hidden="1">'To Board June 2019'!$E$34</definedName>
    <definedName name="QB_ROW_168240" localSheetId="3" hidden="1">'To Board May 2019'!$D$34</definedName>
    <definedName name="QB_ROW_168240" localSheetId="5" hidden="1">'Working Copy 040419'!$E$34</definedName>
    <definedName name="QB_ROW_168240" localSheetId="4" hidden="1">'Working Copy 050219'!$E$34</definedName>
    <definedName name="QB_ROW_168240" localSheetId="2" hidden="1">'Working Copy 060319'!$E$34</definedName>
    <definedName name="QB_ROW_171040" localSheetId="0" hidden="1">'Approved Budget'!$E$4</definedName>
    <definedName name="QB_ROW_171040" localSheetId="6" hidden="1">'As Downloaded'!$E$4</definedName>
    <definedName name="QB_ROW_171040" localSheetId="1" hidden="1">'To Board June 2019'!$E$4</definedName>
    <definedName name="QB_ROW_171040" localSheetId="3" hidden="1">'To Board May 2019'!$D$4</definedName>
    <definedName name="QB_ROW_171040" localSheetId="5" hidden="1">'Working Copy 040419'!$E$4</definedName>
    <definedName name="QB_ROW_171040" localSheetId="4" hidden="1">'Working Copy 050219'!$E$4</definedName>
    <definedName name="QB_ROW_171040" localSheetId="2" hidden="1">'Working Copy 060319'!$E$4</definedName>
    <definedName name="QB_ROW_171340" localSheetId="0" hidden="1">'Approved Budget'!$E$14</definedName>
    <definedName name="QB_ROW_171340" localSheetId="6" hidden="1">'As Downloaded'!$E$14</definedName>
    <definedName name="QB_ROW_171340" localSheetId="1" hidden="1">'To Board June 2019'!$E$14</definedName>
    <definedName name="QB_ROW_171340" localSheetId="3" hidden="1">'To Board May 2019'!$D$14</definedName>
    <definedName name="QB_ROW_171340" localSheetId="5" hidden="1">'Working Copy 040419'!$E$14</definedName>
    <definedName name="QB_ROW_171340" localSheetId="4" hidden="1">'Working Copy 050219'!$E$14</definedName>
    <definedName name="QB_ROW_171340" localSheetId="2" hidden="1">'Working Copy 060319'!$E$14</definedName>
    <definedName name="QB_ROW_172040" localSheetId="0" hidden="1">'Approved Budget'!$E$22</definedName>
    <definedName name="QB_ROW_172040" localSheetId="6" hidden="1">'As Downloaded'!$E$22</definedName>
    <definedName name="QB_ROW_172040" localSheetId="1" hidden="1">'To Board June 2019'!$E$22</definedName>
    <definedName name="QB_ROW_172040" localSheetId="3" hidden="1">'To Board May 2019'!$D$22</definedName>
    <definedName name="QB_ROW_172040" localSheetId="5" hidden="1">'Working Copy 040419'!$E$22</definedName>
    <definedName name="QB_ROW_172040" localSheetId="4" hidden="1">'Working Copy 050219'!$E$22</definedName>
    <definedName name="QB_ROW_172040" localSheetId="2" hidden="1">'Working Copy 060319'!$E$22</definedName>
    <definedName name="QB_ROW_172340" localSheetId="0" hidden="1">'Approved Budget'!$E$31</definedName>
    <definedName name="QB_ROW_172340" localSheetId="6" hidden="1">'As Downloaded'!$E$30</definedName>
    <definedName name="QB_ROW_172340" localSheetId="1" hidden="1">'To Board June 2019'!$E$31</definedName>
    <definedName name="QB_ROW_172340" localSheetId="3" hidden="1">'To Board May 2019'!$D$31</definedName>
    <definedName name="QB_ROW_172340" localSheetId="5" hidden="1">'Working Copy 040419'!$E$31</definedName>
    <definedName name="QB_ROW_172340" localSheetId="4" hidden="1">'Working Copy 050219'!$E$31</definedName>
    <definedName name="QB_ROW_172340" localSheetId="2" hidden="1">'Working Copy 060319'!$E$31</definedName>
    <definedName name="QB_ROW_173050" localSheetId="0" hidden="1">'Approved Budget'!$F$39</definedName>
    <definedName name="QB_ROW_173050" localSheetId="6" hidden="1">'As Downloaded'!$F$38</definedName>
    <definedName name="QB_ROW_173050" localSheetId="1" hidden="1">'To Board June 2019'!$F$39</definedName>
    <definedName name="QB_ROW_173050" localSheetId="3" hidden="1">'To Board May 2019'!$E$39</definedName>
    <definedName name="QB_ROW_173050" localSheetId="5" hidden="1">'Working Copy 040419'!$F$39</definedName>
    <definedName name="QB_ROW_173050" localSheetId="4" hidden="1">'Working Copy 050219'!$F$39</definedName>
    <definedName name="QB_ROW_173050" localSheetId="2" hidden="1">'Working Copy 060319'!$F$39</definedName>
    <definedName name="QB_ROW_173350" localSheetId="0" hidden="1">'Approved Budget'!$F$44</definedName>
    <definedName name="QB_ROW_173350" localSheetId="6" hidden="1">'As Downloaded'!$F$43</definedName>
    <definedName name="QB_ROW_173350" localSheetId="1" hidden="1">'To Board June 2019'!$F$44</definedName>
    <definedName name="QB_ROW_173350" localSheetId="3" hidden="1">'To Board May 2019'!$E$44</definedName>
    <definedName name="QB_ROW_173350" localSheetId="5" hidden="1">'Working Copy 040419'!$F$44</definedName>
    <definedName name="QB_ROW_173350" localSheetId="4" hidden="1">'Working Copy 050219'!$F$44</definedName>
    <definedName name="QB_ROW_173350" localSheetId="2" hidden="1">'Working Copy 060319'!$F$44</definedName>
    <definedName name="QB_ROW_177050" localSheetId="0" hidden="1">'Approved Budget'!$F$45</definedName>
    <definedName name="QB_ROW_177050" localSheetId="6" hidden="1">'As Downloaded'!$F$44</definedName>
    <definedName name="QB_ROW_177050" localSheetId="1" hidden="1">'To Board June 2019'!$F$45</definedName>
    <definedName name="QB_ROW_177050" localSheetId="3" hidden="1">'To Board May 2019'!$E$45</definedName>
    <definedName name="QB_ROW_177050" localSheetId="5" hidden="1">'Working Copy 040419'!$F$45</definedName>
    <definedName name="QB_ROW_177050" localSheetId="4" hidden="1">'Working Copy 050219'!$F$45</definedName>
    <definedName name="QB_ROW_177050" localSheetId="2" hidden="1">'Working Copy 060319'!$F$45</definedName>
    <definedName name="QB_ROW_177350" localSheetId="0" hidden="1">'Approved Budget'!$F$48</definedName>
    <definedName name="QB_ROW_177350" localSheetId="6" hidden="1">'As Downloaded'!$F$47</definedName>
    <definedName name="QB_ROW_177350" localSheetId="1" hidden="1">'To Board June 2019'!$F$48</definedName>
    <definedName name="QB_ROW_177350" localSheetId="3" hidden="1">'To Board May 2019'!$E$48</definedName>
    <definedName name="QB_ROW_177350" localSheetId="5" hidden="1">'Working Copy 040419'!$F$48</definedName>
    <definedName name="QB_ROW_177350" localSheetId="4" hidden="1">'Working Copy 050219'!$F$48</definedName>
    <definedName name="QB_ROW_177350" localSheetId="2" hidden="1">'Working Copy 060319'!$F$48</definedName>
    <definedName name="QB_ROW_178050" localSheetId="0" hidden="1">'Approved Budget'!$F$49</definedName>
    <definedName name="QB_ROW_178050" localSheetId="6" hidden="1">'As Downloaded'!$F$48</definedName>
    <definedName name="QB_ROW_178050" localSheetId="1" hidden="1">'To Board June 2019'!$F$49</definedName>
    <definedName name="QB_ROW_178050" localSheetId="3" hidden="1">'To Board May 2019'!$E$49</definedName>
    <definedName name="QB_ROW_178050" localSheetId="5" hidden="1">'Working Copy 040419'!$F$49</definedName>
    <definedName name="QB_ROW_178050" localSheetId="4" hidden="1">'Working Copy 050219'!$F$49</definedName>
    <definedName name="QB_ROW_178050" localSheetId="2" hidden="1">'Working Copy 060319'!$F$49</definedName>
    <definedName name="QB_ROW_178350" localSheetId="0" hidden="1">'Approved Budget'!$F$52</definedName>
    <definedName name="QB_ROW_178350" localSheetId="6" hidden="1">'As Downloaded'!$F$51</definedName>
    <definedName name="QB_ROW_178350" localSheetId="1" hidden="1">'To Board June 2019'!$F$52</definedName>
    <definedName name="QB_ROW_178350" localSheetId="3" hidden="1">'To Board May 2019'!$E$52</definedName>
    <definedName name="QB_ROW_178350" localSheetId="5" hidden="1">'Working Copy 040419'!$F$52</definedName>
    <definedName name="QB_ROW_178350" localSheetId="4" hidden="1">'Working Copy 050219'!$F$52</definedName>
    <definedName name="QB_ROW_178350" localSheetId="2" hidden="1">'Working Copy 060319'!$F$52</definedName>
    <definedName name="QB_ROW_179050" localSheetId="0" hidden="1">'Approved Budget'!$F$53</definedName>
    <definedName name="QB_ROW_179050" localSheetId="6" hidden="1">'As Downloaded'!$F$52</definedName>
    <definedName name="QB_ROW_179050" localSheetId="1" hidden="1">'To Board June 2019'!$F$53</definedName>
    <definedName name="QB_ROW_179050" localSheetId="3" hidden="1">'To Board May 2019'!$E$53</definedName>
    <definedName name="QB_ROW_179050" localSheetId="5" hidden="1">'Working Copy 040419'!$F$53</definedName>
    <definedName name="QB_ROW_179050" localSheetId="4" hidden="1">'Working Copy 050219'!$F$53</definedName>
    <definedName name="QB_ROW_179050" localSheetId="2" hidden="1">'Working Copy 060319'!$F$53</definedName>
    <definedName name="QB_ROW_179350" localSheetId="0" hidden="1">'Approved Budget'!$F$57</definedName>
    <definedName name="QB_ROW_179350" localSheetId="6" hidden="1">'As Downloaded'!$F$56</definedName>
    <definedName name="QB_ROW_179350" localSheetId="1" hidden="1">'To Board June 2019'!$F$57</definedName>
    <definedName name="QB_ROW_179350" localSheetId="3" hidden="1">'To Board May 2019'!$E$57</definedName>
    <definedName name="QB_ROW_179350" localSheetId="5" hidden="1">'Working Copy 040419'!$F$57</definedName>
    <definedName name="QB_ROW_179350" localSheetId="4" hidden="1">'Working Copy 050219'!$F$57</definedName>
    <definedName name="QB_ROW_179350" localSheetId="2" hidden="1">'Working Copy 060319'!$F$57</definedName>
    <definedName name="QB_ROW_180050" localSheetId="0" hidden="1">'Approved Budget'!$F$58</definedName>
    <definedName name="QB_ROW_180050" localSheetId="6" hidden="1">'As Downloaded'!$F$57</definedName>
    <definedName name="QB_ROW_180050" localSheetId="1" hidden="1">'To Board June 2019'!$F$58</definedName>
    <definedName name="QB_ROW_180050" localSheetId="3" hidden="1">'To Board May 2019'!$E$58</definedName>
    <definedName name="QB_ROW_180050" localSheetId="5" hidden="1">'Working Copy 040419'!$F$58</definedName>
    <definedName name="QB_ROW_180050" localSheetId="4" hidden="1">'Working Copy 050219'!$F$58</definedName>
    <definedName name="QB_ROW_180050" localSheetId="2" hidden="1">'Working Copy 060319'!$F$58</definedName>
    <definedName name="QB_ROW_180350" localSheetId="0" hidden="1">'Approved Budget'!$F$62</definedName>
    <definedName name="QB_ROW_180350" localSheetId="6" hidden="1">'As Downloaded'!$F$60</definedName>
    <definedName name="QB_ROW_180350" localSheetId="1" hidden="1">'To Board June 2019'!$F$62</definedName>
    <definedName name="QB_ROW_180350" localSheetId="3" hidden="1">'To Board May 2019'!$E$62</definedName>
    <definedName name="QB_ROW_180350" localSheetId="5" hidden="1">'Working Copy 040419'!$F$62</definedName>
    <definedName name="QB_ROW_180350" localSheetId="4" hidden="1">'Working Copy 050219'!$F$62</definedName>
    <definedName name="QB_ROW_180350" localSheetId="2" hidden="1">'Working Copy 060319'!$F$62</definedName>
    <definedName name="QB_ROW_181050" localSheetId="0" hidden="1">'Approved Budget'!$F$103</definedName>
    <definedName name="QB_ROW_181050" localSheetId="6" hidden="1">'As Downloaded'!$F$100</definedName>
    <definedName name="QB_ROW_181050" localSheetId="1" hidden="1">'To Board June 2019'!$F$103</definedName>
    <definedName name="QB_ROW_181050" localSheetId="3" hidden="1">'To Board May 2019'!$E$103</definedName>
    <definedName name="QB_ROW_181050" localSheetId="5" hidden="1">'Working Copy 040419'!$F$103</definedName>
    <definedName name="QB_ROW_181050" localSheetId="4" hidden="1">'Working Copy 050219'!$F$103</definedName>
    <definedName name="QB_ROW_181050" localSheetId="2" hidden="1">'Working Copy 060319'!$F$103</definedName>
    <definedName name="QB_ROW_181350" localSheetId="0" hidden="1">'Approved Budget'!$F$116</definedName>
    <definedName name="QB_ROW_181350" localSheetId="6" hidden="1">'As Downloaded'!$F$113</definedName>
    <definedName name="QB_ROW_181350" localSheetId="1" hidden="1">'To Board June 2019'!$F$116</definedName>
    <definedName name="QB_ROW_181350" localSheetId="3" hidden="1">'To Board May 2019'!$E$116</definedName>
    <definedName name="QB_ROW_181350" localSheetId="5" hidden="1">'Working Copy 040419'!$F$116</definedName>
    <definedName name="QB_ROW_181350" localSheetId="4" hidden="1">'Working Copy 050219'!$F$116</definedName>
    <definedName name="QB_ROW_181350" localSheetId="2" hidden="1">'Working Copy 060319'!$F$116</definedName>
    <definedName name="QB_ROW_182050" localSheetId="0" hidden="1">'Approved Budget'!$F$70</definedName>
    <definedName name="QB_ROW_182050" localSheetId="6" hidden="1">'As Downloaded'!$F$68</definedName>
    <definedName name="QB_ROW_182050" localSheetId="1" hidden="1">'To Board June 2019'!$F$70</definedName>
    <definedName name="QB_ROW_182050" localSheetId="3" hidden="1">'To Board May 2019'!$E$70</definedName>
    <definedName name="QB_ROW_182050" localSheetId="5" hidden="1">'Working Copy 040419'!$F$70</definedName>
    <definedName name="QB_ROW_182050" localSheetId="4" hidden="1">'Working Copy 050219'!$F$70</definedName>
    <definedName name="QB_ROW_182050" localSheetId="2" hidden="1">'Working Copy 060319'!$F$70</definedName>
    <definedName name="QB_ROW_182350" localSheetId="0" hidden="1">'Approved Budget'!$F$102</definedName>
    <definedName name="QB_ROW_182350" localSheetId="6" hidden="1">'As Downloaded'!$F$99</definedName>
    <definedName name="QB_ROW_182350" localSheetId="1" hidden="1">'To Board June 2019'!$F$102</definedName>
    <definedName name="QB_ROW_182350" localSheetId="3" hidden="1">'To Board May 2019'!$E$102</definedName>
    <definedName name="QB_ROW_182350" localSheetId="5" hidden="1">'Working Copy 040419'!$F$102</definedName>
    <definedName name="QB_ROW_182350" localSheetId="4" hidden="1">'Working Copy 050219'!$F$102</definedName>
    <definedName name="QB_ROW_182350" localSheetId="2" hidden="1">'Working Copy 060319'!$F$102</definedName>
    <definedName name="QB_ROW_18301" localSheetId="0" hidden="1">'Approved Budget'!$A$152</definedName>
    <definedName name="QB_ROW_18301" localSheetId="6" hidden="1">'As Downloaded'!$A$142</definedName>
    <definedName name="QB_ROW_18301" localSheetId="1" hidden="1">'To Board June 2019'!$A$152</definedName>
    <definedName name="QB_ROW_18301" localSheetId="3" hidden="1">'To Board May 2019'!#REF!</definedName>
    <definedName name="QB_ROW_18301" localSheetId="5" hidden="1">'Working Copy 040419'!$A$152</definedName>
    <definedName name="QB_ROW_18301" localSheetId="4" hidden="1">'Working Copy 050219'!$A$152</definedName>
    <definedName name="QB_ROW_18301" localSheetId="2" hidden="1">'Working Copy 060319'!$A$152</definedName>
    <definedName name="QB_ROW_183050" localSheetId="0" hidden="1">'Approved Budget'!$F$65</definedName>
    <definedName name="QB_ROW_183050" localSheetId="6" hidden="1">'As Downloaded'!$F$63</definedName>
    <definedName name="QB_ROW_183050" localSheetId="1" hidden="1">'To Board June 2019'!$F$65</definedName>
    <definedName name="QB_ROW_183050" localSheetId="3" hidden="1">'To Board May 2019'!$E$65</definedName>
    <definedName name="QB_ROW_183050" localSheetId="5" hidden="1">'Working Copy 040419'!$F$65</definedName>
    <definedName name="QB_ROW_183050" localSheetId="4" hidden="1">'Working Copy 050219'!$F$65</definedName>
    <definedName name="QB_ROW_183050" localSheetId="2" hidden="1">'Working Copy 060319'!$F$65</definedName>
    <definedName name="QB_ROW_183350" localSheetId="0" hidden="1">'Approved Budget'!$F$69</definedName>
    <definedName name="QB_ROW_183350" localSheetId="6" hidden="1">'As Downloaded'!$F$67</definedName>
    <definedName name="QB_ROW_183350" localSheetId="1" hidden="1">'To Board June 2019'!$F$69</definedName>
    <definedName name="QB_ROW_183350" localSheetId="3" hidden="1">'To Board May 2019'!$E$69</definedName>
    <definedName name="QB_ROW_183350" localSheetId="5" hidden="1">'Working Copy 040419'!$F$69</definedName>
    <definedName name="QB_ROW_183350" localSheetId="4" hidden="1">'Working Copy 050219'!$F$69</definedName>
    <definedName name="QB_ROW_183350" localSheetId="2" hidden="1">'Working Copy 060319'!$F$69</definedName>
    <definedName name="QB_ROW_186050" localSheetId="0" hidden="1">'Approved Budget'!$F$119</definedName>
    <definedName name="QB_ROW_186050" localSheetId="6" hidden="1">'As Downloaded'!$F$116</definedName>
    <definedName name="QB_ROW_186050" localSheetId="1" hidden="1">'To Board June 2019'!$F$119</definedName>
    <definedName name="QB_ROW_186050" localSheetId="3" hidden="1">'To Board May 2019'!$E$119</definedName>
    <definedName name="QB_ROW_186050" localSheetId="5" hidden="1">'Working Copy 040419'!$F$119</definedName>
    <definedName name="QB_ROW_186050" localSheetId="4" hidden="1">'Working Copy 050219'!$F$119</definedName>
    <definedName name="QB_ROW_186050" localSheetId="2" hidden="1">'Working Copy 060319'!$F$119</definedName>
    <definedName name="QB_ROW_186350" localSheetId="0" hidden="1">'Approved Budget'!$F$121</definedName>
    <definedName name="QB_ROW_186350" localSheetId="6" hidden="1">'As Downloaded'!$F$118</definedName>
    <definedName name="QB_ROW_186350" localSheetId="1" hidden="1">'To Board June 2019'!$F$121</definedName>
    <definedName name="QB_ROW_186350" localSheetId="3" hidden="1">'To Board May 2019'!$E$121</definedName>
    <definedName name="QB_ROW_186350" localSheetId="5" hidden="1">'Working Copy 040419'!$F$121</definedName>
    <definedName name="QB_ROW_186350" localSheetId="4" hidden="1">'Working Copy 050219'!$F$121</definedName>
    <definedName name="QB_ROW_186350" localSheetId="2" hidden="1">'Working Copy 060319'!$F$121</definedName>
    <definedName name="QB_ROW_187050" localSheetId="0" hidden="1">'Approved Budget'!$F$133</definedName>
    <definedName name="QB_ROW_187050" localSheetId="6" hidden="1">'As Downloaded'!$F$127</definedName>
    <definedName name="QB_ROW_187050" localSheetId="1" hidden="1">'To Board June 2019'!$F$133</definedName>
    <definedName name="QB_ROW_187050" localSheetId="3" hidden="1">'To Board May 2019'!$E$136</definedName>
    <definedName name="QB_ROW_187050" localSheetId="5" hidden="1">'Working Copy 040419'!$F$133</definedName>
    <definedName name="QB_ROW_187050" localSheetId="4" hidden="1">'Working Copy 050219'!$F$133</definedName>
    <definedName name="QB_ROW_187050" localSheetId="2" hidden="1">'Working Copy 060319'!$F$133</definedName>
    <definedName name="QB_ROW_187350" localSheetId="0" hidden="1">'Approved Budget'!$F$135</definedName>
    <definedName name="QB_ROW_187350" localSheetId="6" hidden="1">'As Downloaded'!$F$129</definedName>
    <definedName name="QB_ROW_187350" localSheetId="1" hidden="1">'To Board June 2019'!$F$135</definedName>
    <definedName name="QB_ROW_187350" localSheetId="3" hidden="1">'To Board May 2019'!$E$138</definedName>
    <definedName name="QB_ROW_187350" localSheetId="5" hidden="1">'Working Copy 040419'!$F$135</definedName>
    <definedName name="QB_ROW_187350" localSheetId="4" hidden="1">'Working Copy 050219'!$F$135</definedName>
    <definedName name="QB_ROW_187350" localSheetId="2" hidden="1">'Working Copy 060319'!$F$135</definedName>
    <definedName name="QB_ROW_188050" localSheetId="0" hidden="1">'Approved Budget'!$F$126</definedName>
    <definedName name="QB_ROW_188050" localSheetId="6" hidden="1">'As Downloaded'!$F$123</definedName>
    <definedName name="QB_ROW_188050" localSheetId="1" hidden="1">'To Board June 2019'!$F$126</definedName>
    <definedName name="QB_ROW_188050" localSheetId="3" hidden="1">'To Board May 2019'!$E$129</definedName>
    <definedName name="QB_ROW_188050" localSheetId="5" hidden="1">'Working Copy 040419'!$F$126</definedName>
    <definedName name="QB_ROW_188050" localSheetId="4" hidden="1">'Working Copy 050219'!$F$126</definedName>
    <definedName name="QB_ROW_188050" localSheetId="2" hidden="1">'Working Copy 060319'!$F$126</definedName>
    <definedName name="QB_ROW_188350" localSheetId="0" hidden="1">'Approved Budget'!$F$132</definedName>
    <definedName name="QB_ROW_188350" localSheetId="6" hidden="1">'As Downloaded'!$F$126</definedName>
    <definedName name="QB_ROW_188350" localSheetId="1" hidden="1">'To Board June 2019'!$F$132</definedName>
    <definedName name="QB_ROW_188350" localSheetId="3" hidden="1">'To Board May 2019'!$E$135</definedName>
    <definedName name="QB_ROW_188350" localSheetId="5" hidden="1">'Working Copy 040419'!$F$132</definedName>
    <definedName name="QB_ROW_188350" localSheetId="4" hidden="1">'Working Copy 050219'!$F$132</definedName>
    <definedName name="QB_ROW_188350" localSheetId="2" hidden="1">'Working Copy 060319'!$F$132</definedName>
    <definedName name="QB_ROW_19011" localSheetId="0" hidden="1">'Approved Budget'!$B$2</definedName>
    <definedName name="QB_ROW_19011" localSheetId="6" hidden="1">'As Downloaded'!$B$2</definedName>
    <definedName name="QB_ROW_19011" localSheetId="1" hidden="1">'To Board June 2019'!$B$2</definedName>
    <definedName name="QB_ROW_19011" localSheetId="3" hidden="1">'To Board May 2019'!$A$2</definedName>
    <definedName name="QB_ROW_19011" localSheetId="5" hidden="1">'Working Copy 040419'!$B$2</definedName>
    <definedName name="QB_ROW_19011" localSheetId="4" hidden="1">'Working Copy 050219'!$B$2</definedName>
    <definedName name="QB_ROW_19011" localSheetId="2" hidden="1">'Working Copy 060319'!$B$2</definedName>
    <definedName name="QB_ROW_191050" localSheetId="0" hidden="1">'Approved Budget'!$F$136</definedName>
    <definedName name="QB_ROW_191050" localSheetId="6" hidden="1">'As Downloaded'!$F$130</definedName>
    <definedName name="QB_ROW_191050" localSheetId="1" hidden="1">'To Board June 2019'!$F$136</definedName>
    <definedName name="QB_ROW_191050" localSheetId="3" hidden="1">'To Board May 2019'!$E$139</definedName>
    <definedName name="QB_ROW_191050" localSheetId="5" hidden="1">'Working Copy 040419'!$F$136</definedName>
    <definedName name="QB_ROW_191050" localSheetId="4" hidden="1">'Working Copy 050219'!$F$136</definedName>
    <definedName name="QB_ROW_191050" localSheetId="2" hidden="1">'Working Copy 060319'!$F$136</definedName>
    <definedName name="QB_ROW_191350" localSheetId="0" hidden="1">'Approved Budget'!$F$140</definedName>
    <definedName name="QB_ROW_191350" localSheetId="6" hidden="1">'As Downloaded'!$F$132</definedName>
    <definedName name="QB_ROW_191350" localSheetId="1" hidden="1">'To Board June 2019'!$F$140</definedName>
    <definedName name="QB_ROW_191350" localSheetId="3" hidden="1">'To Board May 2019'!$E$143</definedName>
    <definedName name="QB_ROW_191350" localSheetId="5" hidden="1">'Working Copy 040419'!$F$140</definedName>
    <definedName name="QB_ROW_191350" localSheetId="4" hidden="1">'Working Copy 050219'!$F$140</definedName>
    <definedName name="QB_ROW_191350" localSheetId="2" hidden="1">'Working Copy 060319'!$F$140</definedName>
    <definedName name="QB_ROW_19311" localSheetId="0" hidden="1">'Approved Budget'!$B$145</definedName>
    <definedName name="QB_ROW_19311" localSheetId="6" hidden="1">'As Downloaded'!$B$135</definedName>
    <definedName name="QB_ROW_19311" localSheetId="1" hidden="1">'To Board June 2019'!$B$145</definedName>
    <definedName name="QB_ROW_19311" localSheetId="3" hidden="1">'To Board May 2019'!$A$148</definedName>
    <definedName name="QB_ROW_19311" localSheetId="5" hidden="1">'Working Copy 040419'!$B$145</definedName>
    <definedName name="QB_ROW_19311" localSheetId="4" hidden="1">'Working Copy 050219'!$B$145</definedName>
    <definedName name="QB_ROW_19311" localSheetId="2" hidden="1">'Working Copy 060319'!$B$145</definedName>
    <definedName name="QB_ROW_193260" localSheetId="0" hidden="1">'Approved Budget'!$G$110</definedName>
    <definedName name="QB_ROW_193260" localSheetId="6" hidden="1">'As Downloaded'!$G$107</definedName>
    <definedName name="QB_ROW_193260" localSheetId="1" hidden="1">'To Board June 2019'!$G$110</definedName>
    <definedName name="QB_ROW_193260" localSheetId="3" hidden="1">'To Board May 2019'!$F$110</definedName>
    <definedName name="QB_ROW_193260" localSheetId="5" hidden="1">'Working Copy 040419'!$G$110</definedName>
    <definedName name="QB_ROW_193260" localSheetId="4" hidden="1">'Working Copy 050219'!$G$110</definedName>
    <definedName name="QB_ROW_193260" localSheetId="2" hidden="1">'Working Copy 060319'!$G$110</definedName>
    <definedName name="QB_ROW_195250" localSheetId="0" hidden="1">'Approved Budget'!$F$123</definedName>
    <definedName name="QB_ROW_195250" localSheetId="6" hidden="1">'As Downloaded'!$F$120</definedName>
    <definedName name="QB_ROW_195250" localSheetId="1" hidden="1">'To Board June 2019'!$F$123</definedName>
    <definedName name="QB_ROW_195250" localSheetId="3" hidden="1">'To Board May 2019'!$E$123</definedName>
    <definedName name="QB_ROW_195250" localSheetId="5" hidden="1">'Working Copy 040419'!$F$123</definedName>
    <definedName name="QB_ROW_195250" localSheetId="4" hidden="1">'Working Copy 050219'!$F$123</definedName>
    <definedName name="QB_ROW_195250" localSheetId="2" hidden="1">'Working Copy 060319'!$F$123</definedName>
    <definedName name="QB_ROW_199250" localSheetId="0" hidden="1">'Approved Budget'!$F$19</definedName>
    <definedName name="QB_ROW_199250" localSheetId="6" hidden="1">'As Downloaded'!$F$19</definedName>
    <definedName name="QB_ROW_199250" localSheetId="1" hidden="1">'To Board June 2019'!$F$19</definedName>
    <definedName name="QB_ROW_199250" localSheetId="3" hidden="1">'To Board May 2019'!$E$19</definedName>
    <definedName name="QB_ROW_199250" localSheetId="5" hidden="1">'Working Copy 040419'!$F$19</definedName>
    <definedName name="QB_ROW_199250" localSheetId="4" hidden="1">'Working Copy 050219'!$F$19</definedName>
    <definedName name="QB_ROW_199250" localSheetId="2" hidden="1">'Working Copy 060319'!$F$19</definedName>
    <definedName name="QB_ROW_200230" localSheetId="0" hidden="1">'Approved Budget'!$D$149</definedName>
    <definedName name="QB_ROW_200230" localSheetId="6" hidden="1">'As Downloaded'!$D$139</definedName>
    <definedName name="QB_ROW_200230" localSheetId="1" hidden="1">'To Board June 2019'!$D$149</definedName>
    <definedName name="QB_ROW_200230" localSheetId="3" hidden="1">'To Board May 2019'!$C$152</definedName>
    <definedName name="QB_ROW_200230" localSheetId="5" hidden="1">'Working Copy 040419'!$D$149</definedName>
    <definedName name="QB_ROW_200230" localSheetId="4" hidden="1">'Working Copy 050219'!$D$149</definedName>
    <definedName name="QB_ROW_200230" localSheetId="2" hidden="1">'Working Copy 060319'!$D$149</definedName>
    <definedName name="QB_ROW_20031" localSheetId="0" hidden="1">'Approved Budget'!$D$3</definedName>
    <definedName name="QB_ROW_20031" localSheetId="6" hidden="1">'As Downloaded'!$D$3</definedName>
    <definedName name="QB_ROW_20031" localSheetId="1" hidden="1">'To Board June 2019'!$D$3</definedName>
    <definedName name="QB_ROW_20031" localSheetId="3" hidden="1">'To Board May 2019'!$C$3</definedName>
    <definedName name="QB_ROW_20031" localSheetId="5" hidden="1">'Working Copy 040419'!$D$3</definedName>
    <definedName name="QB_ROW_20031" localSheetId="4" hidden="1">'Working Copy 050219'!$D$3</definedName>
    <definedName name="QB_ROW_20031" localSheetId="2" hidden="1">'Working Copy 060319'!$D$3</definedName>
    <definedName name="QB_ROW_202230" localSheetId="0" hidden="1">'Approved Budget'!$D$148</definedName>
    <definedName name="QB_ROW_202230" localSheetId="6" hidden="1">'As Downloaded'!$D$138</definedName>
    <definedName name="QB_ROW_202230" localSheetId="1" hidden="1">'To Board June 2019'!$D$148</definedName>
    <definedName name="QB_ROW_202230" localSheetId="3" hidden="1">'To Board May 2019'!$C$151</definedName>
    <definedName name="QB_ROW_202230" localSheetId="5" hidden="1">'Working Copy 040419'!$D$148</definedName>
    <definedName name="QB_ROW_202230" localSheetId="4" hidden="1">'Working Copy 050219'!$D$148</definedName>
    <definedName name="QB_ROW_202230" localSheetId="2" hidden="1">'Working Copy 060319'!$D$148</definedName>
    <definedName name="QB_ROW_20250" localSheetId="0" hidden="1">'Approved Budget'!$F$29</definedName>
    <definedName name="QB_ROW_20250" localSheetId="6" hidden="1">'As Downloaded'!$F$28</definedName>
    <definedName name="QB_ROW_20250" localSheetId="1" hidden="1">'To Board June 2019'!$F$29</definedName>
    <definedName name="QB_ROW_20250" localSheetId="3" hidden="1">'To Board May 2019'!$E$29</definedName>
    <definedName name="QB_ROW_20250" localSheetId="5" hidden="1">'Working Copy 040419'!$F$29</definedName>
    <definedName name="QB_ROW_20250" localSheetId="4" hidden="1">'Working Copy 050219'!$F$29</definedName>
    <definedName name="QB_ROW_20250" localSheetId="2" hidden="1">'Working Copy 060319'!$F$29</definedName>
    <definedName name="QB_ROW_20331" localSheetId="0" hidden="1">'Approved Budget'!$D$32</definedName>
    <definedName name="QB_ROW_20331" localSheetId="6" hidden="1">'As Downloaded'!$D$31</definedName>
    <definedName name="QB_ROW_20331" localSheetId="1" hidden="1">'To Board June 2019'!$D$32</definedName>
    <definedName name="QB_ROW_20331" localSheetId="3" hidden="1">'To Board May 2019'!$C$32</definedName>
    <definedName name="QB_ROW_20331" localSheetId="5" hidden="1">'Working Copy 040419'!$D$32</definedName>
    <definedName name="QB_ROW_20331" localSheetId="4" hidden="1">'Working Copy 050219'!$D$32</definedName>
    <definedName name="QB_ROW_20331" localSheetId="2" hidden="1">'Working Copy 060319'!$D$32</definedName>
    <definedName name="QB_ROW_207350" localSheetId="0" hidden="1">'Approved Budget'!$F$25</definedName>
    <definedName name="QB_ROW_207350" localSheetId="6" hidden="1">'As Downloaded'!$F$25</definedName>
    <definedName name="QB_ROW_207350" localSheetId="1" hidden="1">'To Board June 2019'!$F$25</definedName>
    <definedName name="QB_ROW_207350" localSheetId="3" hidden="1">'To Board May 2019'!$E$25</definedName>
    <definedName name="QB_ROW_207350" localSheetId="5" hidden="1">'Working Copy 040419'!$F$25</definedName>
    <definedName name="QB_ROW_207350" localSheetId="4" hidden="1">'Working Copy 050219'!$F$25</definedName>
    <definedName name="QB_ROW_207350" localSheetId="2" hidden="1">'Working Copy 060319'!$F$25</definedName>
    <definedName name="QB_ROW_21031" localSheetId="0" hidden="1">'Approved Budget'!$D$37</definedName>
    <definedName name="QB_ROW_21031" localSheetId="6" hidden="1">'As Downloaded'!$D$36</definedName>
    <definedName name="QB_ROW_21031" localSheetId="1" hidden="1">'To Board June 2019'!$D$37</definedName>
    <definedName name="QB_ROW_21031" localSheetId="3" hidden="1">'To Board May 2019'!$C$37</definedName>
    <definedName name="QB_ROW_21031" localSheetId="5" hidden="1">'Working Copy 040419'!$D$37</definedName>
    <definedName name="QB_ROW_21031" localSheetId="4" hidden="1">'Working Copy 050219'!$D$37</definedName>
    <definedName name="QB_ROW_21031" localSheetId="2" hidden="1">'Working Copy 060319'!$D$37</definedName>
    <definedName name="QB_ROW_211260" localSheetId="0" hidden="1">'Approved Budget'!$G$56</definedName>
    <definedName name="QB_ROW_211260" localSheetId="6" hidden="1">'As Downloaded'!$G$55</definedName>
    <definedName name="QB_ROW_211260" localSheetId="1" hidden="1">'To Board June 2019'!$G$56</definedName>
    <definedName name="QB_ROW_211260" localSheetId="3" hidden="1">'To Board May 2019'!$F$56</definedName>
    <definedName name="QB_ROW_211260" localSheetId="5" hidden="1">'Working Copy 040419'!$G$56</definedName>
    <definedName name="QB_ROW_211260" localSheetId="4" hidden="1">'Working Copy 050219'!$G$56</definedName>
    <definedName name="QB_ROW_211260" localSheetId="2" hidden="1">'Working Copy 060319'!$G$56</definedName>
    <definedName name="QB_ROW_21250" localSheetId="0" hidden="1">'Approved Budget'!$F$26</definedName>
    <definedName name="QB_ROW_21250" localSheetId="6" hidden="1">'As Downloaded'!$F$26</definedName>
    <definedName name="QB_ROW_21250" localSheetId="1" hidden="1">'To Board June 2019'!$F$26</definedName>
    <definedName name="QB_ROW_21250" localSheetId="3" hidden="1">'To Board May 2019'!$E$26</definedName>
    <definedName name="QB_ROW_21250" localSheetId="5" hidden="1">'Working Copy 040419'!$F$26</definedName>
    <definedName name="QB_ROW_21250" localSheetId="4" hidden="1">'Working Copy 050219'!$F$26</definedName>
    <definedName name="QB_ROW_21250" localSheetId="2" hidden="1">'Working Copy 060319'!$F$26</definedName>
    <definedName name="QB_ROW_213250" localSheetId="0" hidden="1">'Approved Budget'!$F$20</definedName>
    <definedName name="QB_ROW_213250" localSheetId="6" hidden="1">'As Downloaded'!$F$20</definedName>
    <definedName name="QB_ROW_213250" localSheetId="1" hidden="1">'To Board June 2019'!$F$20</definedName>
    <definedName name="QB_ROW_213250" localSheetId="3" hidden="1">'To Board May 2019'!$E$20</definedName>
    <definedName name="QB_ROW_213250" localSheetId="5" hidden="1">'Working Copy 040419'!$F$20</definedName>
    <definedName name="QB_ROW_213250" localSheetId="4" hidden="1">'Working Copy 050219'!$F$20</definedName>
    <definedName name="QB_ROW_213250" localSheetId="2" hidden="1">'Working Copy 060319'!$F$20</definedName>
    <definedName name="QB_ROW_21331" localSheetId="0" hidden="1">'Approved Budget'!$D$144</definedName>
    <definedName name="QB_ROW_21331" localSheetId="6" hidden="1">'As Downloaded'!$D$134</definedName>
    <definedName name="QB_ROW_21331" localSheetId="1" hidden="1">'To Board June 2019'!$D$144</definedName>
    <definedName name="QB_ROW_21331" localSheetId="3" hidden="1">'To Board May 2019'!$C$147</definedName>
    <definedName name="QB_ROW_21331" localSheetId="5" hidden="1">'Working Copy 040419'!$D$144</definedName>
    <definedName name="QB_ROW_21331" localSheetId="4" hidden="1">'Working Copy 050219'!$D$144</definedName>
    <definedName name="QB_ROW_21331" localSheetId="2" hidden="1">'Working Copy 060319'!$D$144</definedName>
    <definedName name="QB_ROW_214250" localSheetId="0" hidden="1">'Approved Budget'!$F$27</definedName>
    <definedName name="QB_ROW_214250" localSheetId="6" hidden="1">'As Downloaded'!$F$27</definedName>
    <definedName name="QB_ROW_214250" localSheetId="1" hidden="1">'To Board June 2019'!$F$27</definedName>
    <definedName name="QB_ROW_214250" localSheetId="3" hidden="1">'To Board May 2019'!$E$27</definedName>
    <definedName name="QB_ROW_214250" localSheetId="5" hidden="1">'Working Copy 040419'!$F$27</definedName>
    <definedName name="QB_ROW_214250" localSheetId="4" hidden="1">'Working Copy 050219'!$F$27</definedName>
    <definedName name="QB_ROW_214250" localSheetId="2" hidden="1">'Working Copy 060319'!$F$27</definedName>
    <definedName name="QB_ROW_22011" localSheetId="0" hidden="1">'Approved Budget'!$B$146</definedName>
    <definedName name="QB_ROW_22011" localSheetId="6" hidden="1">'As Downloaded'!$B$136</definedName>
    <definedName name="QB_ROW_22011" localSheetId="1" hidden="1">'To Board June 2019'!$B$146</definedName>
    <definedName name="QB_ROW_22011" localSheetId="3" hidden="1">'To Board May 2019'!$A$149</definedName>
    <definedName name="QB_ROW_22011" localSheetId="5" hidden="1">'Working Copy 040419'!$B$146</definedName>
    <definedName name="QB_ROW_22011" localSheetId="4" hidden="1">'Working Copy 050219'!$B$146</definedName>
    <definedName name="QB_ROW_22011" localSheetId="2" hidden="1">'Working Copy 060319'!$B$146</definedName>
    <definedName name="QB_ROW_221260" localSheetId="0" hidden="1">'Approved Budget'!$G$91</definedName>
    <definedName name="QB_ROW_221260" localSheetId="6" hidden="1">'As Downloaded'!$G$88</definedName>
    <definedName name="QB_ROW_221260" localSheetId="1" hidden="1">'To Board June 2019'!$G$91</definedName>
    <definedName name="QB_ROW_221260" localSheetId="3" hidden="1">'To Board May 2019'!$F$91</definedName>
    <definedName name="QB_ROW_221260" localSheetId="5" hidden="1">'Working Copy 040419'!$G$91</definedName>
    <definedName name="QB_ROW_221260" localSheetId="4" hidden="1">'Working Copy 050219'!$G$91</definedName>
    <definedName name="QB_ROW_221260" localSheetId="2" hidden="1">'Working Copy 060319'!$G$91</definedName>
    <definedName name="QB_ROW_222260" localSheetId="0" hidden="1">'Approved Budget'!$G$98</definedName>
    <definedName name="QB_ROW_222260" localSheetId="6" hidden="1">'As Downloaded'!$G$95</definedName>
    <definedName name="QB_ROW_222260" localSheetId="1" hidden="1">'To Board June 2019'!$G$98</definedName>
    <definedName name="QB_ROW_222260" localSheetId="3" hidden="1">'To Board May 2019'!$F$98</definedName>
    <definedName name="QB_ROW_222260" localSheetId="5" hidden="1">'Working Copy 040419'!$G$98</definedName>
    <definedName name="QB_ROW_222260" localSheetId="4" hidden="1">'Working Copy 050219'!$G$98</definedName>
    <definedName name="QB_ROW_222260" localSheetId="2" hidden="1">'Working Copy 060319'!$G$98</definedName>
    <definedName name="QB_ROW_22250" localSheetId="0" hidden="1">'Approved Budget'!$F$24</definedName>
    <definedName name="QB_ROW_22250" localSheetId="6" hidden="1">'As Downloaded'!$F$24</definedName>
    <definedName name="QB_ROW_22250" localSheetId="1" hidden="1">'To Board June 2019'!$F$24</definedName>
    <definedName name="QB_ROW_22250" localSheetId="3" hidden="1">'To Board May 2019'!$E$24</definedName>
    <definedName name="QB_ROW_22250" localSheetId="5" hidden="1">'Working Copy 040419'!$F$24</definedName>
    <definedName name="QB_ROW_22250" localSheetId="4" hidden="1">'Working Copy 050219'!$F$24</definedName>
    <definedName name="QB_ROW_22250" localSheetId="2" hidden="1">'Working Copy 060319'!$F$24</definedName>
    <definedName name="QB_ROW_22311" localSheetId="0" hidden="1">'Approved Budget'!$B$151</definedName>
    <definedName name="QB_ROW_22311" localSheetId="6" hidden="1">'As Downloaded'!$B$141</definedName>
    <definedName name="QB_ROW_22311" localSheetId="1" hidden="1">'To Board June 2019'!$B$151</definedName>
    <definedName name="QB_ROW_22311" localSheetId="3" hidden="1">'To Board May 2019'!$A$154</definedName>
    <definedName name="QB_ROW_22311" localSheetId="5" hidden="1">'Working Copy 040419'!$B$151</definedName>
    <definedName name="QB_ROW_22311" localSheetId="4" hidden="1">'Working Copy 050219'!$B$151</definedName>
    <definedName name="QB_ROW_22311" localSheetId="2" hidden="1">'Working Copy 060319'!$B$151</definedName>
    <definedName name="QB_ROW_227260" localSheetId="0" hidden="1">'Approved Budget'!$G$92</definedName>
    <definedName name="QB_ROW_227260" localSheetId="6" hidden="1">'As Downloaded'!$G$89</definedName>
    <definedName name="QB_ROW_227260" localSheetId="1" hidden="1">'To Board June 2019'!$G$92</definedName>
    <definedName name="QB_ROW_227260" localSheetId="3" hidden="1">'To Board May 2019'!$F$92</definedName>
    <definedName name="QB_ROW_227260" localSheetId="5" hidden="1">'Working Copy 040419'!$G$92</definedName>
    <definedName name="QB_ROW_227260" localSheetId="4" hidden="1">'Working Copy 050219'!$G$92</definedName>
    <definedName name="QB_ROW_227260" localSheetId="2" hidden="1">'Working Copy 060319'!$G$92</definedName>
    <definedName name="QB_ROW_229260" localSheetId="0" hidden="1">'Approved Budget'!$G$129</definedName>
    <definedName name="QB_ROW_229260" localSheetId="6" hidden="1">'As Downloaded'!$G$125</definedName>
    <definedName name="QB_ROW_229260" localSheetId="1" hidden="1">'To Board June 2019'!$G$129</definedName>
    <definedName name="QB_ROW_229260" localSheetId="3" hidden="1">'To Board May 2019'!$F$132</definedName>
    <definedName name="QB_ROW_229260" localSheetId="5" hidden="1">'Working Copy 040419'!$G$129</definedName>
    <definedName name="QB_ROW_229260" localSheetId="4" hidden="1">'Working Copy 050219'!$G$129</definedName>
    <definedName name="QB_ROW_229260" localSheetId="2" hidden="1">'Working Copy 060319'!$G$129</definedName>
    <definedName name="QB_ROW_23021" localSheetId="0" hidden="1">'Approved Budget'!$C$147</definedName>
    <definedName name="QB_ROW_23021" localSheetId="6" hidden="1">'As Downloaded'!$C$137</definedName>
    <definedName name="QB_ROW_23021" localSheetId="1" hidden="1">'To Board June 2019'!$C$147</definedName>
    <definedName name="QB_ROW_23021" localSheetId="3" hidden="1">'To Board May 2019'!$B$150</definedName>
    <definedName name="QB_ROW_23021" localSheetId="5" hidden="1">'Working Copy 040419'!$C$147</definedName>
    <definedName name="QB_ROW_23021" localSheetId="4" hidden="1">'Working Copy 050219'!$C$147</definedName>
    <definedName name="QB_ROW_23021" localSheetId="2" hidden="1">'Working Copy 060319'!$C$147</definedName>
    <definedName name="QB_ROW_23321" localSheetId="0" hidden="1">'Approved Budget'!$C$150</definedName>
    <definedName name="QB_ROW_23321" localSheetId="6" hidden="1">'As Downloaded'!$C$140</definedName>
    <definedName name="QB_ROW_23321" localSheetId="1" hidden="1">'To Board June 2019'!$C$150</definedName>
    <definedName name="QB_ROW_23321" localSheetId="3" hidden="1">'To Board May 2019'!$B$153</definedName>
    <definedName name="QB_ROW_23321" localSheetId="5" hidden="1">'Working Copy 040419'!$C$150</definedName>
    <definedName name="QB_ROW_23321" localSheetId="4" hidden="1">'Working Copy 050219'!$C$150</definedName>
    <definedName name="QB_ROW_23321" localSheetId="2" hidden="1">'Working Copy 060319'!$C$150</definedName>
    <definedName name="QB_ROW_236250" localSheetId="0" hidden="1">'Approved Budget'!$F$11</definedName>
    <definedName name="QB_ROW_236250" localSheetId="6" hidden="1">'As Downloaded'!$F$11</definedName>
    <definedName name="QB_ROW_236250" localSheetId="1" hidden="1">'To Board June 2019'!$F$11</definedName>
    <definedName name="QB_ROW_236250" localSheetId="3" hidden="1">'To Board May 2019'!$E$11</definedName>
    <definedName name="QB_ROW_236250" localSheetId="5" hidden="1">'Working Copy 040419'!$F$11</definedName>
    <definedName name="QB_ROW_236250" localSheetId="4" hidden="1">'Working Copy 050219'!$F$11</definedName>
    <definedName name="QB_ROW_236250" localSheetId="2" hidden="1">'Working Copy 060319'!$F$11</definedName>
    <definedName name="QB_ROW_241260" localSheetId="0" hidden="1">'Approved Budget'!$G$88</definedName>
    <definedName name="QB_ROW_241260" localSheetId="6" hidden="1">'As Downloaded'!$G$86</definedName>
    <definedName name="QB_ROW_241260" localSheetId="1" hidden="1">'To Board June 2019'!$G$88</definedName>
    <definedName name="QB_ROW_241260" localSheetId="3" hidden="1">'To Board May 2019'!$F$88</definedName>
    <definedName name="QB_ROW_241260" localSheetId="5" hidden="1">'Working Copy 040419'!$G$88</definedName>
    <definedName name="QB_ROW_241260" localSheetId="4" hidden="1">'Working Copy 050219'!$G$88</definedName>
    <definedName name="QB_ROW_241260" localSheetId="2" hidden="1">'Working Copy 060319'!$G$88</definedName>
    <definedName name="QB_ROW_243260" localSheetId="0" hidden="1">'Approved Budget'!$G$134</definedName>
    <definedName name="QB_ROW_243260" localSheetId="6" hidden="1">'As Downloaded'!$G$128</definedName>
    <definedName name="QB_ROW_243260" localSheetId="1" hidden="1">'To Board June 2019'!$G$134</definedName>
    <definedName name="QB_ROW_243260" localSheetId="3" hidden="1">'To Board May 2019'!$F$137</definedName>
    <definedName name="QB_ROW_243260" localSheetId="5" hidden="1">'Working Copy 040419'!$G$134</definedName>
    <definedName name="QB_ROW_243260" localSheetId="4" hidden="1">'Working Copy 050219'!$G$134</definedName>
    <definedName name="QB_ROW_243260" localSheetId="2" hidden="1">'Working Copy 060319'!$G$134</definedName>
    <definedName name="QB_ROW_244260" localSheetId="0" hidden="1">'Approved Budget'!$G$139</definedName>
    <definedName name="QB_ROW_244260" localSheetId="6" hidden="1">'As Downloaded'!$G$131</definedName>
    <definedName name="QB_ROW_244260" localSheetId="1" hidden="1">'To Board June 2019'!$G$139</definedName>
    <definedName name="QB_ROW_244260" localSheetId="3" hidden="1">'To Board May 2019'!$F$142</definedName>
    <definedName name="QB_ROW_244260" localSheetId="5" hidden="1">'Working Copy 040419'!$G$139</definedName>
    <definedName name="QB_ROW_244260" localSheetId="4" hidden="1">'Working Copy 050219'!$G$139</definedName>
    <definedName name="QB_ROW_244260" localSheetId="2" hidden="1">'Working Copy 060319'!$G$139</definedName>
    <definedName name="QB_ROW_252260" localSheetId="0" hidden="1">'Approved Budget'!$G$104</definedName>
    <definedName name="QB_ROW_252260" localSheetId="6" hidden="1">'As Downloaded'!$G$101</definedName>
    <definedName name="QB_ROW_252260" localSheetId="1" hidden="1">'To Board June 2019'!$G$104</definedName>
    <definedName name="QB_ROW_252260" localSheetId="3" hidden="1">'To Board May 2019'!$F$104</definedName>
    <definedName name="QB_ROW_252260" localSheetId="5" hidden="1">'Working Copy 040419'!$G$104</definedName>
    <definedName name="QB_ROW_252260" localSheetId="4" hidden="1">'Working Copy 050219'!$G$104</definedName>
    <definedName name="QB_ROW_252260" localSheetId="2" hidden="1">'Working Copy 060319'!$G$104</definedName>
    <definedName name="QB_ROW_25250" localSheetId="0" hidden="1">'Approved Budget'!$F$12</definedName>
    <definedName name="QB_ROW_25250" localSheetId="6" hidden="1">'As Downloaded'!$F$12</definedName>
    <definedName name="QB_ROW_25250" localSheetId="1" hidden="1">'To Board June 2019'!$F$12</definedName>
    <definedName name="QB_ROW_25250" localSheetId="3" hidden="1">'To Board May 2019'!$E$12</definedName>
    <definedName name="QB_ROW_25250" localSheetId="5" hidden="1">'Working Copy 040419'!$F$12</definedName>
    <definedName name="QB_ROW_25250" localSheetId="4" hidden="1">'Working Copy 050219'!$F$12</definedName>
    <definedName name="QB_ROW_25250" localSheetId="2" hidden="1">'Working Copy 060319'!$F$12</definedName>
    <definedName name="QB_ROW_27040" localSheetId="0" hidden="1">'Approved Budget'!$E$15</definedName>
    <definedName name="QB_ROW_27040" localSheetId="6" hidden="1">'As Downloaded'!$E$15</definedName>
    <definedName name="QB_ROW_27040" localSheetId="1" hidden="1">'To Board June 2019'!$E$15</definedName>
    <definedName name="QB_ROW_27040" localSheetId="3" hidden="1">'To Board May 2019'!$D$15</definedName>
    <definedName name="QB_ROW_27040" localSheetId="5" hidden="1">'Working Copy 040419'!$E$15</definedName>
    <definedName name="QB_ROW_27040" localSheetId="4" hidden="1">'Working Copy 050219'!$E$15</definedName>
    <definedName name="QB_ROW_27040" localSheetId="2" hidden="1">'Working Copy 060319'!$E$15</definedName>
    <definedName name="QB_ROW_27340" localSheetId="0" hidden="1">'Approved Budget'!$E$21</definedName>
    <definedName name="QB_ROW_27340" localSheetId="6" hidden="1">'As Downloaded'!$E$21</definedName>
    <definedName name="QB_ROW_27340" localSheetId="1" hidden="1">'To Board June 2019'!$E$21</definedName>
    <definedName name="QB_ROW_27340" localSheetId="3" hidden="1">'To Board May 2019'!$D$21</definedName>
    <definedName name="QB_ROW_27340" localSheetId="5" hidden="1">'Working Copy 040419'!$E$21</definedName>
    <definedName name="QB_ROW_27340" localSheetId="4" hidden="1">'Working Copy 050219'!$E$21</definedName>
    <definedName name="QB_ROW_27340" localSheetId="2" hidden="1">'Working Copy 060319'!$E$21</definedName>
    <definedName name="QB_ROW_29250" localSheetId="0" hidden="1">'Approved Budget'!$F$9</definedName>
    <definedName name="QB_ROW_29250" localSheetId="6" hidden="1">'As Downloaded'!$F$9</definedName>
    <definedName name="QB_ROW_29250" localSheetId="1" hidden="1">'To Board June 2019'!$F$9</definedName>
    <definedName name="QB_ROW_29250" localSheetId="3" hidden="1">'To Board May 2019'!$E$9</definedName>
    <definedName name="QB_ROW_29250" localSheetId="5" hidden="1">'Working Copy 040419'!$F$9</definedName>
    <definedName name="QB_ROW_29250" localSheetId="4" hidden="1">'Working Copy 050219'!$F$9</definedName>
    <definedName name="QB_ROW_29250" localSheetId="2" hidden="1">'Working Copy 060319'!$F$9</definedName>
    <definedName name="QB_ROW_30250" localSheetId="0" hidden="1">'Approved Budget'!$F$8</definedName>
    <definedName name="QB_ROW_30250" localSheetId="6" hidden="1">'As Downloaded'!$F$8</definedName>
    <definedName name="QB_ROW_30250" localSheetId="1" hidden="1">'To Board June 2019'!$F$8</definedName>
    <definedName name="QB_ROW_30250" localSheetId="3" hidden="1">'To Board May 2019'!$E$8</definedName>
    <definedName name="QB_ROW_30250" localSheetId="5" hidden="1">'Working Copy 040419'!$F$8</definedName>
    <definedName name="QB_ROW_30250" localSheetId="4" hidden="1">'Working Copy 050219'!$F$8</definedName>
    <definedName name="QB_ROW_30250" localSheetId="2" hidden="1">'Working Copy 060319'!$F$8</definedName>
    <definedName name="QB_ROW_31250" localSheetId="0" hidden="1">'Approved Budget'!$F$7</definedName>
    <definedName name="QB_ROW_31250" localSheetId="6" hidden="1">'As Downloaded'!$F$7</definedName>
    <definedName name="QB_ROW_31250" localSheetId="1" hidden="1">'To Board June 2019'!$F$7</definedName>
    <definedName name="QB_ROW_31250" localSheetId="3" hidden="1">'To Board May 2019'!$E$7</definedName>
    <definedName name="QB_ROW_31250" localSheetId="5" hidden="1">'Working Copy 040419'!$F$7</definedName>
    <definedName name="QB_ROW_31250" localSheetId="4" hidden="1">'Working Copy 050219'!$F$7</definedName>
    <definedName name="QB_ROW_31250" localSheetId="2" hidden="1">'Working Copy 060319'!$F$7</definedName>
    <definedName name="QB_ROW_32250" localSheetId="0" hidden="1">'Approved Budget'!$F$6</definedName>
    <definedName name="QB_ROW_32250" localSheetId="6" hidden="1">'As Downloaded'!$F$6</definedName>
    <definedName name="QB_ROW_32250" localSheetId="1" hidden="1">'To Board June 2019'!$F$6</definedName>
    <definedName name="QB_ROW_32250" localSheetId="3" hidden="1">'To Board May 2019'!$E$6</definedName>
    <definedName name="QB_ROW_32250" localSheetId="5" hidden="1">'Working Copy 040419'!$F$6</definedName>
    <definedName name="QB_ROW_32250" localSheetId="4" hidden="1">'Working Copy 050219'!$F$6</definedName>
    <definedName name="QB_ROW_32250" localSheetId="2" hidden="1">'Working Copy 060319'!$F$6</definedName>
    <definedName name="QB_ROW_34250" localSheetId="0" hidden="1">'Approved Budget'!$F$5</definedName>
    <definedName name="QB_ROW_34250" localSheetId="6" hidden="1">'As Downloaded'!$F$5</definedName>
    <definedName name="QB_ROW_34250" localSheetId="1" hidden="1">'To Board June 2019'!$F$5</definedName>
    <definedName name="QB_ROW_34250" localSheetId="3" hidden="1">'To Board May 2019'!$E$5</definedName>
    <definedName name="QB_ROW_34250" localSheetId="5" hidden="1">'Working Copy 040419'!$F$5</definedName>
    <definedName name="QB_ROW_34250" localSheetId="4" hidden="1">'Working Copy 050219'!$F$5</definedName>
    <definedName name="QB_ROW_34250" localSheetId="2" hidden="1">'Working Copy 060319'!$F$5</definedName>
    <definedName name="QB_ROW_39260" localSheetId="0" hidden="1">'Approved Budget'!$G$59</definedName>
    <definedName name="QB_ROW_39260" localSheetId="6" hidden="1">'As Downloaded'!$G$58</definedName>
    <definedName name="QB_ROW_39260" localSheetId="1" hidden="1">'To Board June 2019'!$G$59</definedName>
    <definedName name="QB_ROW_39260" localSheetId="3" hidden="1">'To Board May 2019'!$F$59</definedName>
    <definedName name="QB_ROW_39260" localSheetId="5" hidden="1">'Working Copy 040419'!$G$59</definedName>
    <definedName name="QB_ROW_39260" localSheetId="4" hidden="1">'Working Copy 050219'!$G$59</definedName>
    <definedName name="QB_ROW_39260" localSheetId="2" hidden="1">'Working Copy 060319'!$G$59</definedName>
    <definedName name="QB_ROW_40260" localSheetId="0" hidden="1">'Approved Budget'!$G$46</definedName>
    <definedName name="QB_ROW_40260" localSheetId="6" hidden="1">'As Downloaded'!$G$45</definedName>
    <definedName name="QB_ROW_40260" localSheetId="1" hidden="1">'To Board June 2019'!$G$46</definedName>
    <definedName name="QB_ROW_40260" localSheetId="3" hidden="1">'To Board May 2019'!$F$46</definedName>
    <definedName name="QB_ROW_40260" localSheetId="5" hidden="1">'Working Copy 040419'!$G$46</definedName>
    <definedName name="QB_ROW_40260" localSheetId="4" hidden="1">'Working Copy 050219'!$G$46</definedName>
    <definedName name="QB_ROW_40260" localSheetId="2" hidden="1">'Working Copy 060319'!$G$46</definedName>
    <definedName name="QB_ROW_41040" localSheetId="0" hidden="1">'Approved Budget'!$E$64</definedName>
    <definedName name="QB_ROW_41040" localSheetId="6" hidden="1">'As Downloaded'!$E$62</definedName>
    <definedName name="QB_ROW_41040" localSheetId="1" hidden="1">'To Board June 2019'!$E$64</definedName>
    <definedName name="QB_ROW_41040" localSheetId="3" hidden="1">'To Board May 2019'!$D$64</definedName>
    <definedName name="QB_ROW_41040" localSheetId="5" hidden="1">'Working Copy 040419'!$E$64</definedName>
    <definedName name="QB_ROW_41040" localSheetId="4" hidden="1">'Working Copy 050219'!$E$64</definedName>
    <definedName name="QB_ROW_41040" localSheetId="2" hidden="1">'Working Copy 060319'!$E$64</definedName>
    <definedName name="QB_ROW_41340" localSheetId="0" hidden="1">'Approved Budget'!$E$117</definedName>
    <definedName name="QB_ROW_41340" localSheetId="6" hidden="1">'As Downloaded'!$E$114</definedName>
    <definedName name="QB_ROW_41340" localSheetId="1" hidden="1">'To Board June 2019'!$E$117</definedName>
    <definedName name="QB_ROW_41340" localSheetId="3" hidden="1">'To Board May 2019'!$D$117</definedName>
    <definedName name="QB_ROW_41340" localSheetId="5" hidden="1">'Working Copy 040419'!$E$117</definedName>
    <definedName name="QB_ROW_41340" localSheetId="4" hidden="1">'Working Copy 050219'!$E$117</definedName>
    <definedName name="QB_ROW_41340" localSheetId="2" hidden="1">'Working Copy 060319'!$E$117</definedName>
    <definedName name="QB_ROW_42260" localSheetId="0" hidden="1">'Approved Budget'!$G$72</definedName>
    <definedName name="QB_ROW_42260" localSheetId="6" hidden="1">'As Downloaded'!$G$70</definedName>
    <definedName name="QB_ROW_42260" localSheetId="1" hidden="1">'To Board June 2019'!$G$72</definedName>
    <definedName name="QB_ROW_42260" localSheetId="3" hidden="1">'To Board May 2019'!$F$72</definedName>
    <definedName name="QB_ROW_42260" localSheetId="5" hidden="1">'Working Copy 040419'!$G$72</definedName>
    <definedName name="QB_ROW_42260" localSheetId="4" hidden="1">'Working Copy 050219'!$G$72</definedName>
    <definedName name="QB_ROW_42260" localSheetId="2" hidden="1">'Working Copy 060319'!$G$72</definedName>
    <definedName name="QB_ROW_43040" localSheetId="0" hidden="1">'Approved Budget'!$E$38</definedName>
    <definedName name="QB_ROW_43040" localSheetId="6" hidden="1">'As Downloaded'!$E$37</definedName>
    <definedName name="QB_ROW_43040" localSheetId="1" hidden="1">'To Board June 2019'!$E$38</definedName>
    <definedName name="QB_ROW_43040" localSheetId="3" hidden="1">'To Board May 2019'!$D$38</definedName>
    <definedName name="QB_ROW_43040" localSheetId="5" hidden="1">'Working Copy 040419'!$E$38</definedName>
    <definedName name="QB_ROW_43040" localSheetId="4" hidden="1">'Working Copy 050219'!$E$38</definedName>
    <definedName name="QB_ROW_43040" localSheetId="2" hidden="1">'Working Copy 060319'!$E$38</definedName>
    <definedName name="QB_ROW_43340" localSheetId="0" hidden="1">'Approved Budget'!$E$63</definedName>
    <definedName name="QB_ROW_43340" localSheetId="6" hidden="1">'As Downloaded'!$E$61</definedName>
    <definedName name="QB_ROW_43340" localSheetId="1" hidden="1">'To Board June 2019'!$E$63</definedName>
    <definedName name="QB_ROW_43340" localSheetId="3" hidden="1">'To Board May 2019'!$D$63</definedName>
    <definedName name="QB_ROW_43340" localSheetId="5" hidden="1">'Working Copy 040419'!$E$63</definedName>
    <definedName name="QB_ROW_43340" localSheetId="4" hidden="1">'Working Copy 050219'!$E$63</definedName>
    <definedName name="QB_ROW_43340" localSheetId="2" hidden="1">'Working Copy 060319'!$E$63</definedName>
    <definedName name="QB_ROW_44260" localSheetId="0" hidden="1">'Approved Budget'!$G$73</definedName>
    <definedName name="QB_ROW_44260" localSheetId="6" hidden="1">'As Downloaded'!$G$71</definedName>
    <definedName name="QB_ROW_44260" localSheetId="1" hidden="1">'To Board June 2019'!$G$73</definedName>
    <definedName name="QB_ROW_44260" localSheetId="3" hidden="1">'To Board May 2019'!$F$73</definedName>
    <definedName name="QB_ROW_44260" localSheetId="5" hidden="1">'Working Copy 040419'!$G$73</definedName>
    <definedName name="QB_ROW_44260" localSheetId="4" hidden="1">'Working Copy 050219'!$G$73</definedName>
    <definedName name="QB_ROW_44260" localSheetId="2" hidden="1">'Working Copy 060319'!$G$73</definedName>
    <definedName name="QB_ROW_45260" localSheetId="0" hidden="1">'Approved Budget'!$G$66</definedName>
    <definedName name="QB_ROW_45260" localSheetId="6" hidden="1">'As Downloaded'!$G$64</definedName>
    <definedName name="QB_ROW_45260" localSheetId="1" hidden="1">'To Board June 2019'!$G$66</definedName>
    <definedName name="QB_ROW_45260" localSheetId="3" hidden="1">'To Board May 2019'!$F$66</definedName>
    <definedName name="QB_ROW_45260" localSheetId="5" hidden="1">'Working Copy 040419'!$G$66</definedName>
    <definedName name="QB_ROW_45260" localSheetId="4" hidden="1">'Working Copy 050219'!$G$66</definedName>
    <definedName name="QB_ROW_45260" localSheetId="2" hidden="1">'Working Copy 060319'!$G$66</definedName>
    <definedName name="QB_ROW_46260" localSheetId="0" hidden="1">'Approved Budget'!$G$67</definedName>
    <definedName name="QB_ROW_46260" localSheetId="6" hidden="1">'As Downloaded'!$G$65</definedName>
    <definedName name="QB_ROW_46260" localSheetId="1" hidden="1">'To Board June 2019'!$G$67</definedName>
    <definedName name="QB_ROW_46260" localSheetId="3" hidden="1">'To Board May 2019'!$F$67</definedName>
    <definedName name="QB_ROW_46260" localSheetId="5" hidden="1">'Working Copy 040419'!$G$67</definedName>
    <definedName name="QB_ROW_46260" localSheetId="4" hidden="1">'Working Copy 050219'!$G$67</definedName>
    <definedName name="QB_ROW_46260" localSheetId="2" hidden="1">'Working Copy 060319'!$G$67</definedName>
    <definedName name="QB_ROW_47260" localSheetId="0" hidden="1">'Approved Budget'!$G$76</definedName>
    <definedName name="QB_ROW_47260" localSheetId="6" hidden="1">'As Downloaded'!$G$74</definedName>
    <definedName name="QB_ROW_47260" localSheetId="1" hidden="1">'To Board June 2019'!$G$76</definedName>
    <definedName name="QB_ROW_47260" localSheetId="3" hidden="1">'To Board May 2019'!$F$76</definedName>
    <definedName name="QB_ROW_47260" localSheetId="5" hidden="1">'Working Copy 040419'!$G$76</definedName>
    <definedName name="QB_ROW_47260" localSheetId="4" hidden="1">'Working Copy 050219'!$G$76</definedName>
    <definedName name="QB_ROW_47260" localSheetId="2" hidden="1">'Working Copy 060319'!$G$76</definedName>
    <definedName name="QB_ROW_48260" localSheetId="0" hidden="1">'Approved Budget'!$G$105</definedName>
    <definedName name="QB_ROW_48260" localSheetId="6" hidden="1">'As Downloaded'!$G$102</definedName>
    <definedName name="QB_ROW_48260" localSheetId="1" hidden="1">'To Board June 2019'!$G$105</definedName>
    <definedName name="QB_ROW_48260" localSheetId="3" hidden="1">'To Board May 2019'!$F$105</definedName>
    <definedName name="QB_ROW_48260" localSheetId="5" hidden="1">'Working Copy 040419'!$G$105</definedName>
    <definedName name="QB_ROW_48260" localSheetId="4" hidden="1">'Working Copy 050219'!$G$105</definedName>
    <definedName name="QB_ROW_48260" localSheetId="2" hidden="1">'Working Copy 060319'!$G$105</definedName>
    <definedName name="QB_ROW_49360" localSheetId="0" hidden="1">'Approved Budget'!$G$107</definedName>
    <definedName name="QB_ROW_49360" localSheetId="6" hidden="1">'As Downloaded'!$G$104</definedName>
    <definedName name="QB_ROW_49360" localSheetId="1" hidden="1">'To Board June 2019'!$G$107</definedName>
    <definedName name="QB_ROW_49360" localSheetId="3" hidden="1">'To Board May 2019'!$F$107</definedName>
    <definedName name="QB_ROW_49360" localSheetId="5" hidden="1">'Working Copy 040419'!$G$107</definedName>
    <definedName name="QB_ROW_49360" localSheetId="4" hidden="1">'Working Copy 050219'!$G$107</definedName>
    <definedName name="QB_ROW_49360" localSheetId="2" hidden="1">'Working Copy 060319'!$G$107</definedName>
    <definedName name="QB_ROW_50260" localSheetId="0" hidden="1">'Approved Budget'!$G$77</definedName>
    <definedName name="QB_ROW_50260" localSheetId="6" hidden="1">'As Downloaded'!$G$75</definedName>
    <definedName name="QB_ROW_50260" localSheetId="1" hidden="1">'To Board June 2019'!$G$77</definedName>
    <definedName name="QB_ROW_50260" localSheetId="3" hidden="1">'To Board May 2019'!$F$77</definedName>
    <definedName name="QB_ROW_50260" localSheetId="5" hidden="1">'Working Copy 040419'!$G$77</definedName>
    <definedName name="QB_ROW_50260" localSheetId="4" hidden="1">'Working Copy 050219'!$G$77</definedName>
    <definedName name="QB_ROW_50260" localSheetId="2" hidden="1">'Working Copy 060319'!$G$77</definedName>
    <definedName name="QB_ROW_51260" localSheetId="0" hidden="1">'Approved Budget'!$G$109</definedName>
    <definedName name="QB_ROW_51260" localSheetId="6" hidden="1">'As Downloaded'!$G$106</definedName>
    <definedName name="QB_ROW_51260" localSheetId="1" hidden="1">'To Board June 2019'!$G$109</definedName>
    <definedName name="QB_ROW_51260" localSheetId="3" hidden="1">'To Board May 2019'!$F$109</definedName>
    <definedName name="QB_ROW_51260" localSheetId="5" hidden="1">'Working Copy 040419'!$G$109</definedName>
    <definedName name="QB_ROW_51260" localSheetId="4" hidden="1">'Working Copy 050219'!$G$109</definedName>
    <definedName name="QB_ROW_51260" localSheetId="2" hidden="1">'Working Copy 060319'!$G$109</definedName>
    <definedName name="QB_ROW_52260" localSheetId="0" hidden="1">'Approved Budget'!$G$79</definedName>
    <definedName name="QB_ROW_52260" localSheetId="6" hidden="1">'As Downloaded'!$G$77</definedName>
    <definedName name="QB_ROW_52260" localSheetId="1" hidden="1">'To Board June 2019'!$G$79</definedName>
    <definedName name="QB_ROW_52260" localSheetId="3" hidden="1">'To Board May 2019'!$F$79</definedName>
    <definedName name="QB_ROW_52260" localSheetId="5" hidden="1">'Working Copy 040419'!$G$79</definedName>
    <definedName name="QB_ROW_52260" localSheetId="4" hidden="1">'Working Copy 050219'!$G$79</definedName>
    <definedName name="QB_ROW_52260" localSheetId="2" hidden="1">'Working Copy 060319'!$G$79</definedName>
    <definedName name="QB_ROW_53260" localSheetId="0" hidden="1">'Approved Budget'!$G$81</definedName>
    <definedName name="QB_ROW_53260" localSheetId="6" hidden="1">'As Downloaded'!$G$79</definedName>
    <definedName name="QB_ROW_53260" localSheetId="1" hidden="1">'To Board June 2019'!$G$81</definedName>
    <definedName name="QB_ROW_53260" localSheetId="3" hidden="1">'To Board May 2019'!$F$81</definedName>
    <definedName name="QB_ROW_53260" localSheetId="5" hidden="1">'Working Copy 040419'!$G$81</definedName>
    <definedName name="QB_ROW_53260" localSheetId="4" hidden="1">'Working Copy 050219'!$G$81</definedName>
    <definedName name="QB_ROW_53260" localSheetId="2" hidden="1">'Working Copy 060319'!$G$81</definedName>
    <definedName name="QB_ROW_55260" localSheetId="0" hidden="1">'Approved Budget'!$G$85</definedName>
    <definedName name="QB_ROW_55260" localSheetId="6" hidden="1">'As Downloaded'!$G$83</definedName>
    <definedName name="QB_ROW_55260" localSheetId="1" hidden="1">'To Board June 2019'!$G$85</definedName>
    <definedName name="QB_ROW_55260" localSheetId="3" hidden="1">'To Board May 2019'!$F$85</definedName>
    <definedName name="QB_ROW_55260" localSheetId="5" hidden="1">'Working Copy 040419'!$G$85</definedName>
    <definedName name="QB_ROW_55260" localSheetId="4" hidden="1">'Working Copy 050219'!$G$85</definedName>
    <definedName name="QB_ROW_55260" localSheetId="2" hidden="1">'Working Copy 060319'!$G$85</definedName>
    <definedName name="QB_ROW_56260" localSheetId="0" hidden="1">'Approved Budget'!$G$87</definedName>
    <definedName name="QB_ROW_56260" localSheetId="6" hidden="1">'As Downloaded'!$G$85</definedName>
    <definedName name="QB_ROW_56260" localSheetId="1" hidden="1">'To Board June 2019'!$G$87</definedName>
    <definedName name="QB_ROW_56260" localSheetId="3" hidden="1">'To Board May 2019'!$F$87</definedName>
    <definedName name="QB_ROW_56260" localSheetId="5" hidden="1">'Working Copy 040419'!$G$87</definedName>
    <definedName name="QB_ROW_56260" localSheetId="4" hidden="1">'Working Copy 050219'!$G$87</definedName>
    <definedName name="QB_ROW_56260" localSheetId="2" hidden="1">'Working Copy 060319'!$G$87</definedName>
    <definedName name="QB_ROW_58260" localSheetId="0" hidden="1">'Approved Budget'!$G$90</definedName>
    <definedName name="QB_ROW_58260" localSheetId="6" hidden="1">'As Downloaded'!$G$87</definedName>
    <definedName name="QB_ROW_58260" localSheetId="1" hidden="1">'To Board June 2019'!$G$90</definedName>
    <definedName name="QB_ROW_58260" localSheetId="3" hidden="1">'To Board May 2019'!$F$90</definedName>
    <definedName name="QB_ROW_58260" localSheetId="5" hidden="1">'Working Copy 040419'!$G$90</definedName>
    <definedName name="QB_ROW_58260" localSheetId="4" hidden="1">'Working Copy 050219'!$G$90</definedName>
    <definedName name="QB_ROW_58260" localSheetId="2" hidden="1">'Working Copy 060319'!$G$90</definedName>
    <definedName name="QB_ROW_60260" localSheetId="0" hidden="1">'Approved Budget'!$G$111</definedName>
    <definedName name="QB_ROW_60260" localSheetId="6" hidden="1">'As Downloaded'!$G$108</definedName>
    <definedName name="QB_ROW_60260" localSheetId="1" hidden="1">'To Board June 2019'!$G$111</definedName>
    <definedName name="QB_ROW_60260" localSheetId="3" hidden="1">'To Board May 2019'!$F$111</definedName>
    <definedName name="QB_ROW_60260" localSheetId="5" hidden="1">'Working Copy 040419'!$G$111</definedName>
    <definedName name="QB_ROW_60260" localSheetId="4" hidden="1">'Working Copy 050219'!$G$111</definedName>
    <definedName name="QB_ROW_60260" localSheetId="2" hidden="1">'Working Copy 060319'!$G$111</definedName>
    <definedName name="QB_ROW_61260" localSheetId="0" hidden="1">'Approved Budget'!$G$112</definedName>
    <definedName name="QB_ROW_61260" localSheetId="6" hidden="1">'As Downloaded'!$G$109</definedName>
    <definedName name="QB_ROW_61260" localSheetId="1" hidden="1">'To Board June 2019'!$G$112</definedName>
    <definedName name="QB_ROW_61260" localSheetId="3" hidden="1">'To Board May 2019'!$F$112</definedName>
    <definedName name="QB_ROW_61260" localSheetId="5" hidden="1">'Working Copy 040419'!$G$112</definedName>
    <definedName name="QB_ROW_61260" localSheetId="4" hidden="1">'Working Copy 050219'!$G$112</definedName>
    <definedName name="QB_ROW_61260" localSheetId="2" hidden="1">'Working Copy 060319'!$G$112</definedName>
    <definedName name="QB_ROW_62260" localSheetId="0" hidden="1">'Approved Budget'!$G$93</definedName>
    <definedName name="QB_ROW_62260" localSheetId="6" hidden="1">'As Downloaded'!$G$90</definedName>
    <definedName name="QB_ROW_62260" localSheetId="1" hidden="1">'To Board June 2019'!$G$93</definedName>
    <definedName name="QB_ROW_62260" localSheetId="3" hidden="1">'To Board May 2019'!$F$93</definedName>
    <definedName name="QB_ROW_62260" localSheetId="5" hidden="1">'Working Copy 040419'!$G$93</definedName>
    <definedName name="QB_ROW_62260" localSheetId="4" hidden="1">'Working Copy 050219'!$G$93</definedName>
    <definedName name="QB_ROW_62260" localSheetId="2" hidden="1">'Working Copy 060319'!$G$93</definedName>
    <definedName name="QB_ROW_6260" localSheetId="0" hidden="1">'Approved Budget'!$G$51</definedName>
    <definedName name="QB_ROW_6260" localSheetId="6" hidden="1">'As Downloaded'!$G$50</definedName>
    <definedName name="QB_ROW_6260" localSheetId="1" hidden="1">'To Board June 2019'!$G$51</definedName>
    <definedName name="QB_ROW_6260" localSheetId="3" hidden="1">'To Board May 2019'!$F$51</definedName>
    <definedName name="QB_ROW_6260" localSheetId="5" hidden="1">'Working Copy 040419'!$G$51</definedName>
    <definedName name="QB_ROW_6260" localSheetId="4" hidden="1">'Working Copy 050219'!$G$51</definedName>
    <definedName name="QB_ROW_6260" localSheetId="2" hidden="1">'Working Copy 060319'!$G$51</definedName>
    <definedName name="QB_ROW_65260" localSheetId="0" hidden="1">'Approved Budget'!$G$97</definedName>
    <definedName name="QB_ROW_65260" localSheetId="6" hidden="1">'As Downloaded'!$G$94</definedName>
    <definedName name="QB_ROW_65260" localSheetId="1" hidden="1">'To Board June 2019'!$G$97</definedName>
    <definedName name="QB_ROW_65260" localSheetId="3" hidden="1">'To Board May 2019'!$F$97</definedName>
    <definedName name="QB_ROW_65260" localSheetId="5" hidden="1">'Working Copy 040419'!$G$97</definedName>
    <definedName name="QB_ROW_65260" localSheetId="4" hidden="1">'Working Copy 050219'!$G$97</definedName>
    <definedName name="QB_ROW_65260" localSheetId="2" hidden="1">'Working Copy 060319'!$G$97</definedName>
    <definedName name="QB_ROW_66260" localSheetId="0" hidden="1">'Approved Budget'!$G$74</definedName>
    <definedName name="QB_ROW_66260" localSheetId="6" hidden="1">'As Downloaded'!$G$72</definedName>
    <definedName name="QB_ROW_66260" localSheetId="1" hidden="1">'To Board June 2019'!$G$74</definedName>
    <definedName name="QB_ROW_66260" localSheetId="3" hidden="1">'To Board May 2019'!$F$74</definedName>
    <definedName name="QB_ROW_66260" localSheetId="5" hidden="1">'Working Copy 040419'!$G$74</definedName>
    <definedName name="QB_ROW_66260" localSheetId="4" hidden="1">'Working Copy 050219'!$G$74</definedName>
    <definedName name="QB_ROW_66260" localSheetId="2" hidden="1">'Working Copy 060319'!$G$74</definedName>
    <definedName name="QB_ROW_67260" localSheetId="0" hidden="1">'Approved Budget'!$G$114</definedName>
    <definedName name="QB_ROW_67260" localSheetId="6" hidden="1">'As Downloaded'!$G$111</definedName>
    <definedName name="QB_ROW_67260" localSheetId="1" hidden="1">'To Board June 2019'!$G$114</definedName>
    <definedName name="QB_ROW_67260" localSheetId="3" hidden="1">'To Board May 2019'!$F$114</definedName>
    <definedName name="QB_ROW_67260" localSheetId="5" hidden="1">'Working Copy 040419'!$G$114</definedName>
    <definedName name="QB_ROW_67260" localSheetId="4" hidden="1">'Working Copy 050219'!$G$114</definedName>
    <definedName name="QB_ROW_67260" localSheetId="2" hidden="1">'Working Copy 060319'!$G$114</definedName>
    <definedName name="QB_ROW_68260" localSheetId="0" hidden="1">'Approved Budget'!$G$95</definedName>
    <definedName name="QB_ROW_68260" localSheetId="6" hidden="1">'As Downloaded'!$G$92</definedName>
    <definedName name="QB_ROW_68260" localSheetId="1" hidden="1">'To Board June 2019'!$G$95</definedName>
    <definedName name="QB_ROW_68260" localSheetId="3" hidden="1">'To Board May 2019'!$F$95</definedName>
    <definedName name="QB_ROW_68260" localSheetId="5" hidden="1">'Working Copy 040419'!$G$95</definedName>
    <definedName name="QB_ROW_68260" localSheetId="4" hidden="1">'Working Copy 050219'!$G$95</definedName>
    <definedName name="QB_ROW_68260" localSheetId="2" hidden="1">'Working Copy 060319'!$G$95</definedName>
    <definedName name="QB_ROW_69260" localSheetId="0" hidden="1">'Approved Budget'!$G$115</definedName>
    <definedName name="QB_ROW_69260" localSheetId="6" hidden="1">'As Downloaded'!$G$112</definedName>
    <definedName name="QB_ROW_69260" localSheetId="1" hidden="1">'To Board June 2019'!$G$115</definedName>
    <definedName name="QB_ROW_69260" localSheetId="3" hidden="1">'To Board May 2019'!$F$115</definedName>
    <definedName name="QB_ROW_69260" localSheetId="5" hidden="1">'Working Copy 040419'!$G$115</definedName>
    <definedName name="QB_ROW_69260" localSheetId="4" hidden="1">'Working Copy 050219'!$G$115</definedName>
    <definedName name="QB_ROW_69260" localSheetId="2" hidden="1">'Working Copy 060319'!$G$115</definedName>
    <definedName name="QB_ROW_70260" localSheetId="0" hidden="1">'Approved Budget'!$G$96</definedName>
    <definedName name="QB_ROW_70260" localSheetId="6" hidden="1">'As Downloaded'!$G$93</definedName>
    <definedName name="QB_ROW_70260" localSheetId="1" hidden="1">'To Board June 2019'!$G$96</definedName>
    <definedName name="QB_ROW_70260" localSheetId="3" hidden="1">'To Board May 2019'!$F$96</definedName>
    <definedName name="QB_ROW_70260" localSheetId="5" hidden="1">'Working Copy 040419'!$G$96</definedName>
    <definedName name="QB_ROW_70260" localSheetId="4" hidden="1">'Working Copy 050219'!$G$96</definedName>
    <definedName name="QB_ROW_70260" localSheetId="2" hidden="1">'Working Copy 060319'!$G$96</definedName>
    <definedName name="QB_ROW_71260" localSheetId="0" hidden="1">'Approved Budget'!$G$99</definedName>
    <definedName name="QB_ROW_71260" localSheetId="6" hidden="1">'As Downloaded'!$G$96</definedName>
    <definedName name="QB_ROW_71260" localSheetId="1" hidden="1">'To Board June 2019'!$G$99</definedName>
    <definedName name="QB_ROW_71260" localSheetId="3" hidden="1">'To Board May 2019'!$F$99</definedName>
    <definedName name="QB_ROW_71260" localSheetId="5" hidden="1">'Working Copy 040419'!$G$99</definedName>
    <definedName name="QB_ROW_71260" localSheetId="4" hidden="1">'Working Copy 050219'!$G$99</definedName>
    <definedName name="QB_ROW_71260" localSheetId="2" hidden="1">'Working Copy 060319'!$G$99</definedName>
    <definedName name="QB_ROW_72260" localSheetId="0" hidden="1">'Approved Budget'!$G$68</definedName>
    <definedName name="QB_ROW_72260" localSheetId="6" hidden="1">'As Downloaded'!$G$66</definedName>
    <definedName name="QB_ROW_72260" localSheetId="1" hidden="1">'To Board June 2019'!$G$68</definedName>
    <definedName name="QB_ROW_72260" localSheetId="3" hidden="1">'To Board May 2019'!$F$68</definedName>
    <definedName name="QB_ROW_72260" localSheetId="5" hidden="1">'Working Copy 040419'!$G$68</definedName>
    <definedName name="QB_ROW_72260" localSheetId="4" hidden="1">'Working Copy 050219'!$G$68</definedName>
    <definedName name="QB_ROW_72260" localSheetId="2" hidden="1">'Working Copy 060319'!$G$68</definedName>
    <definedName name="QB_ROW_7260" localSheetId="0" hidden="1">'Approved Budget'!$G$50</definedName>
    <definedName name="QB_ROW_7260" localSheetId="6" hidden="1">'As Downloaded'!$G$49</definedName>
    <definedName name="QB_ROW_7260" localSheetId="1" hidden="1">'To Board June 2019'!$G$50</definedName>
    <definedName name="QB_ROW_7260" localSheetId="3" hidden="1">'To Board May 2019'!$F$50</definedName>
    <definedName name="QB_ROW_7260" localSheetId="5" hidden="1">'Working Copy 040419'!$G$50</definedName>
    <definedName name="QB_ROW_7260" localSheetId="4" hidden="1">'Working Copy 050219'!$G$50</definedName>
    <definedName name="QB_ROW_7260" localSheetId="2" hidden="1">'Working Copy 060319'!$G$50</definedName>
    <definedName name="QB_ROW_74260" localSheetId="0" hidden="1">'Approved Budget'!$G$101</definedName>
    <definedName name="QB_ROW_74260" localSheetId="6" hidden="1">'As Downloaded'!$G$98</definedName>
    <definedName name="QB_ROW_74260" localSheetId="1" hidden="1">'To Board June 2019'!$G$101</definedName>
    <definedName name="QB_ROW_74260" localSheetId="3" hidden="1">'To Board May 2019'!$F$101</definedName>
    <definedName name="QB_ROW_74260" localSheetId="5" hidden="1">'Working Copy 040419'!$G$101</definedName>
    <definedName name="QB_ROW_74260" localSheetId="4" hidden="1">'Working Copy 050219'!$G$101</definedName>
    <definedName name="QB_ROW_74260" localSheetId="2" hidden="1">'Working Copy 060319'!$G$101</definedName>
    <definedName name="QB_ROW_75040" localSheetId="0" hidden="1">'Approved Budget'!$E$118</definedName>
    <definedName name="QB_ROW_75040" localSheetId="6" hidden="1">'As Downloaded'!$E$115</definedName>
    <definedName name="QB_ROW_75040" localSheetId="1" hidden="1">'To Board June 2019'!$E$118</definedName>
    <definedName name="QB_ROW_75040" localSheetId="3" hidden="1">'To Board May 2019'!$D$118</definedName>
    <definedName name="QB_ROW_75040" localSheetId="5" hidden="1">'Working Copy 040419'!$E$118</definedName>
    <definedName name="QB_ROW_75040" localSheetId="4" hidden="1">'Working Copy 050219'!$E$118</definedName>
    <definedName name="QB_ROW_75040" localSheetId="2" hidden="1">'Working Copy 060319'!$E$118</definedName>
    <definedName name="QB_ROW_75340" localSheetId="0" hidden="1">'Approved Budget'!$E$124</definedName>
    <definedName name="QB_ROW_75340" localSheetId="6" hidden="1">'As Downloaded'!$E$121</definedName>
    <definedName name="QB_ROW_75340" localSheetId="1" hidden="1">'To Board June 2019'!$E$124</definedName>
    <definedName name="QB_ROW_75340" localSheetId="3" hidden="1">'To Board May 2019'!$D$124</definedName>
    <definedName name="QB_ROW_75340" localSheetId="5" hidden="1">'Working Copy 040419'!$E$124</definedName>
    <definedName name="QB_ROW_75340" localSheetId="4" hidden="1">'Working Copy 050219'!$E$124</definedName>
    <definedName name="QB_ROW_75340" localSheetId="2" hidden="1">'Working Copy 060319'!$E$124</definedName>
    <definedName name="QB_ROW_77040" localSheetId="0" hidden="1">'Approved Budget'!$E$125</definedName>
    <definedName name="QB_ROW_77040" localSheetId="6" hidden="1">'As Downloaded'!$E$122</definedName>
    <definedName name="QB_ROW_77040" localSheetId="1" hidden="1">'To Board June 2019'!$E$125</definedName>
    <definedName name="QB_ROW_77040" localSheetId="3" hidden="1">'To Board May 2019'!$D$128</definedName>
    <definedName name="QB_ROW_77040" localSheetId="5" hidden="1">'Working Copy 040419'!$E$125</definedName>
    <definedName name="QB_ROW_77040" localSheetId="4" hidden="1">'Working Copy 050219'!$E$125</definedName>
    <definedName name="QB_ROW_77040" localSheetId="2" hidden="1">'Working Copy 060319'!$E$125</definedName>
    <definedName name="QB_ROW_77340" localSheetId="0" hidden="1">'Approved Budget'!$E$141</definedName>
    <definedName name="QB_ROW_77340" localSheetId="6" hidden="1">'As Downloaded'!$E$133</definedName>
    <definedName name="QB_ROW_77340" localSheetId="1" hidden="1">'To Board June 2019'!$E$141</definedName>
    <definedName name="QB_ROW_77340" localSheetId="3" hidden="1">'To Board May 2019'!$D$144</definedName>
    <definedName name="QB_ROW_77340" localSheetId="5" hidden="1">'Working Copy 040419'!$E$141</definedName>
    <definedName name="QB_ROW_77340" localSheetId="4" hidden="1">'Working Copy 050219'!$E$141</definedName>
    <definedName name="QB_ROW_77340" localSheetId="2" hidden="1">'Working Copy 060319'!$E$141</definedName>
    <definedName name="QB_ROW_78260" localSheetId="0" hidden="1">'Approved Budget'!$G$128</definedName>
    <definedName name="QB_ROW_78260" localSheetId="6" hidden="1">'As Downloaded'!$G$124</definedName>
    <definedName name="QB_ROW_78260" localSheetId="1" hidden="1">'To Board June 2019'!$G$128</definedName>
    <definedName name="QB_ROW_78260" localSheetId="3" hidden="1">'To Board May 2019'!$F$131</definedName>
    <definedName name="QB_ROW_78260" localSheetId="5" hidden="1">'Working Copy 040419'!$G$128</definedName>
    <definedName name="QB_ROW_78260" localSheetId="4" hidden="1">'Working Copy 050219'!$G$128</definedName>
    <definedName name="QB_ROW_78260" localSheetId="2" hidden="1">'Working Copy 060319'!$G$128</definedName>
    <definedName name="QB_ROW_86260" localSheetId="0" hidden="1">'Approved Budget'!$G$83</definedName>
    <definedName name="QB_ROW_86260" localSheetId="6" hidden="1">'As Downloaded'!$G$81</definedName>
    <definedName name="QB_ROW_86260" localSheetId="1" hidden="1">'To Board June 2019'!$G$83</definedName>
    <definedName name="QB_ROW_86260" localSheetId="3" hidden="1">'To Board May 2019'!$F$83</definedName>
    <definedName name="QB_ROW_86260" localSheetId="5" hidden="1">'Working Copy 040419'!$G$83</definedName>
    <definedName name="QB_ROW_86260" localSheetId="4" hidden="1">'Working Copy 050219'!$G$83</definedName>
    <definedName name="QB_ROW_86260" localSheetId="2" hidden="1">'Working Copy 060319'!$G$83</definedName>
    <definedName name="QB_ROW_86321" localSheetId="0" hidden="1">'Approved Budget'!$C$36</definedName>
    <definedName name="QB_ROW_86321" localSheetId="6" hidden="1">'As Downloaded'!$C$35</definedName>
    <definedName name="QB_ROW_86321" localSheetId="1" hidden="1">'To Board June 2019'!$C$36</definedName>
    <definedName name="QB_ROW_86321" localSheetId="3" hidden="1">'To Board May 2019'!$B$36</definedName>
    <definedName name="QB_ROW_86321" localSheetId="5" hidden="1">'Working Copy 040419'!$C$36</definedName>
    <definedName name="QB_ROW_86321" localSheetId="4" hidden="1">'Working Copy 050219'!$C$36</definedName>
    <definedName name="QB_ROW_86321" localSheetId="2" hidden="1">'Working Copy 060319'!$C$36</definedName>
    <definedName name="QB_ROW_87031" localSheetId="0" hidden="1">'Approved Budget'!$D$33</definedName>
    <definedName name="QB_ROW_87031" localSheetId="6" hidden="1">'As Downloaded'!$D$32</definedName>
    <definedName name="QB_ROW_87031" localSheetId="1" hidden="1">'To Board June 2019'!$D$33</definedName>
    <definedName name="QB_ROW_87031" localSheetId="3" hidden="1">'To Board May 2019'!$C$33</definedName>
    <definedName name="QB_ROW_87031" localSheetId="5" hidden="1">'Working Copy 040419'!$D$33</definedName>
    <definedName name="QB_ROW_87031" localSheetId="4" hidden="1">'Working Copy 050219'!$D$33</definedName>
    <definedName name="QB_ROW_87031" localSheetId="2" hidden="1">'Working Copy 060319'!$D$33</definedName>
    <definedName name="QB_ROW_87260" localSheetId="0" hidden="1">'Approved Budget'!$G$47</definedName>
    <definedName name="QB_ROW_87260" localSheetId="6" hidden="1">'As Downloaded'!$G$46</definedName>
    <definedName name="QB_ROW_87260" localSheetId="1" hidden="1">'To Board June 2019'!$G$47</definedName>
    <definedName name="QB_ROW_87260" localSheetId="3" hidden="1">'To Board May 2019'!$F$47</definedName>
    <definedName name="QB_ROW_87260" localSheetId="5" hidden="1">'Working Copy 040419'!$G$47</definedName>
    <definedName name="QB_ROW_87260" localSheetId="4" hidden="1">'Working Copy 050219'!$G$47</definedName>
    <definedName name="QB_ROW_87260" localSheetId="2" hidden="1">'Working Copy 060319'!$G$47</definedName>
    <definedName name="QB_ROW_87331" localSheetId="0" hidden="1">'Approved Budget'!$D$35</definedName>
    <definedName name="QB_ROW_87331" localSheetId="6" hidden="1">'As Downloaded'!$D$34</definedName>
    <definedName name="QB_ROW_87331" localSheetId="1" hidden="1">'To Board June 2019'!$D$35</definedName>
    <definedName name="QB_ROW_87331" localSheetId="3" hidden="1">'To Board May 2019'!$C$35</definedName>
    <definedName name="QB_ROW_87331" localSheetId="5" hidden="1">'Working Copy 040419'!$D$35</definedName>
    <definedName name="QB_ROW_87331" localSheetId="4" hidden="1">'Working Copy 050219'!$D$35</definedName>
    <definedName name="QB_ROW_87331" localSheetId="2" hidden="1">'Working Copy 060319'!$D$35</definedName>
    <definedName name="QB_ROW_88360" localSheetId="0" hidden="1">'Approved Budget'!$G$108</definedName>
    <definedName name="QB_ROW_88360" localSheetId="6" hidden="1">'As Downloaded'!$G$105</definedName>
    <definedName name="QB_ROW_88360" localSheetId="1" hidden="1">'To Board June 2019'!$G$108</definedName>
    <definedName name="QB_ROW_88360" localSheetId="3" hidden="1">'To Board May 2019'!$F$108</definedName>
    <definedName name="QB_ROW_88360" localSheetId="5" hidden="1">'Working Copy 040419'!$G$108</definedName>
    <definedName name="QB_ROW_88360" localSheetId="4" hidden="1">'Working Copy 050219'!$G$108</definedName>
    <definedName name="QB_ROW_88360" localSheetId="2" hidden="1">'Working Copy 060319'!$G$108</definedName>
    <definedName name="QB_ROW_90260" localSheetId="0" hidden="1">'Approved Budget'!$G$106</definedName>
    <definedName name="QB_ROW_90260" localSheetId="6" hidden="1">'As Downloaded'!$G$103</definedName>
    <definedName name="QB_ROW_90260" localSheetId="1" hidden="1">'To Board June 2019'!$G$106</definedName>
    <definedName name="QB_ROW_90260" localSheetId="3" hidden="1">'To Board May 2019'!$F$106</definedName>
    <definedName name="QB_ROW_90260" localSheetId="5" hidden="1">'Working Copy 040419'!$G$106</definedName>
    <definedName name="QB_ROW_90260" localSheetId="4" hidden="1">'Working Copy 050219'!$G$106</definedName>
    <definedName name="QB_ROW_90260" localSheetId="2" hidden="1">'Working Copy 060319'!$G$106</definedName>
    <definedName name="QB_ROW_93250" localSheetId="0" hidden="1">'Approved Budget'!$F$122</definedName>
    <definedName name="QB_ROW_93250" localSheetId="6" hidden="1">'As Downloaded'!$F$119</definedName>
    <definedName name="QB_ROW_93250" localSheetId="1" hidden="1">'To Board June 2019'!$F$122</definedName>
    <definedName name="QB_ROW_93250" localSheetId="3" hidden="1">'To Board May 2019'!$E$122</definedName>
    <definedName name="QB_ROW_93250" localSheetId="5" hidden="1">'Working Copy 040419'!$F$122</definedName>
    <definedName name="QB_ROW_93250" localSheetId="4" hidden="1">'Working Copy 050219'!$F$122</definedName>
    <definedName name="QB_ROW_93250" localSheetId="2" hidden="1">'Working Copy 060319'!$F$122</definedName>
    <definedName name="QB_ROW_94260" localSheetId="0" hidden="1">'Approved Budget'!$G$113</definedName>
    <definedName name="QB_ROW_94260" localSheetId="6" hidden="1">'As Downloaded'!$G$110</definedName>
    <definedName name="QB_ROW_94260" localSheetId="1" hidden="1">'To Board June 2019'!$G$113</definedName>
    <definedName name="QB_ROW_94260" localSheetId="3" hidden="1">'To Board May 2019'!$F$113</definedName>
    <definedName name="QB_ROW_94260" localSheetId="5" hidden="1">'Working Copy 040419'!$G$113</definedName>
    <definedName name="QB_ROW_94260" localSheetId="4" hidden="1">'Working Copy 050219'!$G$113</definedName>
    <definedName name="QB_ROW_94260" localSheetId="2" hidden="1">'Working Copy 060319'!$G$113</definedName>
    <definedName name="QB_ROW_95260" localSheetId="0" hidden="1">'Approved Budget'!$G$75</definedName>
    <definedName name="QB_ROW_95260" localSheetId="6" hidden="1">'As Downloaded'!$G$73</definedName>
    <definedName name="QB_ROW_95260" localSheetId="1" hidden="1">'To Board June 2019'!$G$75</definedName>
    <definedName name="QB_ROW_95260" localSheetId="3" hidden="1">'To Board May 2019'!$F$75</definedName>
    <definedName name="QB_ROW_95260" localSheetId="5" hidden="1">'Working Copy 040419'!$G$75</definedName>
    <definedName name="QB_ROW_95260" localSheetId="4" hidden="1">'Working Copy 050219'!$G$75</definedName>
    <definedName name="QB_ROW_95260" localSheetId="2" hidden="1">'Working Copy 060319'!$G$75</definedName>
    <definedName name="QB_ROW_96260" localSheetId="0" hidden="1">'Approved Budget'!$G$80</definedName>
    <definedName name="QB_ROW_96260" localSheetId="6" hidden="1">'As Downloaded'!$G$78</definedName>
    <definedName name="QB_ROW_96260" localSheetId="1" hidden="1">'To Board June 2019'!$G$80</definedName>
    <definedName name="QB_ROW_96260" localSheetId="3" hidden="1">'To Board May 2019'!$F$80</definedName>
    <definedName name="QB_ROW_96260" localSheetId="5" hidden="1">'Working Copy 040419'!$G$80</definedName>
    <definedName name="QB_ROW_96260" localSheetId="4" hidden="1">'Working Copy 050219'!$G$80</definedName>
    <definedName name="QB_ROW_96260" localSheetId="2" hidden="1">'Working Copy 060319'!$G$80</definedName>
    <definedName name="QB_ROW_97260" localSheetId="0" hidden="1">'Approved Budget'!$G$82</definedName>
    <definedName name="QB_ROW_97260" localSheetId="6" hidden="1">'As Downloaded'!$G$80</definedName>
    <definedName name="QB_ROW_97260" localSheetId="1" hidden="1">'To Board June 2019'!$G$82</definedName>
    <definedName name="QB_ROW_97260" localSheetId="3" hidden="1">'To Board May 2019'!$F$82</definedName>
    <definedName name="QB_ROW_97260" localSheetId="5" hidden="1">'Working Copy 040419'!$G$82</definedName>
    <definedName name="QB_ROW_97260" localSheetId="4" hidden="1">'Working Copy 050219'!$G$82</definedName>
    <definedName name="QB_ROW_97260" localSheetId="2" hidden="1">'Working Copy 060319'!$G$82</definedName>
    <definedName name="QB_ROW_99260" localSheetId="0" hidden="1">'Approved Budget'!$G$84</definedName>
    <definedName name="QB_ROW_99260" localSheetId="6" hidden="1">'As Downloaded'!$G$82</definedName>
    <definedName name="QB_ROW_99260" localSheetId="1" hidden="1">'To Board June 2019'!$G$84</definedName>
    <definedName name="QB_ROW_99260" localSheetId="3" hidden="1">'To Board May 2019'!$F$84</definedName>
    <definedName name="QB_ROW_99260" localSheetId="5" hidden="1">'Working Copy 040419'!$G$84</definedName>
    <definedName name="QB_ROW_99260" localSheetId="4" hidden="1">'Working Copy 050219'!$G$84</definedName>
    <definedName name="QB_ROW_99260" localSheetId="2" hidden="1">'Working Copy 060319'!$G$84</definedName>
    <definedName name="QBCANSUPPORTUPDATE" localSheetId="0">TRUE</definedName>
    <definedName name="QBCANSUPPORTUPDATE" localSheetId="6">TRUE</definedName>
    <definedName name="QBCANSUPPORTUPDATE" localSheetId="1">TRUE</definedName>
    <definedName name="QBCANSUPPORTUPDATE" localSheetId="3">TRUE</definedName>
    <definedName name="QBCANSUPPORTUPDATE" localSheetId="5">TRUE</definedName>
    <definedName name="QBCANSUPPORTUPDATE" localSheetId="4">TRUE</definedName>
    <definedName name="QBCANSUPPORTUPDATE" localSheetId="2">TRUE</definedName>
    <definedName name="QBCOMPANYFILENAME" localSheetId="0">"Q:\Temecula Public Cemetery District.QBW"</definedName>
    <definedName name="QBCOMPANYFILENAME" localSheetId="6">"Q:\Temecula Public Cemetery District.QBW"</definedName>
    <definedName name="QBCOMPANYFILENAME" localSheetId="1">"Q:\Temecula Public Cemetery District.QBW"</definedName>
    <definedName name="QBCOMPANYFILENAME" localSheetId="3">"Q:\Temecula Public Cemetery District.QBW"</definedName>
    <definedName name="QBCOMPANYFILENAME" localSheetId="5">"Q:\Temecula Public Cemetery District.QBW"</definedName>
    <definedName name="QBCOMPANYFILENAME" localSheetId="4">"Q:\Temecula Public Cemetery District.QBW"</definedName>
    <definedName name="QBCOMPANYFILENAME" localSheetId="2">"Q:\Temecula Public Cemetery District.QBW"</definedName>
    <definedName name="QBENDDATE" localSheetId="0">20190331</definedName>
    <definedName name="QBENDDATE" localSheetId="6">20190331</definedName>
    <definedName name="QBENDDATE" localSheetId="1">20190331</definedName>
    <definedName name="QBENDDATE" localSheetId="3">20190331</definedName>
    <definedName name="QBENDDATE" localSheetId="5">20190331</definedName>
    <definedName name="QBENDDATE" localSheetId="4">20190331</definedName>
    <definedName name="QBENDDATE" localSheetId="2">20190331</definedName>
    <definedName name="QBHEADERSONSCREEN" localSheetId="0">FALSE</definedName>
    <definedName name="QBHEADERSONSCREEN" localSheetId="6">FALSE</definedName>
    <definedName name="QBHEADERSONSCREEN" localSheetId="1">FALSE</definedName>
    <definedName name="QBHEADERSONSCREEN" localSheetId="3">FALSE</definedName>
    <definedName name="QBHEADERSONSCREEN" localSheetId="5">FALSE</definedName>
    <definedName name="QBHEADERSONSCREEN" localSheetId="4">FALSE</definedName>
    <definedName name="QBHEADERSONSCREEN" localSheetId="2">FALSE</definedName>
    <definedName name="QBMETADATASIZE" localSheetId="0">5907</definedName>
    <definedName name="QBMETADATASIZE" localSheetId="6">5907</definedName>
    <definedName name="QBMETADATASIZE" localSheetId="1">5907</definedName>
    <definedName name="QBMETADATASIZE" localSheetId="3">5907</definedName>
    <definedName name="QBMETADATASIZE" localSheetId="5">5907</definedName>
    <definedName name="QBMETADATASIZE" localSheetId="4">5907</definedName>
    <definedName name="QBMETADATASIZE" localSheetId="2">5907</definedName>
    <definedName name="QBPRESERVECOLOR" localSheetId="0">TRUE</definedName>
    <definedName name="QBPRESERVECOLOR" localSheetId="6">TRUE</definedName>
    <definedName name="QBPRESERVECOLOR" localSheetId="1">TRUE</definedName>
    <definedName name="QBPRESERVECOLOR" localSheetId="3">TRUE</definedName>
    <definedName name="QBPRESERVECOLOR" localSheetId="5">TRUE</definedName>
    <definedName name="QBPRESERVECOLOR" localSheetId="4">TRUE</definedName>
    <definedName name="QBPRESERVECOLOR" localSheetId="2">TRUE</definedName>
    <definedName name="QBPRESERVEFONT" localSheetId="0">TRUE</definedName>
    <definedName name="QBPRESERVEFONT" localSheetId="6">TRUE</definedName>
    <definedName name="QBPRESERVEFONT" localSheetId="1">TRUE</definedName>
    <definedName name="QBPRESERVEFONT" localSheetId="3">TRUE</definedName>
    <definedName name="QBPRESERVEFONT" localSheetId="5">TRUE</definedName>
    <definedName name="QBPRESERVEFONT" localSheetId="4">TRUE</definedName>
    <definedName name="QBPRESERVEFONT" localSheetId="2">TRUE</definedName>
    <definedName name="QBPRESERVEROWHEIGHT" localSheetId="0">TRUE</definedName>
    <definedName name="QBPRESERVEROWHEIGHT" localSheetId="6">TRUE</definedName>
    <definedName name="QBPRESERVEROWHEIGHT" localSheetId="1">TRUE</definedName>
    <definedName name="QBPRESERVEROWHEIGHT" localSheetId="3">TRUE</definedName>
    <definedName name="QBPRESERVEROWHEIGHT" localSheetId="5">TRUE</definedName>
    <definedName name="QBPRESERVEROWHEIGHT" localSheetId="4">TRUE</definedName>
    <definedName name="QBPRESERVEROWHEIGHT" localSheetId="2">TRUE</definedName>
    <definedName name="QBPRESERVESPACE" localSheetId="0">FALSE</definedName>
    <definedName name="QBPRESERVESPACE" localSheetId="6">FALSE</definedName>
    <definedName name="QBPRESERVESPACE" localSheetId="1">FALSE</definedName>
    <definedName name="QBPRESERVESPACE" localSheetId="3">FALSE</definedName>
    <definedName name="QBPRESERVESPACE" localSheetId="5">FALSE</definedName>
    <definedName name="QBPRESERVESPACE" localSheetId="4">FALSE</definedName>
    <definedName name="QBPRESERVESPACE" localSheetId="2">FALSE</definedName>
    <definedName name="QBREPORTCOLAXIS" localSheetId="0">6</definedName>
    <definedName name="QBREPORTCOLAXIS" localSheetId="6">6</definedName>
    <definedName name="QBREPORTCOLAXIS" localSheetId="1">6</definedName>
    <definedName name="QBREPORTCOLAXIS" localSheetId="3">6</definedName>
    <definedName name="QBREPORTCOLAXIS" localSheetId="5">6</definedName>
    <definedName name="QBREPORTCOLAXIS" localSheetId="4">6</definedName>
    <definedName name="QBREPORTCOLAXIS" localSheetId="2">6</definedName>
    <definedName name="QBREPORTCOMPANYID" localSheetId="0">"e574eaf3e4fc4f668cef600eb292fe1a"</definedName>
    <definedName name="QBREPORTCOMPANYID" localSheetId="6">"e574eaf3e4fc4f668cef600eb292fe1a"</definedName>
    <definedName name="QBREPORTCOMPANYID" localSheetId="1">"e574eaf3e4fc4f668cef600eb292fe1a"</definedName>
    <definedName name="QBREPORTCOMPANYID" localSheetId="3">"e574eaf3e4fc4f668cef600eb292fe1a"</definedName>
    <definedName name="QBREPORTCOMPANYID" localSheetId="5">"e574eaf3e4fc4f668cef600eb292fe1a"</definedName>
    <definedName name="QBREPORTCOMPANYID" localSheetId="4">"e574eaf3e4fc4f668cef600eb292fe1a"</definedName>
    <definedName name="QBREPORTCOMPANYID" localSheetId="2">"e574eaf3e4fc4f668cef600eb292fe1a"</definedName>
    <definedName name="QBREPORTCOMPARECOL_ANNUALBUDGET" localSheetId="0">FALSE</definedName>
    <definedName name="QBREPORTCOMPARECOL_ANNUALBUDGET" localSheetId="6">FALSE</definedName>
    <definedName name="QBREPORTCOMPARECOL_ANNUALBUDGET" localSheetId="1">FALSE</definedName>
    <definedName name="QBREPORTCOMPARECOL_ANNUALBUDGET" localSheetId="3">FALSE</definedName>
    <definedName name="QBREPORTCOMPARECOL_ANNUALBUDGET" localSheetId="5">FALSE</definedName>
    <definedName name="QBREPORTCOMPARECOL_ANNUALBUDGET" localSheetId="4">FALSE</definedName>
    <definedName name="QBREPORTCOMPARECOL_ANNUALBUDGET" localSheetId="2">FALSE</definedName>
    <definedName name="QBREPORTCOMPARECOL_AVGCOGS" localSheetId="0">FALSE</definedName>
    <definedName name="QBREPORTCOMPARECOL_AVGCOGS" localSheetId="6">FALSE</definedName>
    <definedName name="QBREPORTCOMPARECOL_AVGCOGS" localSheetId="1">FALSE</definedName>
    <definedName name="QBREPORTCOMPARECOL_AVGCOGS" localSheetId="3">FALSE</definedName>
    <definedName name="QBREPORTCOMPARECOL_AVGCOGS" localSheetId="5">FALSE</definedName>
    <definedName name="QBREPORTCOMPARECOL_AVGCOGS" localSheetId="4">FALSE</definedName>
    <definedName name="QBREPORTCOMPARECOL_AVGCOGS" localSheetId="2">FALSE</definedName>
    <definedName name="QBREPORTCOMPARECOL_AVGPRICE" localSheetId="0">FALSE</definedName>
    <definedName name="QBREPORTCOMPARECOL_AVGPRICE" localSheetId="6">FALSE</definedName>
    <definedName name="QBREPORTCOMPARECOL_AVGPRICE" localSheetId="1">FALSE</definedName>
    <definedName name="QBREPORTCOMPARECOL_AVGPRICE" localSheetId="3">FALSE</definedName>
    <definedName name="QBREPORTCOMPARECOL_AVGPRICE" localSheetId="5">FALSE</definedName>
    <definedName name="QBREPORTCOMPARECOL_AVGPRICE" localSheetId="4">FALSE</definedName>
    <definedName name="QBREPORTCOMPARECOL_AVGPRICE" localSheetId="2">FALSE</definedName>
    <definedName name="QBREPORTCOMPARECOL_BUDDIFF" localSheetId="0">FALSE</definedName>
    <definedName name="QBREPORTCOMPARECOL_BUDDIFF" localSheetId="6">FALSE</definedName>
    <definedName name="QBREPORTCOMPARECOL_BUDDIFF" localSheetId="1">FALSE</definedName>
    <definedName name="QBREPORTCOMPARECOL_BUDDIFF" localSheetId="3">FALSE</definedName>
    <definedName name="QBREPORTCOMPARECOL_BUDDIFF" localSheetId="5">FALSE</definedName>
    <definedName name="QBREPORTCOMPARECOL_BUDDIFF" localSheetId="4">FALSE</definedName>
    <definedName name="QBREPORTCOMPARECOL_BUDDIFF" localSheetId="2">FALSE</definedName>
    <definedName name="QBREPORTCOMPARECOL_BUDGET" localSheetId="0">FALSE</definedName>
    <definedName name="QBREPORTCOMPARECOL_BUDGET" localSheetId="6">FALSE</definedName>
    <definedName name="QBREPORTCOMPARECOL_BUDGET" localSheetId="1">FALSE</definedName>
    <definedName name="QBREPORTCOMPARECOL_BUDGET" localSheetId="3">FALSE</definedName>
    <definedName name="QBREPORTCOMPARECOL_BUDGET" localSheetId="5">FALSE</definedName>
    <definedName name="QBREPORTCOMPARECOL_BUDGET" localSheetId="4">FALSE</definedName>
    <definedName name="QBREPORTCOMPARECOL_BUDGET" localSheetId="2">FALSE</definedName>
    <definedName name="QBREPORTCOMPARECOL_BUDPCT" localSheetId="0">FALSE</definedName>
    <definedName name="QBREPORTCOMPARECOL_BUDPCT" localSheetId="6">FALSE</definedName>
    <definedName name="QBREPORTCOMPARECOL_BUDPCT" localSheetId="1">FALSE</definedName>
    <definedName name="QBREPORTCOMPARECOL_BUDPCT" localSheetId="3">FALSE</definedName>
    <definedName name="QBREPORTCOMPARECOL_BUDPCT" localSheetId="5">FALSE</definedName>
    <definedName name="QBREPORTCOMPARECOL_BUDPCT" localSheetId="4">FALSE</definedName>
    <definedName name="QBREPORTCOMPARECOL_BUDPCT" localSheetId="2">FALSE</definedName>
    <definedName name="QBREPORTCOMPARECOL_COGS" localSheetId="0">FALSE</definedName>
    <definedName name="QBREPORTCOMPARECOL_COGS" localSheetId="6">FALSE</definedName>
    <definedName name="QBREPORTCOMPARECOL_COGS" localSheetId="1">FALSE</definedName>
    <definedName name="QBREPORTCOMPARECOL_COGS" localSheetId="3">FALSE</definedName>
    <definedName name="QBREPORTCOMPARECOL_COGS" localSheetId="5">FALSE</definedName>
    <definedName name="QBREPORTCOMPARECOL_COGS" localSheetId="4">FALSE</definedName>
    <definedName name="QBREPORTCOMPARECOL_COGS" localSheetId="2">FALSE</definedName>
    <definedName name="QBREPORTCOMPARECOL_EXCLUDEAMOUNT" localSheetId="0">FALSE</definedName>
    <definedName name="QBREPORTCOMPARECOL_EXCLUDEAMOUNT" localSheetId="6">FALSE</definedName>
    <definedName name="QBREPORTCOMPARECOL_EXCLUDEAMOUNT" localSheetId="1">FALSE</definedName>
    <definedName name="QBREPORTCOMPARECOL_EXCLUDEAMOUNT" localSheetId="3">FALSE</definedName>
    <definedName name="QBREPORTCOMPARECOL_EXCLUDEAMOUNT" localSheetId="5">FALSE</definedName>
    <definedName name="QBREPORTCOMPARECOL_EXCLUDEAMOUNT" localSheetId="4">FALSE</definedName>
    <definedName name="QBREPORTCOMPARECOL_EXCLUDEAMOUNT" localSheetId="2">FALSE</definedName>
    <definedName name="QBREPORTCOMPARECOL_EXCLUDECURPERIOD" localSheetId="0">FALSE</definedName>
    <definedName name="QBREPORTCOMPARECOL_EXCLUDECURPERIOD" localSheetId="6">FALSE</definedName>
    <definedName name="QBREPORTCOMPARECOL_EXCLUDECURPERIOD" localSheetId="1">FALSE</definedName>
    <definedName name="QBREPORTCOMPARECOL_EXCLUDECURPERIOD" localSheetId="3">FALSE</definedName>
    <definedName name="QBREPORTCOMPARECOL_EXCLUDECURPERIOD" localSheetId="5">FALSE</definedName>
    <definedName name="QBREPORTCOMPARECOL_EXCLUDECURPERIOD" localSheetId="4">FALSE</definedName>
    <definedName name="QBREPORTCOMPARECOL_EXCLUDECURPERIOD" localSheetId="2">FALSE</definedName>
    <definedName name="QBREPORTCOMPARECOL_FORECAST" localSheetId="0">FALSE</definedName>
    <definedName name="QBREPORTCOMPARECOL_FORECAST" localSheetId="6">FALSE</definedName>
    <definedName name="QBREPORTCOMPARECOL_FORECAST" localSheetId="1">FALSE</definedName>
    <definedName name="QBREPORTCOMPARECOL_FORECAST" localSheetId="3">FALSE</definedName>
    <definedName name="QBREPORTCOMPARECOL_FORECAST" localSheetId="5">FALSE</definedName>
    <definedName name="QBREPORTCOMPARECOL_FORECAST" localSheetId="4">FALSE</definedName>
    <definedName name="QBREPORTCOMPARECOL_FORECAST" localSheetId="2">FALSE</definedName>
    <definedName name="QBREPORTCOMPARECOL_GROSSMARGIN" localSheetId="0">FALSE</definedName>
    <definedName name="QBREPORTCOMPARECOL_GROSSMARGIN" localSheetId="6">FALSE</definedName>
    <definedName name="QBREPORTCOMPARECOL_GROSSMARGIN" localSheetId="1">FALSE</definedName>
    <definedName name="QBREPORTCOMPARECOL_GROSSMARGIN" localSheetId="3">FALSE</definedName>
    <definedName name="QBREPORTCOMPARECOL_GROSSMARGIN" localSheetId="5">FALSE</definedName>
    <definedName name="QBREPORTCOMPARECOL_GROSSMARGIN" localSheetId="4">FALSE</definedName>
    <definedName name="QBREPORTCOMPARECOL_GROSSMARGIN" localSheetId="2">FALSE</definedName>
    <definedName name="QBREPORTCOMPARECOL_GROSSMARGINPCT" localSheetId="0">FALSE</definedName>
    <definedName name="QBREPORTCOMPARECOL_GROSSMARGINPCT" localSheetId="6">FALSE</definedName>
    <definedName name="QBREPORTCOMPARECOL_GROSSMARGINPCT" localSheetId="1">FALSE</definedName>
    <definedName name="QBREPORTCOMPARECOL_GROSSMARGINPCT" localSheetId="3">FALSE</definedName>
    <definedName name="QBREPORTCOMPARECOL_GROSSMARGINPCT" localSheetId="5">FALSE</definedName>
    <definedName name="QBREPORTCOMPARECOL_GROSSMARGINPCT" localSheetId="4">FALSE</definedName>
    <definedName name="QBREPORTCOMPARECOL_GROSSMARGINPCT" localSheetId="2">FALSE</definedName>
    <definedName name="QBREPORTCOMPARECOL_HOURS" localSheetId="0">FALSE</definedName>
    <definedName name="QBREPORTCOMPARECOL_HOURS" localSheetId="6">FALSE</definedName>
    <definedName name="QBREPORTCOMPARECOL_HOURS" localSheetId="1">FALSE</definedName>
    <definedName name="QBREPORTCOMPARECOL_HOURS" localSheetId="3">FALSE</definedName>
    <definedName name="QBREPORTCOMPARECOL_HOURS" localSheetId="5">FALSE</definedName>
    <definedName name="QBREPORTCOMPARECOL_HOURS" localSheetId="4">FALSE</definedName>
    <definedName name="QBREPORTCOMPARECOL_HOURS" localSheetId="2">FALSE</definedName>
    <definedName name="QBREPORTCOMPARECOL_PCTCOL" localSheetId="0">FALSE</definedName>
    <definedName name="QBREPORTCOMPARECOL_PCTCOL" localSheetId="6">FALSE</definedName>
    <definedName name="QBREPORTCOMPARECOL_PCTCOL" localSheetId="1">FALSE</definedName>
    <definedName name="QBREPORTCOMPARECOL_PCTCOL" localSheetId="3">FALSE</definedName>
    <definedName name="QBREPORTCOMPARECOL_PCTCOL" localSheetId="5">FALSE</definedName>
    <definedName name="QBREPORTCOMPARECOL_PCTCOL" localSheetId="4">FALSE</definedName>
    <definedName name="QBREPORTCOMPARECOL_PCTCOL" localSheetId="2">FALSE</definedName>
    <definedName name="QBREPORTCOMPARECOL_PCTEXPENSE" localSheetId="0">FALSE</definedName>
    <definedName name="QBREPORTCOMPARECOL_PCTEXPENSE" localSheetId="6">FALSE</definedName>
    <definedName name="QBREPORTCOMPARECOL_PCTEXPENSE" localSheetId="1">FALSE</definedName>
    <definedName name="QBREPORTCOMPARECOL_PCTEXPENSE" localSheetId="3">FALSE</definedName>
    <definedName name="QBREPORTCOMPARECOL_PCTEXPENSE" localSheetId="5">FALSE</definedName>
    <definedName name="QBREPORTCOMPARECOL_PCTEXPENSE" localSheetId="4">FALSE</definedName>
    <definedName name="QBREPORTCOMPARECOL_PCTEXPENSE" localSheetId="2">FALSE</definedName>
    <definedName name="QBREPORTCOMPARECOL_PCTINCOME" localSheetId="0">FALSE</definedName>
    <definedName name="QBREPORTCOMPARECOL_PCTINCOME" localSheetId="6">FALSE</definedName>
    <definedName name="QBREPORTCOMPARECOL_PCTINCOME" localSheetId="1">FALSE</definedName>
    <definedName name="QBREPORTCOMPARECOL_PCTINCOME" localSheetId="3">FALSE</definedName>
    <definedName name="QBREPORTCOMPARECOL_PCTINCOME" localSheetId="5">FALSE</definedName>
    <definedName name="QBREPORTCOMPARECOL_PCTINCOME" localSheetId="4">FALSE</definedName>
    <definedName name="QBREPORTCOMPARECOL_PCTINCOME" localSheetId="2">FALSE</definedName>
    <definedName name="QBREPORTCOMPARECOL_PCTOFSALES" localSheetId="0">FALSE</definedName>
    <definedName name="QBREPORTCOMPARECOL_PCTOFSALES" localSheetId="6">FALSE</definedName>
    <definedName name="QBREPORTCOMPARECOL_PCTOFSALES" localSheetId="1">FALSE</definedName>
    <definedName name="QBREPORTCOMPARECOL_PCTOFSALES" localSheetId="3">FALSE</definedName>
    <definedName name="QBREPORTCOMPARECOL_PCTOFSALES" localSheetId="5">FALSE</definedName>
    <definedName name="QBREPORTCOMPARECOL_PCTOFSALES" localSheetId="4">FALSE</definedName>
    <definedName name="QBREPORTCOMPARECOL_PCTOFSALES" localSheetId="2">FALSE</definedName>
    <definedName name="QBREPORTCOMPARECOL_PCTROW" localSheetId="0">FALSE</definedName>
    <definedName name="QBREPORTCOMPARECOL_PCTROW" localSheetId="6">FALSE</definedName>
    <definedName name="QBREPORTCOMPARECOL_PCTROW" localSheetId="1">FALSE</definedName>
    <definedName name="QBREPORTCOMPARECOL_PCTROW" localSheetId="3">FALSE</definedName>
    <definedName name="QBREPORTCOMPARECOL_PCTROW" localSheetId="5">FALSE</definedName>
    <definedName name="QBREPORTCOMPARECOL_PCTROW" localSheetId="4">FALSE</definedName>
    <definedName name="QBREPORTCOMPARECOL_PCTROW" localSheetId="2">FALSE</definedName>
    <definedName name="QBREPORTCOMPARECOL_PPDIFF" localSheetId="0">FALSE</definedName>
    <definedName name="QBREPORTCOMPARECOL_PPDIFF" localSheetId="6">FALSE</definedName>
    <definedName name="QBREPORTCOMPARECOL_PPDIFF" localSheetId="1">FALSE</definedName>
    <definedName name="QBREPORTCOMPARECOL_PPDIFF" localSheetId="3">FALSE</definedName>
    <definedName name="QBREPORTCOMPARECOL_PPDIFF" localSheetId="5">FALSE</definedName>
    <definedName name="QBREPORTCOMPARECOL_PPDIFF" localSheetId="4">FALSE</definedName>
    <definedName name="QBREPORTCOMPARECOL_PPDIFF" localSheetId="2">FALSE</definedName>
    <definedName name="QBREPORTCOMPARECOL_PPPCT" localSheetId="0">FALSE</definedName>
    <definedName name="QBREPORTCOMPARECOL_PPPCT" localSheetId="6">FALSE</definedName>
    <definedName name="QBREPORTCOMPARECOL_PPPCT" localSheetId="1">FALSE</definedName>
    <definedName name="QBREPORTCOMPARECOL_PPPCT" localSheetId="3">FALSE</definedName>
    <definedName name="QBREPORTCOMPARECOL_PPPCT" localSheetId="5">FALSE</definedName>
    <definedName name="QBREPORTCOMPARECOL_PPPCT" localSheetId="4">FALSE</definedName>
    <definedName name="QBREPORTCOMPARECOL_PPPCT" localSheetId="2">FALSE</definedName>
    <definedName name="QBREPORTCOMPARECOL_PREVPERIOD" localSheetId="0">FALSE</definedName>
    <definedName name="QBREPORTCOMPARECOL_PREVPERIOD" localSheetId="6">FALSE</definedName>
    <definedName name="QBREPORTCOMPARECOL_PREVPERIOD" localSheetId="1">FALSE</definedName>
    <definedName name="QBREPORTCOMPARECOL_PREVPERIOD" localSheetId="3">FALSE</definedName>
    <definedName name="QBREPORTCOMPARECOL_PREVPERIOD" localSheetId="5">FALSE</definedName>
    <definedName name="QBREPORTCOMPARECOL_PREVPERIOD" localSheetId="4">FALSE</definedName>
    <definedName name="QBREPORTCOMPARECOL_PREVPERIOD" localSheetId="2">FALSE</definedName>
    <definedName name="QBREPORTCOMPARECOL_PREVYEAR" localSheetId="0">FALSE</definedName>
    <definedName name="QBREPORTCOMPARECOL_PREVYEAR" localSheetId="6">FALSE</definedName>
    <definedName name="QBREPORTCOMPARECOL_PREVYEAR" localSheetId="1">FALSE</definedName>
    <definedName name="QBREPORTCOMPARECOL_PREVYEAR" localSheetId="3">FALSE</definedName>
    <definedName name="QBREPORTCOMPARECOL_PREVYEAR" localSheetId="5">FALSE</definedName>
    <definedName name="QBREPORTCOMPARECOL_PREVYEAR" localSheetId="4">FALSE</definedName>
    <definedName name="QBREPORTCOMPARECOL_PREVYEAR" localSheetId="2">FALSE</definedName>
    <definedName name="QBREPORTCOMPARECOL_PYDIFF" localSheetId="0">FALSE</definedName>
    <definedName name="QBREPORTCOMPARECOL_PYDIFF" localSheetId="6">FALSE</definedName>
    <definedName name="QBREPORTCOMPARECOL_PYDIFF" localSheetId="1">FALSE</definedName>
    <definedName name="QBREPORTCOMPARECOL_PYDIFF" localSheetId="3">FALSE</definedName>
    <definedName name="QBREPORTCOMPARECOL_PYDIFF" localSheetId="5">FALSE</definedName>
    <definedName name="QBREPORTCOMPARECOL_PYDIFF" localSheetId="4">FALSE</definedName>
    <definedName name="QBREPORTCOMPARECOL_PYDIFF" localSheetId="2">FALSE</definedName>
    <definedName name="QBREPORTCOMPARECOL_PYPCT" localSheetId="0">FALSE</definedName>
    <definedName name="QBREPORTCOMPARECOL_PYPCT" localSheetId="6">FALSE</definedName>
    <definedName name="QBREPORTCOMPARECOL_PYPCT" localSheetId="1">FALSE</definedName>
    <definedName name="QBREPORTCOMPARECOL_PYPCT" localSheetId="3">FALSE</definedName>
    <definedName name="QBREPORTCOMPARECOL_PYPCT" localSheetId="5">FALSE</definedName>
    <definedName name="QBREPORTCOMPARECOL_PYPCT" localSheetId="4">FALSE</definedName>
    <definedName name="QBREPORTCOMPARECOL_PYPCT" localSheetId="2">FALSE</definedName>
    <definedName name="QBREPORTCOMPARECOL_QTY" localSheetId="0">FALSE</definedName>
    <definedName name="QBREPORTCOMPARECOL_QTY" localSheetId="6">FALSE</definedName>
    <definedName name="QBREPORTCOMPARECOL_QTY" localSheetId="1">FALSE</definedName>
    <definedName name="QBREPORTCOMPARECOL_QTY" localSheetId="3">FALSE</definedName>
    <definedName name="QBREPORTCOMPARECOL_QTY" localSheetId="5">FALSE</definedName>
    <definedName name="QBREPORTCOMPARECOL_QTY" localSheetId="4">FALSE</definedName>
    <definedName name="QBREPORTCOMPARECOL_QTY" localSheetId="2">FALSE</definedName>
    <definedName name="QBREPORTCOMPARECOL_RATE" localSheetId="0">FALSE</definedName>
    <definedName name="QBREPORTCOMPARECOL_RATE" localSheetId="6">FALSE</definedName>
    <definedName name="QBREPORTCOMPARECOL_RATE" localSheetId="1">FALSE</definedName>
    <definedName name="QBREPORTCOMPARECOL_RATE" localSheetId="3">FALSE</definedName>
    <definedName name="QBREPORTCOMPARECOL_RATE" localSheetId="5">FALSE</definedName>
    <definedName name="QBREPORTCOMPARECOL_RATE" localSheetId="4">FALSE</definedName>
    <definedName name="QBREPORTCOMPARECOL_RATE" localSheetId="2">FALSE</definedName>
    <definedName name="QBREPORTCOMPARECOL_TRIPBILLEDMILES" localSheetId="0">FALSE</definedName>
    <definedName name="QBREPORTCOMPARECOL_TRIPBILLEDMILES" localSheetId="6">FALSE</definedName>
    <definedName name="QBREPORTCOMPARECOL_TRIPBILLEDMILES" localSheetId="1">FALSE</definedName>
    <definedName name="QBREPORTCOMPARECOL_TRIPBILLEDMILES" localSheetId="3">FALSE</definedName>
    <definedName name="QBREPORTCOMPARECOL_TRIPBILLEDMILES" localSheetId="5">FALSE</definedName>
    <definedName name="QBREPORTCOMPARECOL_TRIPBILLEDMILES" localSheetId="4">FALSE</definedName>
    <definedName name="QBREPORTCOMPARECOL_TRIPBILLEDMILES" localSheetId="2">FALSE</definedName>
    <definedName name="QBREPORTCOMPARECOL_TRIPBILLINGAMOUNT" localSheetId="0">FALSE</definedName>
    <definedName name="QBREPORTCOMPARECOL_TRIPBILLINGAMOUNT" localSheetId="6">FALSE</definedName>
    <definedName name="QBREPORTCOMPARECOL_TRIPBILLINGAMOUNT" localSheetId="1">FALSE</definedName>
    <definedName name="QBREPORTCOMPARECOL_TRIPBILLINGAMOUNT" localSheetId="3">FALSE</definedName>
    <definedName name="QBREPORTCOMPARECOL_TRIPBILLINGAMOUNT" localSheetId="5">FALSE</definedName>
    <definedName name="QBREPORTCOMPARECOL_TRIPBILLINGAMOUNT" localSheetId="4">FALSE</definedName>
    <definedName name="QBREPORTCOMPARECOL_TRIPBILLINGAMOUNT" localSheetId="2">FALSE</definedName>
    <definedName name="QBREPORTCOMPARECOL_TRIPMILES" localSheetId="0">FALSE</definedName>
    <definedName name="QBREPORTCOMPARECOL_TRIPMILES" localSheetId="6">FALSE</definedName>
    <definedName name="QBREPORTCOMPARECOL_TRIPMILES" localSheetId="1">FALSE</definedName>
    <definedName name="QBREPORTCOMPARECOL_TRIPMILES" localSheetId="3">FALSE</definedName>
    <definedName name="QBREPORTCOMPARECOL_TRIPMILES" localSheetId="5">FALSE</definedName>
    <definedName name="QBREPORTCOMPARECOL_TRIPMILES" localSheetId="4">FALSE</definedName>
    <definedName name="QBREPORTCOMPARECOL_TRIPMILES" localSheetId="2">FALSE</definedName>
    <definedName name="QBREPORTCOMPARECOL_TRIPNOTBILLABLEMILES" localSheetId="0">FALSE</definedName>
    <definedName name="QBREPORTCOMPARECOL_TRIPNOTBILLABLEMILES" localSheetId="6">FALSE</definedName>
    <definedName name="QBREPORTCOMPARECOL_TRIPNOTBILLABLEMILES" localSheetId="1">FALSE</definedName>
    <definedName name="QBREPORTCOMPARECOL_TRIPNOTBILLABLEMILES" localSheetId="3">FALSE</definedName>
    <definedName name="QBREPORTCOMPARECOL_TRIPNOTBILLABLEMILES" localSheetId="5">FALSE</definedName>
    <definedName name="QBREPORTCOMPARECOL_TRIPNOTBILLABLEMILES" localSheetId="4">FALSE</definedName>
    <definedName name="QBREPORTCOMPARECOL_TRIPNOTBILLABLEMILES" localSheetId="2">FALSE</definedName>
    <definedName name="QBREPORTCOMPARECOL_TRIPTAXDEDUCTIBLEAMOUNT" localSheetId="0">FALSE</definedName>
    <definedName name="QBREPORTCOMPARECOL_TRIPTAXDEDUCTIBLEAMOUNT" localSheetId="6">FALSE</definedName>
    <definedName name="QBREPORTCOMPARECOL_TRIPTAXDEDUCTIBLEAMOUNT" localSheetId="1">FALSE</definedName>
    <definedName name="QBREPORTCOMPARECOL_TRIPTAXDEDUCTIBLEAMOUNT" localSheetId="3">FALSE</definedName>
    <definedName name="QBREPORTCOMPARECOL_TRIPTAXDEDUCTIBLEAMOUNT" localSheetId="5">FALSE</definedName>
    <definedName name="QBREPORTCOMPARECOL_TRIPTAXDEDUCTIBLEAMOUNT" localSheetId="4">FALSE</definedName>
    <definedName name="QBREPORTCOMPARECOL_TRIPTAXDEDUCTIBLEAMOUNT" localSheetId="2">FALSE</definedName>
    <definedName name="QBREPORTCOMPARECOL_TRIPUNBILLEDMILES" localSheetId="0">FALSE</definedName>
    <definedName name="QBREPORTCOMPARECOL_TRIPUNBILLEDMILES" localSheetId="6">FALSE</definedName>
    <definedName name="QBREPORTCOMPARECOL_TRIPUNBILLEDMILES" localSheetId="1">FALSE</definedName>
    <definedName name="QBREPORTCOMPARECOL_TRIPUNBILLEDMILES" localSheetId="3">FALSE</definedName>
    <definedName name="QBREPORTCOMPARECOL_TRIPUNBILLEDMILES" localSheetId="5">FALSE</definedName>
    <definedName name="QBREPORTCOMPARECOL_TRIPUNBILLEDMILES" localSheetId="4">FALSE</definedName>
    <definedName name="QBREPORTCOMPARECOL_TRIPUNBILLEDMILES" localSheetId="2">FALSE</definedName>
    <definedName name="QBREPORTCOMPARECOL_YTD" localSheetId="0">FALSE</definedName>
    <definedName name="QBREPORTCOMPARECOL_YTD" localSheetId="6">FALSE</definedName>
    <definedName name="QBREPORTCOMPARECOL_YTD" localSheetId="1">FALSE</definedName>
    <definedName name="QBREPORTCOMPARECOL_YTD" localSheetId="3">FALSE</definedName>
    <definedName name="QBREPORTCOMPARECOL_YTD" localSheetId="5">FALSE</definedName>
    <definedName name="QBREPORTCOMPARECOL_YTD" localSheetId="4">FALSE</definedName>
    <definedName name="QBREPORTCOMPARECOL_YTD" localSheetId="2">FALSE</definedName>
    <definedName name="QBREPORTCOMPARECOL_YTDBUDGET" localSheetId="0">FALSE</definedName>
    <definedName name="QBREPORTCOMPARECOL_YTDBUDGET" localSheetId="6">FALSE</definedName>
    <definedName name="QBREPORTCOMPARECOL_YTDBUDGET" localSheetId="1">FALSE</definedName>
    <definedName name="QBREPORTCOMPARECOL_YTDBUDGET" localSheetId="3">FALSE</definedName>
    <definedName name="QBREPORTCOMPARECOL_YTDBUDGET" localSheetId="5">FALSE</definedName>
    <definedName name="QBREPORTCOMPARECOL_YTDBUDGET" localSheetId="4">FALSE</definedName>
    <definedName name="QBREPORTCOMPARECOL_YTDBUDGET" localSheetId="2">FALSE</definedName>
    <definedName name="QBREPORTCOMPARECOL_YTDPCT" localSheetId="0">FALSE</definedName>
    <definedName name="QBREPORTCOMPARECOL_YTDPCT" localSheetId="6">FALSE</definedName>
    <definedName name="QBREPORTCOMPARECOL_YTDPCT" localSheetId="1">FALSE</definedName>
    <definedName name="QBREPORTCOMPARECOL_YTDPCT" localSheetId="3">FALSE</definedName>
    <definedName name="QBREPORTCOMPARECOL_YTDPCT" localSheetId="5">FALSE</definedName>
    <definedName name="QBREPORTCOMPARECOL_YTDPCT" localSheetId="4">FALSE</definedName>
    <definedName name="QBREPORTCOMPARECOL_YTDPCT" localSheetId="2">FALSE</definedName>
    <definedName name="QBREPORTROWAXIS" localSheetId="0">11</definedName>
    <definedName name="QBREPORTROWAXIS" localSheetId="6">11</definedName>
    <definedName name="QBREPORTROWAXIS" localSheetId="1">11</definedName>
    <definedName name="QBREPORTROWAXIS" localSheetId="3">11</definedName>
    <definedName name="QBREPORTROWAXIS" localSheetId="5">11</definedName>
    <definedName name="QBREPORTROWAXIS" localSheetId="4">11</definedName>
    <definedName name="QBREPORTROWAXIS" localSheetId="2">11</definedName>
    <definedName name="QBREPORTSUBCOLAXIS" localSheetId="0">0</definedName>
    <definedName name="QBREPORTSUBCOLAXIS" localSheetId="6">0</definedName>
    <definedName name="QBREPORTSUBCOLAXIS" localSheetId="1">0</definedName>
    <definedName name="QBREPORTSUBCOLAXIS" localSheetId="3">0</definedName>
    <definedName name="QBREPORTSUBCOLAXIS" localSheetId="5">0</definedName>
    <definedName name="QBREPORTSUBCOLAXIS" localSheetId="4">0</definedName>
    <definedName name="QBREPORTSUBCOLAXIS" localSheetId="2">0</definedName>
    <definedName name="QBREPORTTYPE" localSheetId="0">0</definedName>
    <definedName name="QBREPORTTYPE" localSheetId="6">0</definedName>
    <definedName name="QBREPORTTYPE" localSheetId="1">0</definedName>
    <definedName name="QBREPORTTYPE" localSheetId="3">0</definedName>
    <definedName name="QBREPORTTYPE" localSheetId="5">0</definedName>
    <definedName name="QBREPORTTYPE" localSheetId="4">0</definedName>
    <definedName name="QBREPORTTYPE" localSheetId="2">0</definedName>
    <definedName name="QBROWHEADERS" localSheetId="0">7</definedName>
    <definedName name="QBROWHEADERS" localSheetId="6">7</definedName>
    <definedName name="QBROWHEADERS" localSheetId="1">7</definedName>
    <definedName name="QBROWHEADERS" localSheetId="3">7</definedName>
    <definedName name="QBROWHEADERS" localSheetId="5">7</definedName>
    <definedName name="QBROWHEADERS" localSheetId="4">7</definedName>
    <definedName name="QBROWHEADERS" localSheetId="2">7</definedName>
    <definedName name="QBSTARTDATE" localSheetId="0">20180401</definedName>
    <definedName name="QBSTARTDATE" localSheetId="6">20180401</definedName>
    <definedName name="QBSTARTDATE" localSheetId="1">20180401</definedName>
    <definedName name="QBSTARTDATE" localSheetId="3">20180401</definedName>
    <definedName name="QBSTARTDATE" localSheetId="5">20180401</definedName>
    <definedName name="QBSTARTDATE" localSheetId="4">20180401</definedName>
    <definedName name="QBSTARTDATE" localSheetId="2">20180401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50" i="37" l="1"/>
  <c r="V151" i="37" s="1"/>
  <c r="U150" i="37"/>
  <c r="U151" i="37" s="1"/>
  <c r="S150" i="37"/>
  <c r="S151" i="37" s="1"/>
  <c r="R150" i="37"/>
  <c r="R151" i="37" s="1"/>
  <c r="Q150" i="37"/>
  <c r="Q151" i="37" s="1"/>
  <c r="P150" i="37"/>
  <c r="P151" i="37" s="1"/>
  <c r="O150" i="37"/>
  <c r="O151" i="37" s="1"/>
  <c r="N150" i="37"/>
  <c r="N151" i="37" s="1"/>
  <c r="M150" i="37"/>
  <c r="M151" i="37" s="1"/>
  <c r="L150" i="37"/>
  <c r="L151" i="37" s="1"/>
  <c r="K150" i="37"/>
  <c r="K151" i="37" s="1"/>
  <c r="J150" i="37"/>
  <c r="J151" i="37" s="1"/>
  <c r="I150" i="37"/>
  <c r="I151" i="37" s="1"/>
  <c r="H150" i="37"/>
  <c r="H151" i="37" s="1"/>
  <c r="T149" i="37"/>
  <c r="T148" i="37"/>
  <c r="V143" i="37"/>
  <c r="T143" i="37"/>
  <c r="V142" i="37"/>
  <c r="T142" i="37"/>
  <c r="Q141" i="37"/>
  <c r="V140" i="37"/>
  <c r="U140" i="37"/>
  <c r="S140" i="37"/>
  <c r="R140" i="37"/>
  <c r="Q140" i="37"/>
  <c r="P140" i="37"/>
  <c r="O140" i="37"/>
  <c r="N140" i="37"/>
  <c r="M140" i="37"/>
  <c r="L140" i="37"/>
  <c r="K140" i="37"/>
  <c r="J140" i="37"/>
  <c r="I140" i="37"/>
  <c r="H140" i="37"/>
  <c r="T140" i="37" s="1"/>
  <c r="T139" i="37"/>
  <c r="T138" i="37"/>
  <c r="T137" i="37"/>
  <c r="V135" i="37"/>
  <c r="U135" i="37"/>
  <c r="S135" i="37"/>
  <c r="R135" i="37"/>
  <c r="Q135" i="37"/>
  <c r="P135" i="37"/>
  <c r="O135" i="37"/>
  <c r="N135" i="37"/>
  <c r="M135" i="37"/>
  <c r="L135" i="37"/>
  <c r="K135" i="37"/>
  <c r="J135" i="37"/>
  <c r="I135" i="37"/>
  <c r="H135" i="37"/>
  <c r="T134" i="37"/>
  <c r="V132" i="37"/>
  <c r="V141" i="37" s="1"/>
  <c r="U132" i="37"/>
  <c r="U141" i="37" s="1"/>
  <c r="S132" i="37"/>
  <c r="S141" i="37" s="1"/>
  <c r="R132" i="37"/>
  <c r="R141" i="37" s="1"/>
  <c r="Q132" i="37"/>
  <c r="P132" i="37"/>
  <c r="P141" i="37" s="1"/>
  <c r="O132" i="37"/>
  <c r="O141" i="37" s="1"/>
  <c r="N132" i="37"/>
  <c r="M132" i="37"/>
  <c r="M141" i="37" s="1"/>
  <c r="L132" i="37"/>
  <c r="L141" i="37" s="1"/>
  <c r="K132" i="37"/>
  <c r="K141" i="37" s="1"/>
  <c r="J132" i="37"/>
  <c r="J141" i="37" s="1"/>
  <c r="I132" i="37"/>
  <c r="I141" i="37" s="1"/>
  <c r="H132" i="37"/>
  <c r="T131" i="37"/>
  <c r="T130" i="37"/>
  <c r="T129" i="37"/>
  <c r="T128" i="37"/>
  <c r="T132" i="37" s="1"/>
  <c r="T127" i="37"/>
  <c r="L124" i="37"/>
  <c r="T123" i="37"/>
  <c r="T122" i="37"/>
  <c r="V121" i="37"/>
  <c r="V124" i="37" s="1"/>
  <c r="U121" i="37"/>
  <c r="U124" i="37" s="1"/>
  <c r="S121" i="37"/>
  <c r="S124" i="37" s="1"/>
  <c r="R121" i="37"/>
  <c r="R124" i="37" s="1"/>
  <c r="Q121" i="37"/>
  <c r="Q124" i="37" s="1"/>
  <c r="P121" i="37"/>
  <c r="P124" i="37" s="1"/>
  <c r="O121" i="37"/>
  <c r="O124" i="37" s="1"/>
  <c r="N121" i="37"/>
  <c r="N124" i="37" s="1"/>
  <c r="M121" i="37"/>
  <c r="M124" i="37" s="1"/>
  <c r="L121" i="37"/>
  <c r="K121" i="37"/>
  <c r="K124" i="37" s="1"/>
  <c r="J121" i="37"/>
  <c r="J124" i="37" s="1"/>
  <c r="I121" i="37"/>
  <c r="I124" i="37" s="1"/>
  <c r="H121" i="37"/>
  <c r="T121" i="37" s="1"/>
  <c r="T120" i="37"/>
  <c r="V116" i="37"/>
  <c r="U116" i="37"/>
  <c r="S116" i="37"/>
  <c r="R116" i="37"/>
  <c r="Q116" i="37"/>
  <c r="P116" i="37"/>
  <c r="O116" i="37"/>
  <c r="N116" i="37"/>
  <c r="M116" i="37"/>
  <c r="L116" i="37"/>
  <c r="K116" i="37"/>
  <c r="J116" i="37"/>
  <c r="I116" i="37"/>
  <c r="H116" i="37"/>
  <c r="T115" i="37"/>
  <c r="T114" i="37"/>
  <c r="T113" i="37"/>
  <c r="T112" i="37"/>
  <c r="T111" i="37"/>
  <c r="T110" i="37"/>
  <c r="T109" i="37"/>
  <c r="T108" i="37"/>
  <c r="T107" i="37"/>
  <c r="T106" i="37"/>
  <c r="T105" i="37"/>
  <c r="T104" i="37"/>
  <c r="V102" i="37"/>
  <c r="U102" i="37"/>
  <c r="S102" i="37"/>
  <c r="R102" i="37"/>
  <c r="Q102" i="37"/>
  <c r="P102" i="37"/>
  <c r="O102" i="37"/>
  <c r="N102" i="37"/>
  <c r="M102" i="37"/>
  <c r="L102" i="37"/>
  <c r="K102" i="37"/>
  <c r="K117" i="37" s="1"/>
  <c r="J102" i="37"/>
  <c r="I102" i="37"/>
  <c r="H102" i="37"/>
  <c r="T101" i="37"/>
  <c r="T100" i="37"/>
  <c r="T99" i="37"/>
  <c r="T98" i="37"/>
  <c r="T97" i="37"/>
  <c r="T96" i="37"/>
  <c r="T95" i="37"/>
  <c r="T94" i="37"/>
  <c r="T93" i="37"/>
  <c r="T92" i="37"/>
  <c r="T91" i="37"/>
  <c r="T90" i="37"/>
  <c r="T89" i="37"/>
  <c r="T88" i="37"/>
  <c r="T87" i="37"/>
  <c r="T86" i="37"/>
  <c r="T85" i="37"/>
  <c r="T84" i="37"/>
  <c r="T83" i="37"/>
  <c r="T82" i="37"/>
  <c r="T81" i="37"/>
  <c r="T80" i="37"/>
  <c r="T79" i="37"/>
  <c r="T78" i="37"/>
  <c r="T77" i="37"/>
  <c r="T76" i="37"/>
  <c r="T75" i="37"/>
  <c r="T73" i="37"/>
  <c r="T72" i="37"/>
  <c r="T71" i="37"/>
  <c r="V69" i="37"/>
  <c r="U69" i="37"/>
  <c r="U117" i="37" s="1"/>
  <c r="S69" i="37"/>
  <c r="R69" i="37"/>
  <c r="R117" i="37" s="1"/>
  <c r="Q69" i="37"/>
  <c r="Q117" i="37" s="1"/>
  <c r="P69" i="37"/>
  <c r="P117" i="37" s="1"/>
  <c r="O69" i="37"/>
  <c r="N69" i="37"/>
  <c r="N117" i="37" s="1"/>
  <c r="M69" i="37"/>
  <c r="M117" i="37" s="1"/>
  <c r="L69" i="37"/>
  <c r="L117" i="37" s="1"/>
  <c r="K69" i="37"/>
  <c r="J69" i="37"/>
  <c r="J117" i="37" s="1"/>
  <c r="I69" i="37"/>
  <c r="I117" i="37" s="1"/>
  <c r="H69" i="37"/>
  <c r="H117" i="37" s="1"/>
  <c r="T68" i="37"/>
  <c r="V62" i="37"/>
  <c r="U62" i="37"/>
  <c r="S62" i="37"/>
  <c r="R62" i="37"/>
  <c r="Q62" i="37"/>
  <c r="P62" i="37"/>
  <c r="O62" i="37"/>
  <c r="N62" i="37"/>
  <c r="M62" i="37"/>
  <c r="L62" i="37"/>
  <c r="K62" i="37"/>
  <c r="J62" i="37"/>
  <c r="I62" i="37"/>
  <c r="H62" i="37"/>
  <c r="T61" i="37"/>
  <c r="T60" i="37"/>
  <c r="T59" i="37"/>
  <c r="V57" i="37"/>
  <c r="U57" i="37"/>
  <c r="S57" i="37"/>
  <c r="R57" i="37"/>
  <c r="Q57" i="37"/>
  <c r="P57" i="37"/>
  <c r="O57" i="37"/>
  <c r="N57" i="37"/>
  <c r="M57" i="37"/>
  <c r="L57" i="37"/>
  <c r="K57" i="37"/>
  <c r="J57" i="37"/>
  <c r="I57" i="37"/>
  <c r="H57" i="37"/>
  <c r="T56" i="37"/>
  <c r="T55" i="37"/>
  <c r="T54" i="37"/>
  <c r="V52" i="37"/>
  <c r="U52" i="37"/>
  <c r="S52" i="37"/>
  <c r="R52" i="37"/>
  <c r="Q52" i="37"/>
  <c r="P52" i="37"/>
  <c r="O52" i="37"/>
  <c r="N52" i="37"/>
  <c r="M52" i="37"/>
  <c r="L52" i="37"/>
  <c r="K52" i="37"/>
  <c r="J52" i="37"/>
  <c r="I52" i="37"/>
  <c r="H52" i="37"/>
  <c r="T51" i="37"/>
  <c r="T50" i="37"/>
  <c r="V48" i="37"/>
  <c r="U48" i="37"/>
  <c r="S48" i="37"/>
  <c r="R48" i="37"/>
  <c r="R63" i="37" s="1"/>
  <c r="Q48" i="37"/>
  <c r="P48" i="37"/>
  <c r="O48" i="37"/>
  <c r="N48" i="37"/>
  <c r="M48" i="37"/>
  <c r="L48" i="37"/>
  <c r="L63" i="37" s="1"/>
  <c r="K48" i="37"/>
  <c r="J48" i="37"/>
  <c r="I48" i="37"/>
  <c r="H48" i="37"/>
  <c r="T47" i="37"/>
  <c r="T46" i="37"/>
  <c r="V44" i="37"/>
  <c r="U44" i="37"/>
  <c r="S44" i="37"/>
  <c r="S63" i="37" s="1"/>
  <c r="R44" i="37"/>
  <c r="Q44" i="37"/>
  <c r="Q63" i="37" s="1"/>
  <c r="P44" i="37"/>
  <c r="O44" i="37"/>
  <c r="N44" i="37"/>
  <c r="M44" i="37"/>
  <c r="M63" i="37" s="1"/>
  <c r="L44" i="37"/>
  <c r="K44" i="37"/>
  <c r="K63" i="37" s="1"/>
  <c r="J44" i="37"/>
  <c r="I44" i="37"/>
  <c r="H44" i="37"/>
  <c r="T43" i="37"/>
  <c r="T42" i="37"/>
  <c r="T41" i="37"/>
  <c r="T40" i="37"/>
  <c r="V35" i="37"/>
  <c r="U35" i="37"/>
  <c r="S35" i="37"/>
  <c r="R35" i="37"/>
  <c r="Q35" i="37"/>
  <c r="P35" i="37"/>
  <c r="O35" i="37"/>
  <c r="N35" i="37"/>
  <c r="M35" i="37"/>
  <c r="L35" i="37"/>
  <c r="K35" i="37"/>
  <c r="J35" i="37"/>
  <c r="I35" i="37"/>
  <c r="H35" i="37"/>
  <c r="T34" i="37"/>
  <c r="V31" i="37"/>
  <c r="U31" i="37"/>
  <c r="S31" i="37"/>
  <c r="R31" i="37"/>
  <c r="Q31" i="37"/>
  <c r="P31" i="37"/>
  <c r="O31" i="37"/>
  <c r="N31" i="37"/>
  <c r="M31" i="37"/>
  <c r="L31" i="37"/>
  <c r="K31" i="37"/>
  <c r="J31" i="37"/>
  <c r="I31" i="37"/>
  <c r="H31" i="37"/>
  <c r="T30" i="37"/>
  <c r="T29" i="37"/>
  <c r="T28" i="37"/>
  <c r="T27" i="37"/>
  <c r="T26" i="37"/>
  <c r="T25" i="37"/>
  <c r="T24" i="37"/>
  <c r="T23" i="37"/>
  <c r="V21" i="37"/>
  <c r="U21" i="37"/>
  <c r="S21" i="37"/>
  <c r="R21" i="37"/>
  <c r="Q21" i="37"/>
  <c r="P21" i="37"/>
  <c r="O21" i="37"/>
  <c r="N21" i="37"/>
  <c r="M21" i="37"/>
  <c r="L21" i="37"/>
  <c r="K21" i="37"/>
  <c r="J21" i="37"/>
  <c r="I21" i="37"/>
  <c r="H21" i="37"/>
  <c r="T20" i="37"/>
  <c r="T19" i="37"/>
  <c r="T18" i="37"/>
  <c r="T17" i="37"/>
  <c r="T16" i="37"/>
  <c r="U14" i="37"/>
  <c r="U32" i="37" s="1"/>
  <c r="U36" i="37" s="1"/>
  <c r="S14" i="37"/>
  <c r="S32" i="37" s="1"/>
  <c r="S36" i="37" s="1"/>
  <c r="R14" i="37"/>
  <c r="R32" i="37" s="1"/>
  <c r="R36" i="37" s="1"/>
  <c r="P14" i="37"/>
  <c r="P32" i="37" s="1"/>
  <c r="O14" i="37"/>
  <c r="O32" i="37" s="1"/>
  <c r="O36" i="37" s="1"/>
  <c r="N14" i="37"/>
  <c r="N32" i="37" s="1"/>
  <c r="N36" i="37" s="1"/>
  <c r="M14" i="37"/>
  <c r="L14" i="37"/>
  <c r="L32" i="37" s="1"/>
  <c r="L36" i="37" s="1"/>
  <c r="K14" i="37"/>
  <c r="K32" i="37" s="1"/>
  <c r="K36" i="37" s="1"/>
  <c r="J14" i="37"/>
  <c r="J32" i="37" s="1"/>
  <c r="I14" i="37"/>
  <c r="H14" i="37"/>
  <c r="T13" i="37"/>
  <c r="T12" i="37"/>
  <c r="T11" i="37"/>
  <c r="T10" i="37"/>
  <c r="T9" i="37"/>
  <c r="T8" i="37"/>
  <c r="T7" i="37"/>
  <c r="T6" i="37"/>
  <c r="V5" i="37"/>
  <c r="V14" i="37" s="1"/>
  <c r="Q5" i="37"/>
  <c r="Q14" i="37" s="1"/>
  <c r="Q32" i="37" s="1"/>
  <c r="Q36" i="37" s="1"/>
  <c r="M32" i="37" l="1"/>
  <c r="M36" i="37" s="1"/>
  <c r="T21" i="37"/>
  <c r="Q144" i="37"/>
  <c r="T135" i="37"/>
  <c r="R144" i="37"/>
  <c r="T14" i="37"/>
  <c r="H63" i="37"/>
  <c r="N63" i="37"/>
  <c r="V117" i="37"/>
  <c r="S117" i="37"/>
  <c r="I32" i="37"/>
  <c r="I36" i="37" s="1"/>
  <c r="M144" i="37"/>
  <c r="M145" i="37" s="1"/>
  <c r="M152" i="37" s="1"/>
  <c r="V63" i="37"/>
  <c r="T102" i="37"/>
  <c r="T151" i="37"/>
  <c r="Q145" i="37"/>
  <c r="Q152" i="37" s="1"/>
  <c r="J36" i="37"/>
  <c r="P36" i="37"/>
  <c r="T35" i="37"/>
  <c r="T44" i="37"/>
  <c r="U63" i="37"/>
  <c r="J63" i="37"/>
  <c r="J144" i="37" s="1"/>
  <c r="P63" i="37"/>
  <c r="T62" i="37"/>
  <c r="O117" i="37"/>
  <c r="H124" i="37"/>
  <c r="T124" i="37" s="1"/>
  <c r="H141" i="37"/>
  <c r="T141" i="37" s="1"/>
  <c r="N141" i="37"/>
  <c r="T52" i="37"/>
  <c r="V32" i="37"/>
  <c r="V36" i="37" s="1"/>
  <c r="T31" i="37"/>
  <c r="I63" i="37"/>
  <c r="I144" i="37" s="1"/>
  <c r="O63" i="37"/>
  <c r="T57" i="37"/>
  <c r="T116" i="37"/>
  <c r="I145" i="37"/>
  <c r="I152" i="37" s="1"/>
  <c r="R145" i="37"/>
  <c r="R152" i="37" s="1"/>
  <c r="K144" i="37"/>
  <c r="K145" i="37" s="1"/>
  <c r="K152" i="37" s="1"/>
  <c r="O144" i="37"/>
  <c r="O145" i="37" s="1"/>
  <c r="O152" i="37" s="1"/>
  <c r="S144" i="37"/>
  <c r="S145" i="37" s="1"/>
  <c r="S152" i="37" s="1"/>
  <c r="U144" i="37"/>
  <c r="T63" i="37"/>
  <c r="L144" i="37"/>
  <c r="L145" i="37" s="1"/>
  <c r="L152" i="37" s="1"/>
  <c r="P144" i="37"/>
  <c r="J145" i="37"/>
  <c r="J152" i="37" s="1"/>
  <c r="U145" i="37"/>
  <c r="U152" i="37" s="1"/>
  <c r="V144" i="37"/>
  <c r="T117" i="37"/>
  <c r="T48" i="37"/>
  <c r="T150" i="37"/>
  <c r="T5" i="37"/>
  <c r="H32" i="37"/>
  <c r="T69" i="37"/>
  <c r="V145" i="37" l="1"/>
  <c r="V152" i="37" s="1"/>
  <c r="H144" i="37"/>
  <c r="N144" i="37"/>
  <c r="N145" i="37" s="1"/>
  <c r="N152" i="37" s="1"/>
  <c r="P145" i="37"/>
  <c r="P152" i="37" s="1"/>
  <c r="T32" i="37"/>
  <c r="H36" i="37"/>
  <c r="T144" i="37"/>
  <c r="V150" i="36"/>
  <c r="V151" i="36" s="1"/>
  <c r="U150" i="36"/>
  <c r="U151" i="36" s="1"/>
  <c r="S150" i="36"/>
  <c r="S151" i="36" s="1"/>
  <c r="R150" i="36"/>
  <c r="R151" i="36" s="1"/>
  <c r="Q150" i="36"/>
  <c r="Q151" i="36" s="1"/>
  <c r="P150" i="36"/>
  <c r="P151" i="36" s="1"/>
  <c r="O150" i="36"/>
  <c r="O151" i="36" s="1"/>
  <c r="N150" i="36"/>
  <c r="N151" i="36" s="1"/>
  <c r="M150" i="36"/>
  <c r="M151" i="36" s="1"/>
  <c r="L150" i="36"/>
  <c r="L151" i="36" s="1"/>
  <c r="K150" i="36"/>
  <c r="K151" i="36" s="1"/>
  <c r="J150" i="36"/>
  <c r="J151" i="36" s="1"/>
  <c r="I150" i="36"/>
  <c r="I151" i="36" s="1"/>
  <c r="H150" i="36"/>
  <c r="T149" i="36"/>
  <c r="T148" i="36"/>
  <c r="V143" i="36"/>
  <c r="T143" i="36"/>
  <c r="V142" i="36"/>
  <c r="T142" i="36"/>
  <c r="V140" i="36"/>
  <c r="U140" i="36"/>
  <c r="S140" i="36"/>
  <c r="R140" i="36"/>
  <c r="Q140" i="36"/>
  <c r="P140" i="36"/>
  <c r="O140" i="36"/>
  <c r="N140" i="36"/>
  <c r="M140" i="36"/>
  <c r="L140" i="36"/>
  <c r="K140" i="36"/>
  <c r="J140" i="36"/>
  <c r="I140" i="36"/>
  <c r="H140" i="36"/>
  <c r="T140" i="36" s="1"/>
  <c r="T139" i="36"/>
  <c r="T138" i="36"/>
  <c r="T137" i="36"/>
  <c r="V135" i="36"/>
  <c r="U135" i="36"/>
  <c r="S135" i="36"/>
  <c r="R135" i="36"/>
  <c r="Q135" i="36"/>
  <c r="P135" i="36"/>
  <c r="O135" i="36"/>
  <c r="N135" i="36"/>
  <c r="M135" i="36"/>
  <c r="L135" i="36"/>
  <c r="K135" i="36"/>
  <c r="J135" i="36"/>
  <c r="I135" i="36"/>
  <c r="H135" i="36"/>
  <c r="T134" i="36"/>
  <c r="V132" i="36"/>
  <c r="U132" i="36"/>
  <c r="S132" i="36"/>
  <c r="R132" i="36"/>
  <c r="Q132" i="36"/>
  <c r="P132" i="36"/>
  <c r="P141" i="36" s="1"/>
  <c r="O132" i="36"/>
  <c r="N132" i="36"/>
  <c r="M132" i="36"/>
  <c r="L132" i="36"/>
  <c r="L141" i="36" s="1"/>
  <c r="K132" i="36"/>
  <c r="K141" i="36" s="1"/>
  <c r="J132" i="36"/>
  <c r="I132" i="36"/>
  <c r="H132" i="36"/>
  <c r="T131" i="36"/>
  <c r="T130" i="36"/>
  <c r="T129" i="36"/>
  <c r="T128" i="36"/>
  <c r="T127" i="36"/>
  <c r="T123" i="36"/>
  <c r="T122" i="36"/>
  <c r="V121" i="36"/>
  <c r="V124" i="36" s="1"/>
  <c r="U121" i="36"/>
  <c r="U124" i="36" s="1"/>
  <c r="S121" i="36"/>
  <c r="S124" i="36" s="1"/>
  <c r="R121" i="36"/>
  <c r="R124" i="36" s="1"/>
  <c r="Q121" i="36"/>
  <c r="Q124" i="36" s="1"/>
  <c r="P121" i="36"/>
  <c r="P124" i="36" s="1"/>
  <c r="O121" i="36"/>
  <c r="O124" i="36" s="1"/>
  <c r="N121" i="36"/>
  <c r="N124" i="36" s="1"/>
  <c r="M121" i="36"/>
  <c r="M124" i="36" s="1"/>
  <c r="L121" i="36"/>
  <c r="L124" i="36" s="1"/>
  <c r="K121" i="36"/>
  <c r="K124" i="36" s="1"/>
  <c r="J121" i="36"/>
  <c r="J124" i="36" s="1"/>
  <c r="I121" i="36"/>
  <c r="I124" i="36" s="1"/>
  <c r="H121" i="36"/>
  <c r="H124" i="36" s="1"/>
  <c r="T120" i="36"/>
  <c r="V116" i="36"/>
  <c r="U116" i="36"/>
  <c r="S116" i="36"/>
  <c r="R116" i="36"/>
  <c r="Q116" i="36"/>
  <c r="P116" i="36"/>
  <c r="O116" i="36"/>
  <c r="N116" i="36"/>
  <c r="M116" i="36"/>
  <c r="L116" i="36"/>
  <c r="K116" i="36"/>
  <c r="J116" i="36"/>
  <c r="I116" i="36"/>
  <c r="H116" i="36"/>
  <c r="T115" i="36"/>
  <c r="T114" i="36"/>
  <c r="T113" i="36"/>
  <c r="T112" i="36"/>
  <c r="T111" i="36"/>
  <c r="T110" i="36"/>
  <c r="T109" i="36"/>
  <c r="T108" i="36"/>
  <c r="T107" i="36"/>
  <c r="T106" i="36"/>
  <c r="T105" i="36"/>
  <c r="T104" i="36"/>
  <c r="V102" i="36"/>
  <c r="U102" i="36"/>
  <c r="S102" i="36"/>
  <c r="R102" i="36"/>
  <c r="Q102" i="36"/>
  <c r="P102" i="36"/>
  <c r="O102" i="36"/>
  <c r="N102" i="36"/>
  <c r="M102" i="36"/>
  <c r="L102" i="36"/>
  <c r="K102" i="36"/>
  <c r="J102" i="36"/>
  <c r="I102" i="36"/>
  <c r="H102" i="36"/>
  <c r="T101" i="36"/>
  <c r="T100" i="36"/>
  <c r="T99" i="36"/>
  <c r="T98" i="36"/>
  <c r="T97" i="36"/>
  <c r="T96" i="36"/>
  <c r="T95" i="36"/>
  <c r="T94" i="36"/>
  <c r="T93" i="36"/>
  <c r="T92" i="36"/>
  <c r="T91" i="36"/>
  <c r="T90" i="36"/>
  <c r="T89" i="36"/>
  <c r="T88" i="36"/>
  <c r="T87" i="36"/>
  <c r="T86" i="36"/>
  <c r="T85" i="36"/>
  <c r="T84" i="36"/>
  <c r="T83" i="36"/>
  <c r="T82" i="36"/>
  <c r="T81" i="36"/>
  <c r="T80" i="36"/>
  <c r="T79" i="36"/>
  <c r="T78" i="36"/>
  <c r="T77" i="36"/>
  <c r="T76" i="36"/>
  <c r="T75" i="36"/>
  <c r="T73" i="36"/>
  <c r="T72" i="36"/>
  <c r="T71" i="36"/>
  <c r="V69" i="36"/>
  <c r="V117" i="36" s="1"/>
  <c r="U69" i="36"/>
  <c r="S69" i="36"/>
  <c r="R69" i="36"/>
  <c r="Q69" i="36"/>
  <c r="Q117" i="36" s="1"/>
  <c r="P69" i="36"/>
  <c r="O69" i="36"/>
  <c r="O117" i="36" s="1"/>
  <c r="N69" i="36"/>
  <c r="N117" i="36" s="1"/>
  <c r="M69" i="36"/>
  <c r="M117" i="36" s="1"/>
  <c r="L69" i="36"/>
  <c r="K69" i="36"/>
  <c r="J69" i="36"/>
  <c r="I69" i="36"/>
  <c r="I117" i="36" s="1"/>
  <c r="H69" i="36"/>
  <c r="T68" i="36"/>
  <c r="V62" i="36"/>
  <c r="U62" i="36"/>
  <c r="S62" i="36"/>
  <c r="R62" i="36"/>
  <c r="Q62" i="36"/>
  <c r="P62" i="36"/>
  <c r="O62" i="36"/>
  <c r="N62" i="36"/>
  <c r="M62" i="36"/>
  <c r="L62" i="36"/>
  <c r="K62" i="36"/>
  <c r="J62" i="36"/>
  <c r="I62" i="36"/>
  <c r="H62" i="36"/>
  <c r="T61" i="36"/>
  <c r="T60" i="36"/>
  <c r="T59" i="36"/>
  <c r="V57" i="36"/>
  <c r="U57" i="36"/>
  <c r="S57" i="36"/>
  <c r="R57" i="36"/>
  <c r="Q57" i="36"/>
  <c r="P57" i="36"/>
  <c r="O57" i="36"/>
  <c r="N57" i="36"/>
  <c r="M57" i="36"/>
  <c r="L57" i="36"/>
  <c r="K57" i="36"/>
  <c r="J57" i="36"/>
  <c r="I57" i="36"/>
  <c r="H57" i="36"/>
  <c r="T56" i="36"/>
  <c r="T55" i="36"/>
  <c r="T54" i="36"/>
  <c r="V52" i="36"/>
  <c r="U52" i="36"/>
  <c r="S52" i="36"/>
  <c r="R52" i="36"/>
  <c r="Q52" i="36"/>
  <c r="P52" i="36"/>
  <c r="O52" i="36"/>
  <c r="N52" i="36"/>
  <c r="M52" i="36"/>
  <c r="L52" i="36"/>
  <c r="K52" i="36"/>
  <c r="J52" i="36"/>
  <c r="I52" i="36"/>
  <c r="H52" i="36"/>
  <c r="T51" i="36"/>
  <c r="T50" i="36"/>
  <c r="V48" i="36"/>
  <c r="U48" i="36"/>
  <c r="S48" i="36"/>
  <c r="R48" i="36"/>
  <c r="Q48" i="36"/>
  <c r="P48" i="36"/>
  <c r="O48" i="36"/>
  <c r="N48" i="36"/>
  <c r="M48" i="36"/>
  <c r="L48" i="36"/>
  <c r="K48" i="36"/>
  <c r="J48" i="36"/>
  <c r="I48" i="36"/>
  <c r="H48" i="36"/>
  <c r="T47" i="36"/>
  <c r="T46" i="36"/>
  <c r="V44" i="36"/>
  <c r="U44" i="36"/>
  <c r="S44" i="36"/>
  <c r="R44" i="36"/>
  <c r="R63" i="36" s="1"/>
  <c r="Q44" i="36"/>
  <c r="P44" i="36"/>
  <c r="O44" i="36"/>
  <c r="N44" i="36"/>
  <c r="N63" i="36" s="1"/>
  <c r="M44" i="36"/>
  <c r="L44" i="36"/>
  <c r="K44" i="36"/>
  <c r="K63" i="36" s="1"/>
  <c r="J44" i="36"/>
  <c r="I44" i="36"/>
  <c r="H44" i="36"/>
  <c r="T43" i="36"/>
  <c r="T42" i="36"/>
  <c r="T41" i="36"/>
  <c r="T40" i="36"/>
  <c r="V35" i="36"/>
  <c r="U35" i="36"/>
  <c r="S35" i="36"/>
  <c r="R35" i="36"/>
  <c r="Q35" i="36"/>
  <c r="P35" i="36"/>
  <c r="O35" i="36"/>
  <c r="N35" i="36"/>
  <c r="M35" i="36"/>
  <c r="L35" i="36"/>
  <c r="K35" i="36"/>
  <c r="J35" i="36"/>
  <c r="I35" i="36"/>
  <c r="H35" i="36"/>
  <c r="T34" i="36"/>
  <c r="V31" i="36"/>
  <c r="U31" i="36"/>
  <c r="S31" i="36"/>
  <c r="R31" i="36"/>
  <c r="Q31" i="36"/>
  <c r="P31" i="36"/>
  <c r="O31" i="36"/>
  <c r="N31" i="36"/>
  <c r="M31" i="36"/>
  <c r="L31" i="36"/>
  <c r="K31" i="36"/>
  <c r="J31" i="36"/>
  <c r="I31" i="36"/>
  <c r="H31" i="36"/>
  <c r="T31" i="36" s="1"/>
  <c r="T30" i="36"/>
  <c r="T29" i="36"/>
  <c r="T28" i="36"/>
  <c r="T27" i="36"/>
  <c r="T26" i="36"/>
  <c r="T25" i="36"/>
  <c r="T24" i="36"/>
  <c r="T23" i="36"/>
  <c r="V21" i="36"/>
  <c r="U21" i="36"/>
  <c r="S21" i="36"/>
  <c r="R21" i="36"/>
  <c r="Q21" i="36"/>
  <c r="P21" i="36"/>
  <c r="O21" i="36"/>
  <c r="N21" i="36"/>
  <c r="M21" i="36"/>
  <c r="L21" i="36"/>
  <c r="K21" i="36"/>
  <c r="J21" i="36"/>
  <c r="I21" i="36"/>
  <c r="H21" i="36"/>
  <c r="T20" i="36"/>
  <c r="T19" i="36"/>
  <c r="T18" i="36"/>
  <c r="T17" i="36"/>
  <c r="T16" i="36"/>
  <c r="U14" i="36"/>
  <c r="S14" i="36"/>
  <c r="R14" i="36"/>
  <c r="P14" i="36"/>
  <c r="P32" i="36" s="1"/>
  <c r="P36" i="36" s="1"/>
  <c r="O14" i="36"/>
  <c r="N14" i="36"/>
  <c r="M14" i="36"/>
  <c r="M32" i="36" s="1"/>
  <c r="M36" i="36" s="1"/>
  <c r="L14" i="36"/>
  <c r="L32" i="36" s="1"/>
  <c r="L36" i="36" s="1"/>
  <c r="K14" i="36"/>
  <c r="J14" i="36"/>
  <c r="I14" i="36"/>
  <c r="I32" i="36" s="1"/>
  <c r="I36" i="36" s="1"/>
  <c r="H14" i="36"/>
  <c r="T13" i="36"/>
  <c r="T12" i="36"/>
  <c r="T11" i="36"/>
  <c r="T10" i="36"/>
  <c r="T9" i="36"/>
  <c r="T8" i="36"/>
  <c r="T7" i="36"/>
  <c r="T6" i="36"/>
  <c r="V5" i="36"/>
  <c r="V14" i="36" s="1"/>
  <c r="V32" i="36" s="1"/>
  <c r="V36" i="36" s="1"/>
  <c r="Q5" i="36"/>
  <c r="Q14" i="36" s="1"/>
  <c r="Q32" i="36" s="1"/>
  <c r="V142" i="35"/>
  <c r="V5" i="35"/>
  <c r="Q121" i="35"/>
  <c r="V150" i="35"/>
  <c r="V151" i="35" s="1"/>
  <c r="U150" i="35"/>
  <c r="U151" i="35" s="1"/>
  <c r="S150" i="35"/>
  <c r="S151" i="35" s="1"/>
  <c r="R150" i="35"/>
  <c r="R151" i="35" s="1"/>
  <c r="Q150" i="35"/>
  <c r="Q151" i="35" s="1"/>
  <c r="P150" i="35"/>
  <c r="P151" i="35" s="1"/>
  <c r="O150" i="35"/>
  <c r="O151" i="35" s="1"/>
  <c r="N150" i="35"/>
  <c r="N151" i="35" s="1"/>
  <c r="M150" i="35"/>
  <c r="M151" i="35" s="1"/>
  <c r="L150" i="35"/>
  <c r="L151" i="35" s="1"/>
  <c r="K150" i="35"/>
  <c r="K151" i="35" s="1"/>
  <c r="J150" i="35"/>
  <c r="J151" i="35" s="1"/>
  <c r="I150" i="35"/>
  <c r="I151" i="35" s="1"/>
  <c r="H150" i="35"/>
  <c r="T149" i="35"/>
  <c r="T148" i="35"/>
  <c r="V143" i="35"/>
  <c r="T143" i="35"/>
  <c r="T142" i="35"/>
  <c r="V140" i="35"/>
  <c r="U140" i="35"/>
  <c r="S140" i="35"/>
  <c r="R140" i="35"/>
  <c r="Q140" i="35"/>
  <c r="P140" i="35"/>
  <c r="O140" i="35"/>
  <c r="N140" i="35"/>
  <c r="M140" i="35"/>
  <c r="L140" i="35"/>
  <c r="K140" i="35"/>
  <c r="J140" i="35"/>
  <c r="I140" i="35"/>
  <c r="H140" i="35"/>
  <c r="T139" i="35"/>
  <c r="T138" i="35"/>
  <c r="T137" i="35"/>
  <c r="V135" i="35"/>
  <c r="U135" i="35"/>
  <c r="S135" i="35"/>
  <c r="R135" i="35"/>
  <c r="Q135" i="35"/>
  <c r="P135" i="35"/>
  <c r="O135" i="35"/>
  <c r="N135" i="35"/>
  <c r="M135" i="35"/>
  <c r="L135" i="35"/>
  <c r="K135" i="35"/>
  <c r="J135" i="35"/>
  <c r="I135" i="35"/>
  <c r="H135" i="35"/>
  <c r="T134" i="35"/>
  <c r="V132" i="35"/>
  <c r="U132" i="35"/>
  <c r="S132" i="35"/>
  <c r="S141" i="35" s="1"/>
  <c r="R132" i="35"/>
  <c r="R141" i="35" s="1"/>
  <c r="Q132" i="35"/>
  <c r="P132" i="35"/>
  <c r="O132" i="35"/>
  <c r="N132" i="35"/>
  <c r="N141" i="35" s="1"/>
  <c r="M132" i="35"/>
  <c r="L132" i="35"/>
  <c r="K132" i="35"/>
  <c r="K141" i="35" s="1"/>
  <c r="J132" i="35"/>
  <c r="I132" i="35"/>
  <c r="H132" i="35"/>
  <c r="T131" i="35"/>
  <c r="T130" i="35"/>
  <c r="T129" i="35"/>
  <c r="T128" i="35"/>
  <c r="T127" i="35"/>
  <c r="T123" i="35"/>
  <c r="T122" i="35"/>
  <c r="V121" i="35"/>
  <c r="V124" i="35" s="1"/>
  <c r="U121" i="35"/>
  <c r="U124" i="35" s="1"/>
  <c r="S121" i="35"/>
  <c r="S124" i="35" s="1"/>
  <c r="R121" i="35"/>
  <c r="R124" i="35" s="1"/>
  <c r="Q124" i="35"/>
  <c r="P121" i="35"/>
  <c r="P124" i="35" s="1"/>
  <c r="O121" i="35"/>
  <c r="O124" i="35" s="1"/>
  <c r="N121" i="35"/>
  <c r="N124" i="35" s="1"/>
  <c r="M121" i="35"/>
  <c r="M124" i="35" s="1"/>
  <c r="L121" i="35"/>
  <c r="L124" i="35" s="1"/>
  <c r="K121" i="35"/>
  <c r="K124" i="35" s="1"/>
  <c r="J121" i="35"/>
  <c r="J124" i="35" s="1"/>
  <c r="I121" i="35"/>
  <c r="I124" i="35" s="1"/>
  <c r="H121" i="35"/>
  <c r="T120" i="35"/>
  <c r="V116" i="35"/>
  <c r="U116" i="35"/>
  <c r="S116" i="35"/>
  <c r="R116" i="35"/>
  <c r="Q116" i="35"/>
  <c r="P116" i="35"/>
  <c r="O116" i="35"/>
  <c r="N116" i="35"/>
  <c r="M116" i="35"/>
  <c r="L116" i="35"/>
  <c r="K116" i="35"/>
  <c r="J116" i="35"/>
  <c r="I116" i="35"/>
  <c r="H116" i="35"/>
  <c r="T115" i="35"/>
  <c r="T114" i="35"/>
  <c r="T113" i="35"/>
  <c r="T112" i="35"/>
  <c r="T111" i="35"/>
  <c r="T110" i="35"/>
  <c r="T109" i="35"/>
  <c r="T108" i="35"/>
  <c r="T107" i="35"/>
  <c r="T106" i="35"/>
  <c r="T105" i="35"/>
  <c r="T104" i="35"/>
  <c r="V102" i="35"/>
  <c r="U102" i="35"/>
  <c r="S102" i="35"/>
  <c r="R102" i="35"/>
  <c r="Q102" i="35"/>
  <c r="P102" i="35"/>
  <c r="O102" i="35"/>
  <c r="N102" i="35"/>
  <c r="M102" i="35"/>
  <c r="L102" i="35"/>
  <c r="K102" i="35"/>
  <c r="J102" i="35"/>
  <c r="I102" i="35"/>
  <c r="H102" i="35"/>
  <c r="T101" i="35"/>
  <c r="T100" i="35"/>
  <c r="T99" i="35"/>
  <c r="T98" i="35"/>
  <c r="T97" i="35"/>
  <c r="T96" i="35"/>
  <c r="T95" i="35"/>
  <c r="T94" i="35"/>
  <c r="T93" i="35"/>
  <c r="T92" i="35"/>
  <c r="T91" i="35"/>
  <c r="T90" i="35"/>
  <c r="T89" i="35"/>
  <c r="T88" i="35"/>
  <c r="T87" i="35"/>
  <c r="T86" i="35"/>
  <c r="T85" i="35"/>
  <c r="T84" i="35"/>
  <c r="T83" i="35"/>
  <c r="T82" i="35"/>
  <c r="T81" i="35"/>
  <c r="T80" i="35"/>
  <c r="T79" i="35"/>
  <c r="T78" i="35"/>
  <c r="T77" i="35"/>
  <c r="T76" i="35"/>
  <c r="T75" i="35"/>
  <c r="T73" i="35"/>
  <c r="T72" i="35"/>
  <c r="T71" i="35"/>
  <c r="V69" i="35"/>
  <c r="U69" i="35"/>
  <c r="S69" i="35"/>
  <c r="R69" i="35"/>
  <c r="Q69" i="35"/>
  <c r="P69" i="35"/>
  <c r="O69" i="35"/>
  <c r="N69" i="35"/>
  <c r="M69" i="35"/>
  <c r="M117" i="35" s="1"/>
  <c r="L69" i="35"/>
  <c r="K69" i="35"/>
  <c r="J69" i="35"/>
  <c r="J117" i="35" s="1"/>
  <c r="I69" i="35"/>
  <c r="I117" i="35" s="1"/>
  <c r="H69" i="35"/>
  <c r="T68" i="35"/>
  <c r="V62" i="35"/>
  <c r="U62" i="35"/>
  <c r="S62" i="35"/>
  <c r="R62" i="35"/>
  <c r="Q62" i="35"/>
  <c r="P62" i="35"/>
  <c r="O62" i="35"/>
  <c r="N62" i="35"/>
  <c r="M62" i="35"/>
  <c r="L62" i="35"/>
  <c r="K62" i="35"/>
  <c r="J62" i="35"/>
  <c r="I62" i="35"/>
  <c r="H62" i="35"/>
  <c r="T61" i="35"/>
  <c r="T60" i="35"/>
  <c r="T59" i="35"/>
  <c r="V57" i="35"/>
  <c r="U57" i="35"/>
  <c r="S57" i="35"/>
  <c r="R57" i="35"/>
  <c r="Q57" i="35"/>
  <c r="P57" i="35"/>
  <c r="O57" i="35"/>
  <c r="N57" i="35"/>
  <c r="M57" i="35"/>
  <c r="L57" i="35"/>
  <c r="K57" i="35"/>
  <c r="J57" i="35"/>
  <c r="I57" i="35"/>
  <c r="H57" i="35"/>
  <c r="T56" i="35"/>
  <c r="T55" i="35"/>
  <c r="T54" i="35"/>
  <c r="V52" i="35"/>
  <c r="U52" i="35"/>
  <c r="S52" i="35"/>
  <c r="R52" i="35"/>
  <c r="Q52" i="35"/>
  <c r="P52" i="35"/>
  <c r="O52" i="35"/>
  <c r="N52" i="35"/>
  <c r="M52" i="35"/>
  <c r="L52" i="35"/>
  <c r="K52" i="35"/>
  <c r="J52" i="35"/>
  <c r="I52" i="35"/>
  <c r="H52" i="35"/>
  <c r="T51" i="35"/>
  <c r="T50" i="35"/>
  <c r="V48" i="35"/>
  <c r="U48" i="35"/>
  <c r="S48" i="35"/>
  <c r="R48" i="35"/>
  <c r="Q48" i="35"/>
  <c r="P48" i="35"/>
  <c r="O48" i="35"/>
  <c r="N48" i="35"/>
  <c r="M48" i="35"/>
  <c r="L48" i="35"/>
  <c r="K48" i="35"/>
  <c r="J48" i="35"/>
  <c r="I48" i="35"/>
  <c r="H48" i="35"/>
  <c r="T47" i="35"/>
  <c r="T46" i="35"/>
  <c r="V44" i="35"/>
  <c r="U44" i="35"/>
  <c r="S44" i="35"/>
  <c r="S63" i="35" s="1"/>
  <c r="R44" i="35"/>
  <c r="Q44" i="35"/>
  <c r="P44" i="35"/>
  <c r="O44" i="35"/>
  <c r="N44" i="35"/>
  <c r="N63" i="35" s="1"/>
  <c r="M44" i="35"/>
  <c r="L44" i="35"/>
  <c r="K44" i="35"/>
  <c r="J44" i="35"/>
  <c r="J63" i="35" s="1"/>
  <c r="I44" i="35"/>
  <c r="H44" i="35"/>
  <c r="T43" i="35"/>
  <c r="T42" i="35"/>
  <c r="T41" i="35"/>
  <c r="T40" i="35"/>
  <c r="V35" i="35"/>
  <c r="U35" i="35"/>
  <c r="S35" i="35"/>
  <c r="R35" i="35"/>
  <c r="Q35" i="35"/>
  <c r="P35" i="35"/>
  <c r="O35" i="35"/>
  <c r="N35" i="35"/>
  <c r="M35" i="35"/>
  <c r="L35" i="35"/>
  <c r="K35" i="35"/>
  <c r="J35" i="35"/>
  <c r="I35" i="35"/>
  <c r="H35" i="35"/>
  <c r="T34" i="35"/>
  <c r="V31" i="35"/>
  <c r="U31" i="35"/>
  <c r="S31" i="35"/>
  <c r="R31" i="35"/>
  <c r="Q31" i="35"/>
  <c r="P31" i="35"/>
  <c r="O31" i="35"/>
  <c r="N31" i="35"/>
  <c r="M31" i="35"/>
  <c r="L31" i="35"/>
  <c r="K31" i="35"/>
  <c r="J31" i="35"/>
  <c r="I31" i="35"/>
  <c r="H31" i="35"/>
  <c r="T30" i="35"/>
  <c r="T29" i="35"/>
  <c r="T28" i="35"/>
  <c r="T27" i="35"/>
  <c r="T26" i="35"/>
  <c r="T25" i="35"/>
  <c r="T24" i="35"/>
  <c r="T23" i="35"/>
  <c r="V21" i="35"/>
  <c r="U21" i="35"/>
  <c r="S21" i="35"/>
  <c r="R21" i="35"/>
  <c r="Q21" i="35"/>
  <c r="P21" i="35"/>
  <c r="O21" i="35"/>
  <c r="N21" i="35"/>
  <c r="M21" i="35"/>
  <c r="L21" i="35"/>
  <c r="K21" i="35"/>
  <c r="J21" i="35"/>
  <c r="I21" i="35"/>
  <c r="H21" i="35"/>
  <c r="T20" i="35"/>
  <c r="T19" i="35"/>
  <c r="T18" i="35"/>
  <c r="T17" i="35"/>
  <c r="T16" i="35"/>
  <c r="U14" i="35"/>
  <c r="U32" i="35" s="1"/>
  <c r="S14" i="35"/>
  <c r="S32" i="35" s="1"/>
  <c r="R14" i="35"/>
  <c r="P14" i="35"/>
  <c r="O14" i="35"/>
  <c r="N14" i="35"/>
  <c r="M14" i="35"/>
  <c r="L14" i="35"/>
  <c r="K14" i="35"/>
  <c r="J14" i="35"/>
  <c r="I14" i="35"/>
  <c r="H14" i="35"/>
  <c r="T13" i="35"/>
  <c r="T12" i="35"/>
  <c r="T11" i="35"/>
  <c r="T10" i="35"/>
  <c r="T9" i="35"/>
  <c r="T8" i="35"/>
  <c r="T7" i="35"/>
  <c r="T6" i="35"/>
  <c r="V14" i="35"/>
  <c r="T5" i="35"/>
  <c r="Q5" i="35"/>
  <c r="Q14" i="35" s="1"/>
  <c r="N32" i="35" l="1"/>
  <c r="N36" i="35" s="1"/>
  <c r="T35" i="35"/>
  <c r="U32" i="36"/>
  <c r="U36" i="36" s="1"/>
  <c r="K117" i="36"/>
  <c r="O63" i="35"/>
  <c r="O144" i="35" s="1"/>
  <c r="O145" i="35" s="1"/>
  <c r="O152" i="35" s="1"/>
  <c r="H32" i="36"/>
  <c r="H36" i="36" s="1"/>
  <c r="S63" i="36"/>
  <c r="J117" i="36"/>
  <c r="J32" i="35"/>
  <c r="J36" i="35" s="1"/>
  <c r="J145" i="35" s="1"/>
  <c r="J152" i="35" s="1"/>
  <c r="J144" i="35"/>
  <c r="T132" i="35"/>
  <c r="O141" i="35"/>
  <c r="T62" i="36"/>
  <c r="S117" i="36"/>
  <c r="S141" i="36"/>
  <c r="K63" i="35"/>
  <c r="N117" i="35"/>
  <c r="N144" i="35" s="1"/>
  <c r="J141" i="35"/>
  <c r="Q36" i="36"/>
  <c r="O63" i="36"/>
  <c r="R117" i="36"/>
  <c r="H141" i="36"/>
  <c r="U141" i="36"/>
  <c r="S36" i="35"/>
  <c r="R63" i="35"/>
  <c r="T121" i="35"/>
  <c r="T135" i="35"/>
  <c r="J63" i="36"/>
  <c r="O141" i="36"/>
  <c r="O144" i="36" s="1"/>
  <c r="H145" i="37"/>
  <c r="T36" i="37"/>
  <c r="U36" i="35"/>
  <c r="H141" i="35"/>
  <c r="L141" i="35"/>
  <c r="P141" i="35"/>
  <c r="U141" i="35"/>
  <c r="R32" i="36"/>
  <c r="R36" i="36" s="1"/>
  <c r="T35" i="36"/>
  <c r="K144" i="36"/>
  <c r="S144" i="36"/>
  <c r="S145" i="36" s="1"/>
  <c r="S152" i="36" s="1"/>
  <c r="T116" i="36"/>
  <c r="I141" i="36"/>
  <c r="M141" i="36"/>
  <c r="Q141" i="36"/>
  <c r="V141" i="36"/>
  <c r="S145" i="35"/>
  <c r="S152" i="35" s="1"/>
  <c r="T62" i="35"/>
  <c r="K32" i="35"/>
  <c r="K36" i="35" s="1"/>
  <c r="L32" i="35"/>
  <c r="L36" i="35" s="1"/>
  <c r="L63" i="35"/>
  <c r="P63" i="35"/>
  <c r="U63" i="35"/>
  <c r="K117" i="35"/>
  <c r="K144" i="35" s="1"/>
  <c r="O117" i="35"/>
  <c r="S117" i="35"/>
  <c r="I141" i="35"/>
  <c r="M141" i="35"/>
  <c r="Q141" i="35"/>
  <c r="V141" i="35"/>
  <c r="T5" i="36"/>
  <c r="J32" i="36"/>
  <c r="J36" i="36" s="1"/>
  <c r="N32" i="36"/>
  <c r="N36" i="36" s="1"/>
  <c r="S32" i="36"/>
  <c r="S36" i="36" s="1"/>
  <c r="T21" i="36"/>
  <c r="H63" i="36"/>
  <c r="L63" i="36"/>
  <c r="P63" i="36"/>
  <c r="T48" i="36"/>
  <c r="U63" i="36"/>
  <c r="T52" i="36"/>
  <c r="J141" i="36"/>
  <c r="N141" i="36"/>
  <c r="R141" i="36"/>
  <c r="O32" i="35"/>
  <c r="O36" i="35" s="1"/>
  <c r="S144" i="35"/>
  <c r="Q32" i="35"/>
  <c r="Q36" i="35" s="1"/>
  <c r="I32" i="35"/>
  <c r="I36" i="35" s="1"/>
  <c r="M32" i="35"/>
  <c r="M36" i="35" s="1"/>
  <c r="I63" i="35"/>
  <c r="I144" i="35" s="1"/>
  <c r="M63" i="35"/>
  <c r="Q63" i="35"/>
  <c r="V63" i="35"/>
  <c r="T57" i="35"/>
  <c r="H117" i="35"/>
  <c r="L117" i="35"/>
  <c r="P117" i="35"/>
  <c r="U117" i="35"/>
  <c r="K32" i="36"/>
  <c r="K36" i="36" s="1"/>
  <c r="O32" i="36"/>
  <c r="O36" i="36" s="1"/>
  <c r="V63" i="36"/>
  <c r="I63" i="36"/>
  <c r="M63" i="36"/>
  <c r="Q63" i="36"/>
  <c r="T57" i="36"/>
  <c r="T69" i="36"/>
  <c r="L117" i="36"/>
  <c r="P117" i="36"/>
  <c r="P144" i="36" s="1"/>
  <c r="P145" i="36" s="1"/>
  <c r="P152" i="36" s="1"/>
  <c r="U117" i="36"/>
  <c r="T102" i="36"/>
  <c r="T132" i="36"/>
  <c r="T135" i="36"/>
  <c r="T150" i="36"/>
  <c r="V144" i="36"/>
  <c r="V145" i="36" s="1"/>
  <c r="V152" i="36" s="1"/>
  <c r="T14" i="36"/>
  <c r="J144" i="36"/>
  <c r="N144" i="36"/>
  <c r="N145" i="36" s="1"/>
  <c r="N152" i="36" s="1"/>
  <c r="R144" i="36"/>
  <c r="R145" i="36" s="1"/>
  <c r="R152" i="36" s="1"/>
  <c r="T63" i="36"/>
  <c r="L144" i="36"/>
  <c r="L145" i="36" s="1"/>
  <c r="L152" i="36" s="1"/>
  <c r="M144" i="36"/>
  <c r="M145" i="36" s="1"/>
  <c r="M152" i="36" s="1"/>
  <c r="Q144" i="36"/>
  <c r="Q145" i="36" s="1"/>
  <c r="Q152" i="36" s="1"/>
  <c r="T124" i="36"/>
  <c r="T44" i="36"/>
  <c r="H117" i="36"/>
  <c r="T117" i="36" s="1"/>
  <c r="T121" i="36"/>
  <c r="H151" i="36"/>
  <c r="T151" i="36" s="1"/>
  <c r="V32" i="35"/>
  <c r="V36" i="35" s="1"/>
  <c r="V117" i="35"/>
  <c r="T150" i="35"/>
  <c r="T140" i="35"/>
  <c r="R117" i="35"/>
  <c r="R144" i="35" s="1"/>
  <c r="T52" i="35"/>
  <c r="T48" i="35"/>
  <c r="T44" i="35"/>
  <c r="R32" i="35"/>
  <c r="R36" i="35" s="1"/>
  <c r="T21" i="35"/>
  <c r="T116" i="35"/>
  <c r="Q117" i="35"/>
  <c r="T102" i="35"/>
  <c r="P32" i="35"/>
  <c r="P36" i="35" s="1"/>
  <c r="T31" i="35"/>
  <c r="T14" i="35"/>
  <c r="H63" i="35"/>
  <c r="T69" i="35"/>
  <c r="H124" i="35"/>
  <c r="T124" i="35" s="1"/>
  <c r="H32" i="35"/>
  <c r="H151" i="35"/>
  <c r="T151" i="35" s="1"/>
  <c r="U153" i="34"/>
  <c r="U154" i="34" s="1"/>
  <c r="T153" i="34"/>
  <c r="T154" i="34" s="1"/>
  <c r="R153" i="34"/>
  <c r="R154" i="34" s="1"/>
  <c r="Q153" i="34"/>
  <c r="Q154" i="34" s="1"/>
  <c r="P153" i="34"/>
  <c r="P154" i="34" s="1"/>
  <c r="O153" i="34"/>
  <c r="O154" i="34" s="1"/>
  <c r="N153" i="34"/>
  <c r="N154" i="34" s="1"/>
  <c r="M153" i="34"/>
  <c r="M154" i="34" s="1"/>
  <c r="L153" i="34"/>
  <c r="L154" i="34" s="1"/>
  <c r="K153" i="34"/>
  <c r="K154" i="34" s="1"/>
  <c r="J153" i="34"/>
  <c r="J154" i="34" s="1"/>
  <c r="I153" i="34"/>
  <c r="I154" i="34" s="1"/>
  <c r="H153" i="34"/>
  <c r="H154" i="34" s="1"/>
  <c r="G153" i="34"/>
  <c r="S152" i="34"/>
  <c r="S151" i="34"/>
  <c r="U146" i="34"/>
  <c r="S146" i="34"/>
  <c r="S145" i="34"/>
  <c r="U143" i="34"/>
  <c r="T143" i="34"/>
  <c r="R143" i="34"/>
  <c r="Q143" i="34"/>
  <c r="P143" i="34"/>
  <c r="O143" i="34"/>
  <c r="N143" i="34"/>
  <c r="M143" i="34"/>
  <c r="L143" i="34"/>
  <c r="K143" i="34"/>
  <c r="J143" i="34"/>
  <c r="I143" i="34"/>
  <c r="H143" i="34"/>
  <c r="G143" i="34"/>
  <c r="S142" i="34"/>
  <c r="S141" i="34"/>
  <c r="S140" i="34"/>
  <c r="U138" i="34"/>
  <c r="T138" i="34"/>
  <c r="R138" i="34"/>
  <c r="Q138" i="34"/>
  <c r="P138" i="34"/>
  <c r="O138" i="34"/>
  <c r="N138" i="34"/>
  <c r="M138" i="34"/>
  <c r="L138" i="34"/>
  <c r="K138" i="34"/>
  <c r="J138" i="34"/>
  <c r="I138" i="34"/>
  <c r="H138" i="34"/>
  <c r="G138" i="34"/>
  <c r="S138" i="34" s="1"/>
  <c r="S137" i="34"/>
  <c r="U135" i="34"/>
  <c r="T135" i="34"/>
  <c r="R135" i="34"/>
  <c r="R144" i="34" s="1"/>
  <c r="Q135" i="34"/>
  <c r="P135" i="34"/>
  <c r="O135" i="34"/>
  <c r="N135" i="34"/>
  <c r="M135" i="34"/>
  <c r="L135" i="34"/>
  <c r="K135" i="34"/>
  <c r="J135" i="34"/>
  <c r="J144" i="34" s="1"/>
  <c r="I135" i="34"/>
  <c r="H135" i="34"/>
  <c r="G135" i="34"/>
  <c r="S134" i="34"/>
  <c r="S133" i="34"/>
  <c r="S132" i="34"/>
  <c r="S131" i="34"/>
  <c r="S130" i="34"/>
  <c r="S123" i="34"/>
  <c r="S122" i="34"/>
  <c r="U121" i="34"/>
  <c r="U124" i="34" s="1"/>
  <c r="T121" i="34"/>
  <c r="T124" i="34" s="1"/>
  <c r="R121" i="34"/>
  <c r="R124" i="34" s="1"/>
  <c r="Q121" i="34"/>
  <c r="Q124" i="34" s="1"/>
  <c r="P121" i="34"/>
  <c r="P124" i="34" s="1"/>
  <c r="O121" i="34"/>
  <c r="O124" i="34" s="1"/>
  <c r="N121" i="34"/>
  <c r="N124" i="34" s="1"/>
  <c r="M121" i="34"/>
  <c r="M124" i="34" s="1"/>
  <c r="L121" i="34"/>
  <c r="L124" i="34" s="1"/>
  <c r="K121" i="34"/>
  <c r="K124" i="34" s="1"/>
  <c r="J121" i="34"/>
  <c r="J124" i="34" s="1"/>
  <c r="I121" i="34"/>
  <c r="I124" i="34" s="1"/>
  <c r="H121" i="34"/>
  <c r="H124" i="34" s="1"/>
  <c r="G121" i="34"/>
  <c r="S120" i="34"/>
  <c r="U116" i="34"/>
  <c r="T116" i="34"/>
  <c r="R116" i="34"/>
  <c r="Q116" i="34"/>
  <c r="P116" i="34"/>
  <c r="P117" i="34" s="1"/>
  <c r="O116" i="34"/>
  <c r="N116" i="34"/>
  <c r="M116" i="34"/>
  <c r="L116" i="34"/>
  <c r="K116" i="34"/>
  <c r="J116" i="34"/>
  <c r="I116" i="34"/>
  <c r="H116" i="34"/>
  <c r="G116" i="34"/>
  <c r="S115" i="34"/>
  <c r="S114" i="34"/>
  <c r="S113" i="34"/>
  <c r="S112" i="34"/>
  <c r="S111" i="34"/>
  <c r="S110" i="34"/>
  <c r="S109" i="34"/>
  <c r="S108" i="34"/>
  <c r="S107" i="34"/>
  <c r="S106" i="34"/>
  <c r="S105" i="34"/>
  <c r="S104" i="34"/>
  <c r="U102" i="34"/>
  <c r="T102" i="34"/>
  <c r="R102" i="34"/>
  <c r="Q102" i="34"/>
  <c r="P102" i="34"/>
  <c r="O102" i="34"/>
  <c r="N102" i="34"/>
  <c r="M102" i="34"/>
  <c r="L102" i="34"/>
  <c r="K102" i="34"/>
  <c r="J102" i="34"/>
  <c r="I102" i="34"/>
  <c r="H102" i="34"/>
  <c r="G102" i="34"/>
  <c r="S101" i="34"/>
  <c r="S100" i="34"/>
  <c r="S99" i="34"/>
  <c r="S98" i="34"/>
  <c r="S97" i="34"/>
  <c r="S96" i="34"/>
  <c r="S95" i="34"/>
  <c r="S94" i="34"/>
  <c r="S93" i="34"/>
  <c r="S92" i="34"/>
  <c r="S91" i="34"/>
  <c r="S90" i="34"/>
  <c r="S89" i="34"/>
  <c r="S88" i="34"/>
  <c r="S87" i="34"/>
  <c r="S86" i="34"/>
  <c r="S85" i="34"/>
  <c r="S84" i="34"/>
  <c r="S83" i="34"/>
  <c r="S82" i="34"/>
  <c r="S81" i="34"/>
  <c r="S80" i="34"/>
  <c r="S79" i="34"/>
  <c r="S78" i="34"/>
  <c r="S77" i="34"/>
  <c r="S76" i="34"/>
  <c r="S75" i="34"/>
  <c r="S73" i="34"/>
  <c r="S72" i="34"/>
  <c r="S71" i="34"/>
  <c r="U69" i="34"/>
  <c r="T69" i="34"/>
  <c r="T117" i="34" s="1"/>
  <c r="R69" i="34"/>
  <c r="Q69" i="34"/>
  <c r="Q117" i="34" s="1"/>
  <c r="P69" i="34"/>
  <c r="O69" i="34"/>
  <c r="N69" i="34"/>
  <c r="N117" i="34" s="1"/>
  <c r="M69" i="34"/>
  <c r="M117" i="34" s="1"/>
  <c r="L69" i="34"/>
  <c r="K69" i="34"/>
  <c r="K117" i="34" s="1"/>
  <c r="J69" i="34"/>
  <c r="I69" i="34"/>
  <c r="H69" i="34"/>
  <c r="G69" i="34"/>
  <c r="G117" i="34" s="1"/>
  <c r="S68" i="34"/>
  <c r="U62" i="34"/>
  <c r="T62" i="34"/>
  <c r="R62" i="34"/>
  <c r="Q62" i="34"/>
  <c r="P62" i="34"/>
  <c r="O62" i="34"/>
  <c r="N62" i="34"/>
  <c r="M62" i="34"/>
  <c r="L62" i="34"/>
  <c r="K62" i="34"/>
  <c r="J62" i="34"/>
  <c r="I62" i="34"/>
  <c r="H62" i="34"/>
  <c r="G62" i="34"/>
  <c r="S61" i="34"/>
  <c r="S60" i="34"/>
  <c r="S59" i="34"/>
  <c r="U57" i="34"/>
  <c r="T57" i="34"/>
  <c r="R57" i="34"/>
  <c r="Q57" i="34"/>
  <c r="P57" i="34"/>
  <c r="O57" i="34"/>
  <c r="N57" i="34"/>
  <c r="M57" i="34"/>
  <c r="L57" i="34"/>
  <c r="K57" i="34"/>
  <c r="J57" i="34"/>
  <c r="I57" i="34"/>
  <c r="H57" i="34"/>
  <c r="G57" i="34"/>
  <c r="S56" i="34"/>
  <c r="S55" i="34"/>
  <c r="S54" i="34"/>
  <c r="U52" i="34"/>
  <c r="T52" i="34"/>
  <c r="R52" i="34"/>
  <c r="Q52" i="34"/>
  <c r="P52" i="34"/>
  <c r="O52" i="34"/>
  <c r="N52" i="34"/>
  <c r="M52" i="34"/>
  <c r="L52" i="34"/>
  <c r="K52" i="34"/>
  <c r="J52" i="34"/>
  <c r="I52" i="34"/>
  <c r="H52" i="34"/>
  <c r="G52" i="34"/>
  <c r="S51" i="34"/>
  <c r="S50" i="34"/>
  <c r="U48" i="34"/>
  <c r="T48" i="34"/>
  <c r="R48" i="34"/>
  <c r="Q48" i="34"/>
  <c r="P48" i="34"/>
  <c r="O48" i="34"/>
  <c r="N48" i="34"/>
  <c r="M48" i="34"/>
  <c r="L48" i="34"/>
  <c r="K48" i="34"/>
  <c r="J48" i="34"/>
  <c r="I48" i="34"/>
  <c r="H48" i="34"/>
  <c r="G48" i="34"/>
  <c r="S47" i="34"/>
  <c r="S46" i="34"/>
  <c r="U44" i="34"/>
  <c r="U63" i="34" s="1"/>
  <c r="T44" i="34"/>
  <c r="R44" i="34"/>
  <c r="Q44" i="34"/>
  <c r="P44" i="34"/>
  <c r="O44" i="34"/>
  <c r="N44" i="34"/>
  <c r="M44" i="34"/>
  <c r="L44" i="34"/>
  <c r="K44" i="34"/>
  <c r="J44" i="34"/>
  <c r="I44" i="34"/>
  <c r="H44" i="34"/>
  <c r="H63" i="34" s="1"/>
  <c r="G44" i="34"/>
  <c r="S43" i="34"/>
  <c r="S42" i="34"/>
  <c r="S41" i="34"/>
  <c r="S40" i="34"/>
  <c r="U35" i="34"/>
  <c r="T35" i="34"/>
  <c r="R35" i="34"/>
  <c r="Q35" i="34"/>
  <c r="P35" i="34"/>
  <c r="O35" i="34"/>
  <c r="N35" i="34"/>
  <c r="M35" i="34"/>
  <c r="L35" i="34"/>
  <c r="K35" i="34"/>
  <c r="J35" i="34"/>
  <c r="I35" i="34"/>
  <c r="H35" i="34"/>
  <c r="G35" i="34"/>
  <c r="S34" i="34"/>
  <c r="U31" i="34"/>
  <c r="T31" i="34"/>
  <c r="R31" i="34"/>
  <c r="Q31" i="34"/>
  <c r="P31" i="34"/>
  <c r="O31" i="34"/>
  <c r="N31" i="34"/>
  <c r="M31" i="34"/>
  <c r="L31" i="34"/>
  <c r="K31" i="34"/>
  <c r="J31" i="34"/>
  <c r="I31" i="34"/>
  <c r="H31" i="34"/>
  <c r="G31" i="34"/>
  <c r="S30" i="34"/>
  <c r="S29" i="34"/>
  <c r="S28" i="34"/>
  <c r="S27" i="34"/>
  <c r="S26" i="34"/>
  <c r="S25" i="34"/>
  <c r="S24" i="34"/>
  <c r="S23" i="34"/>
  <c r="U21" i="34"/>
  <c r="T21" i="34"/>
  <c r="R21" i="34"/>
  <c r="Q21" i="34"/>
  <c r="P21" i="34"/>
  <c r="O21" i="34"/>
  <c r="N21" i="34"/>
  <c r="M21" i="34"/>
  <c r="L21" i="34"/>
  <c r="K21" i="34"/>
  <c r="J21" i="34"/>
  <c r="I21" i="34"/>
  <c r="H21" i="34"/>
  <c r="G21" i="34"/>
  <c r="S20" i="34"/>
  <c r="S19" i="34"/>
  <c r="S18" i="34"/>
  <c r="S17" i="34"/>
  <c r="S16" i="34"/>
  <c r="T14" i="34"/>
  <c r="R14" i="34"/>
  <c r="Q14" i="34"/>
  <c r="O14" i="34"/>
  <c r="N14" i="34"/>
  <c r="M14" i="34"/>
  <c r="M32" i="34" s="1"/>
  <c r="L14" i="34"/>
  <c r="K14" i="34"/>
  <c r="K32" i="34" s="1"/>
  <c r="K36" i="34" s="1"/>
  <c r="J14" i="34"/>
  <c r="I14" i="34"/>
  <c r="H14" i="34"/>
  <c r="G14" i="34"/>
  <c r="S13" i="34"/>
  <c r="S12" i="34"/>
  <c r="S11" i="34"/>
  <c r="S10" i="34"/>
  <c r="S9" i="34"/>
  <c r="S8" i="34"/>
  <c r="S7" i="34"/>
  <c r="S6" i="34"/>
  <c r="U5" i="34"/>
  <c r="U14" i="34" s="1"/>
  <c r="P5" i="34"/>
  <c r="S5" i="34" s="1"/>
  <c r="Q5" i="33"/>
  <c r="Q14" i="33" s="1"/>
  <c r="V143" i="33"/>
  <c r="V5" i="33"/>
  <c r="V14" i="33" s="1"/>
  <c r="V150" i="33"/>
  <c r="V151" i="33" s="1"/>
  <c r="U150" i="33"/>
  <c r="U151" i="33" s="1"/>
  <c r="S150" i="33"/>
  <c r="S151" i="33" s="1"/>
  <c r="R150" i="33"/>
  <c r="R151" i="33" s="1"/>
  <c r="Q150" i="33"/>
  <c r="Q151" i="33" s="1"/>
  <c r="P150" i="33"/>
  <c r="P151" i="33" s="1"/>
  <c r="O150" i="33"/>
  <c r="O151" i="33" s="1"/>
  <c r="N150" i="33"/>
  <c r="N151" i="33" s="1"/>
  <c r="M150" i="33"/>
  <c r="M151" i="33" s="1"/>
  <c r="L150" i="33"/>
  <c r="L151" i="33" s="1"/>
  <c r="K150" i="33"/>
  <c r="K151" i="33" s="1"/>
  <c r="J150" i="33"/>
  <c r="J151" i="33" s="1"/>
  <c r="I150" i="33"/>
  <c r="I151" i="33" s="1"/>
  <c r="H150" i="33"/>
  <c r="T149" i="33"/>
  <c r="T148" i="33"/>
  <c r="T143" i="33"/>
  <c r="T142" i="33"/>
  <c r="V140" i="33"/>
  <c r="U140" i="33"/>
  <c r="S140" i="33"/>
  <c r="R140" i="33"/>
  <c r="Q140" i="33"/>
  <c r="P140" i="33"/>
  <c r="O140" i="33"/>
  <c r="N140" i="33"/>
  <c r="M140" i="33"/>
  <c r="L140" i="33"/>
  <c r="K140" i="33"/>
  <c r="J140" i="33"/>
  <c r="I140" i="33"/>
  <c r="H140" i="33"/>
  <c r="T139" i="33"/>
  <c r="T138" i="33"/>
  <c r="T137" i="33"/>
  <c r="V135" i="33"/>
  <c r="U135" i="33"/>
  <c r="S135" i="33"/>
  <c r="R135" i="33"/>
  <c r="Q135" i="33"/>
  <c r="P135" i="33"/>
  <c r="O135" i="33"/>
  <c r="N135" i="33"/>
  <c r="M135" i="33"/>
  <c r="L135" i="33"/>
  <c r="K135" i="33"/>
  <c r="J135" i="33"/>
  <c r="I135" i="33"/>
  <c r="H135" i="33"/>
  <c r="T134" i="33"/>
  <c r="V132" i="33"/>
  <c r="U132" i="33"/>
  <c r="U141" i="33" s="1"/>
  <c r="S132" i="33"/>
  <c r="R132" i="33"/>
  <c r="R141" i="33" s="1"/>
  <c r="Q132" i="33"/>
  <c r="P132" i="33"/>
  <c r="O132" i="33"/>
  <c r="N132" i="33"/>
  <c r="N141" i="33" s="1"/>
  <c r="M132" i="33"/>
  <c r="L132" i="33"/>
  <c r="L141" i="33" s="1"/>
  <c r="K132" i="33"/>
  <c r="J132" i="33"/>
  <c r="I132" i="33"/>
  <c r="H132" i="33"/>
  <c r="H141" i="33" s="1"/>
  <c r="T131" i="33"/>
  <c r="T130" i="33"/>
  <c r="T129" i="33"/>
  <c r="T128" i="33"/>
  <c r="T127" i="33"/>
  <c r="O124" i="33"/>
  <c r="T123" i="33"/>
  <c r="T122" i="33"/>
  <c r="V121" i="33"/>
  <c r="V124" i="33" s="1"/>
  <c r="U121" i="33"/>
  <c r="U124" i="33" s="1"/>
  <c r="S121" i="33"/>
  <c r="S124" i="33" s="1"/>
  <c r="R121" i="33"/>
  <c r="R124" i="33" s="1"/>
  <c r="Q121" i="33"/>
  <c r="Q124" i="33" s="1"/>
  <c r="P121" i="33"/>
  <c r="P124" i="33" s="1"/>
  <c r="O121" i="33"/>
  <c r="N121" i="33"/>
  <c r="N124" i="33" s="1"/>
  <c r="M121" i="33"/>
  <c r="M124" i="33" s="1"/>
  <c r="L121" i="33"/>
  <c r="L124" i="33" s="1"/>
  <c r="K121" i="33"/>
  <c r="K124" i="33" s="1"/>
  <c r="J121" i="33"/>
  <c r="J124" i="33" s="1"/>
  <c r="I121" i="33"/>
  <c r="I124" i="33" s="1"/>
  <c r="H121" i="33"/>
  <c r="H124" i="33" s="1"/>
  <c r="T120" i="33"/>
  <c r="V116" i="33"/>
  <c r="U116" i="33"/>
  <c r="S116" i="33"/>
  <c r="R116" i="33"/>
  <c r="Q116" i="33"/>
  <c r="P116" i="33"/>
  <c r="O116" i="33"/>
  <c r="N116" i="33"/>
  <c r="M116" i="33"/>
  <c r="L116" i="33"/>
  <c r="K116" i="33"/>
  <c r="J116" i="33"/>
  <c r="I116" i="33"/>
  <c r="H116" i="33"/>
  <c r="T115" i="33"/>
  <c r="T114" i="33"/>
  <c r="T113" i="33"/>
  <c r="T112" i="33"/>
  <c r="T111" i="33"/>
  <c r="T110" i="33"/>
  <c r="T109" i="33"/>
  <c r="T108" i="33"/>
  <c r="T107" i="33"/>
  <c r="T106" i="33"/>
  <c r="T105" i="33"/>
  <c r="T104" i="33"/>
  <c r="V102" i="33"/>
  <c r="U102" i="33"/>
  <c r="S102" i="33"/>
  <c r="R102" i="33"/>
  <c r="Q102" i="33"/>
  <c r="P102" i="33"/>
  <c r="O102" i="33"/>
  <c r="N102" i="33"/>
  <c r="M102" i="33"/>
  <c r="L102" i="33"/>
  <c r="K102" i="33"/>
  <c r="J102" i="33"/>
  <c r="I102" i="33"/>
  <c r="H102" i="33"/>
  <c r="T101" i="33"/>
  <c r="T100" i="33"/>
  <c r="T99" i="33"/>
  <c r="T98" i="33"/>
  <c r="T97" i="33"/>
  <c r="T96" i="33"/>
  <c r="T95" i="33"/>
  <c r="T94" i="33"/>
  <c r="T93" i="33"/>
  <c r="T92" i="33"/>
  <c r="T91" i="33"/>
  <c r="T90" i="33"/>
  <c r="T89" i="33"/>
  <c r="T88" i="33"/>
  <c r="T87" i="33"/>
  <c r="T86" i="33"/>
  <c r="T85" i="33"/>
  <c r="T84" i="33"/>
  <c r="T83" i="33"/>
  <c r="T82" i="33"/>
  <c r="T81" i="33"/>
  <c r="T80" i="33"/>
  <c r="T79" i="33"/>
  <c r="T78" i="33"/>
  <c r="T77" i="33"/>
  <c r="T76" i="33"/>
  <c r="T75" i="33"/>
  <c r="T73" i="33"/>
  <c r="T72" i="33"/>
  <c r="T71" i="33"/>
  <c r="V69" i="33"/>
  <c r="U69" i="33"/>
  <c r="S69" i="33"/>
  <c r="R69" i="33"/>
  <c r="R117" i="33" s="1"/>
  <c r="Q69" i="33"/>
  <c r="P69" i="33"/>
  <c r="O69" i="33"/>
  <c r="N69" i="33"/>
  <c r="N117" i="33" s="1"/>
  <c r="M69" i="33"/>
  <c r="L69" i="33"/>
  <c r="K69" i="33"/>
  <c r="K117" i="33" s="1"/>
  <c r="J69" i="33"/>
  <c r="J117" i="33" s="1"/>
  <c r="I69" i="33"/>
  <c r="H69" i="33"/>
  <c r="T68" i="33"/>
  <c r="V62" i="33"/>
  <c r="U62" i="33"/>
  <c r="S62" i="33"/>
  <c r="R62" i="33"/>
  <c r="Q62" i="33"/>
  <c r="P62" i="33"/>
  <c r="O62" i="33"/>
  <c r="N62" i="33"/>
  <c r="M62" i="33"/>
  <c r="L62" i="33"/>
  <c r="K62" i="33"/>
  <c r="J62" i="33"/>
  <c r="I62" i="33"/>
  <c r="H62" i="33"/>
  <c r="T61" i="33"/>
  <c r="T60" i="33"/>
  <c r="T59" i="33"/>
  <c r="V57" i="33"/>
  <c r="U57" i="33"/>
  <c r="S57" i="33"/>
  <c r="R57" i="33"/>
  <c r="Q57" i="33"/>
  <c r="P57" i="33"/>
  <c r="O57" i="33"/>
  <c r="N57" i="33"/>
  <c r="M57" i="33"/>
  <c r="L57" i="33"/>
  <c r="K57" i="33"/>
  <c r="J57" i="33"/>
  <c r="I57" i="33"/>
  <c r="H57" i="33"/>
  <c r="T56" i="33"/>
  <c r="T55" i="33"/>
  <c r="T54" i="33"/>
  <c r="V52" i="33"/>
  <c r="U52" i="33"/>
  <c r="S52" i="33"/>
  <c r="R52" i="33"/>
  <c r="Q52" i="33"/>
  <c r="P52" i="33"/>
  <c r="O52" i="33"/>
  <c r="N52" i="33"/>
  <c r="M52" i="33"/>
  <c r="L52" i="33"/>
  <c r="K52" i="33"/>
  <c r="J52" i="33"/>
  <c r="I52" i="33"/>
  <c r="H52" i="33"/>
  <c r="T51" i="33"/>
  <c r="T50" i="33"/>
  <c r="V48" i="33"/>
  <c r="U48" i="33"/>
  <c r="S48" i="33"/>
  <c r="R48" i="33"/>
  <c r="Q48" i="33"/>
  <c r="P48" i="33"/>
  <c r="O48" i="33"/>
  <c r="N48" i="33"/>
  <c r="M48" i="33"/>
  <c r="L48" i="33"/>
  <c r="K48" i="33"/>
  <c r="J48" i="33"/>
  <c r="I48" i="33"/>
  <c r="H48" i="33"/>
  <c r="T47" i="33"/>
  <c r="T46" i="33"/>
  <c r="V44" i="33"/>
  <c r="U44" i="33"/>
  <c r="S44" i="33"/>
  <c r="R44" i="33"/>
  <c r="Q44" i="33"/>
  <c r="P44" i="33"/>
  <c r="O44" i="33"/>
  <c r="O63" i="33" s="1"/>
  <c r="N44" i="33"/>
  <c r="M44" i="33"/>
  <c r="L44" i="33"/>
  <c r="K44" i="33"/>
  <c r="K63" i="33" s="1"/>
  <c r="J44" i="33"/>
  <c r="I44" i="33"/>
  <c r="H44" i="33"/>
  <c r="H63" i="33" s="1"/>
  <c r="T43" i="33"/>
  <c r="T42" i="33"/>
  <c r="T41" i="33"/>
  <c r="T40" i="33"/>
  <c r="V35" i="33"/>
  <c r="U35" i="33"/>
  <c r="S35" i="33"/>
  <c r="R35" i="33"/>
  <c r="Q35" i="33"/>
  <c r="P35" i="33"/>
  <c r="O35" i="33"/>
  <c r="N35" i="33"/>
  <c r="M35" i="33"/>
  <c r="L35" i="33"/>
  <c r="K35" i="33"/>
  <c r="J35" i="33"/>
  <c r="I35" i="33"/>
  <c r="H35" i="33"/>
  <c r="T35" i="33" s="1"/>
  <c r="T34" i="33"/>
  <c r="V31" i="33"/>
  <c r="U31" i="33"/>
  <c r="S31" i="33"/>
  <c r="R31" i="33"/>
  <c r="Q31" i="33"/>
  <c r="P31" i="33"/>
  <c r="O31" i="33"/>
  <c r="N31" i="33"/>
  <c r="M31" i="33"/>
  <c r="L31" i="33"/>
  <c r="K31" i="33"/>
  <c r="J31" i="33"/>
  <c r="I31" i="33"/>
  <c r="H31" i="33"/>
  <c r="T30" i="33"/>
  <c r="T29" i="33"/>
  <c r="T28" i="33"/>
  <c r="T27" i="33"/>
  <c r="T26" i="33"/>
  <c r="T25" i="33"/>
  <c r="T24" i="33"/>
  <c r="T23" i="33"/>
  <c r="V21" i="33"/>
  <c r="U21" i="33"/>
  <c r="S21" i="33"/>
  <c r="R21" i="33"/>
  <c r="Q21" i="33"/>
  <c r="P21" i="33"/>
  <c r="O21" i="33"/>
  <c r="N21" i="33"/>
  <c r="M21" i="33"/>
  <c r="L21" i="33"/>
  <c r="K21" i="33"/>
  <c r="J21" i="33"/>
  <c r="I21" i="33"/>
  <c r="H21" i="33"/>
  <c r="T20" i="33"/>
  <c r="T19" i="33"/>
  <c r="T18" i="33"/>
  <c r="T17" i="33"/>
  <c r="T16" i="33"/>
  <c r="U14" i="33"/>
  <c r="U32" i="33" s="1"/>
  <c r="S14" i="33"/>
  <c r="S32" i="33" s="1"/>
  <c r="S36" i="33" s="1"/>
  <c r="R14" i="33"/>
  <c r="P14" i="33"/>
  <c r="P32" i="33" s="1"/>
  <c r="P36" i="33" s="1"/>
  <c r="O14" i="33"/>
  <c r="O32" i="33" s="1"/>
  <c r="O36" i="33" s="1"/>
  <c r="N14" i="33"/>
  <c r="M14" i="33"/>
  <c r="M32" i="33" s="1"/>
  <c r="M36" i="33" s="1"/>
  <c r="L14" i="33"/>
  <c r="L32" i="33" s="1"/>
  <c r="L36" i="33" s="1"/>
  <c r="K14" i="33"/>
  <c r="J14" i="33"/>
  <c r="I14" i="33"/>
  <c r="I32" i="33" s="1"/>
  <c r="I36" i="33" s="1"/>
  <c r="H14" i="33"/>
  <c r="H32" i="33" s="1"/>
  <c r="T13" i="33"/>
  <c r="T12" i="33"/>
  <c r="T11" i="33"/>
  <c r="T10" i="33"/>
  <c r="T9" i="33"/>
  <c r="T8" i="33"/>
  <c r="T7" i="33"/>
  <c r="T6" i="33"/>
  <c r="T5" i="33"/>
  <c r="M141" i="33" l="1"/>
  <c r="S141" i="33"/>
  <c r="L63" i="34"/>
  <c r="I117" i="34"/>
  <c r="O117" i="34"/>
  <c r="T141" i="36"/>
  <c r="U144" i="36"/>
  <c r="U145" i="36" s="1"/>
  <c r="U152" i="36" s="1"/>
  <c r="T141" i="35"/>
  <c r="K32" i="33"/>
  <c r="K36" i="33" s="1"/>
  <c r="M117" i="33"/>
  <c r="S44" i="34"/>
  <c r="T63" i="34"/>
  <c r="J117" i="34"/>
  <c r="K145" i="36"/>
  <c r="K152" i="36" s="1"/>
  <c r="I141" i="33"/>
  <c r="O141" i="33"/>
  <c r="V141" i="33"/>
  <c r="T36" i="36"/>
  <c r="U36" i="33"/>
  <c r="L63" i="33"/>
  <c r="I117" i="33"/>
  <c r="O117" i="33"/>
  <c r="O144" i="33" s="1"/>
  <c r="O145" i="33" s="1"/>
  <c r="O152" i="33" s="1"/>
  <c r="J141" i="33"/>
  <c r="P141" i="33"/>
  <c r="I32" i="34"/>
  <c r="S52" i="34"/>
  <c r="R117" i="34"/>
  <c r="H117" i="34"/>
  <c r="U117" i="34"/>
  <c r="N144" i="34"/>
  <c r="V144" i="35"/>
  <c r="I144" i="36"/>
  <c r="I145" i="36" s="1"/>
  <c r="I152" i="36" s="1"/>
  <c r="H36" i="33"/>
  <c r="K141" i="33"/>
  <c r="Q141" i="33"/>
  <c r="P63" i="34"/>
  <c r="Q144" i="35"/>
  <c r="Q145" i="35" s="1"/>
  <c r="Q152" i="35" s="1"/>
  <c r="O145" i="36"/>
  <c r="O152" i="36" s="1"/>
  <c r="I145" i="35"/>
  <c r="I152" i="35" s="1"/>
  <c r="N145" i="35"/>
  <c r="N152" i="35" s="1"/>
  <c r="T145" i="37"/>
  <c r="H152" i="37"/>
  <c r="T152" i="37" s="1"/>
  <c r="K144" i="33"/>
  <c r="R32" i="33"/>
  <c r="R36" i="33" s="1"/>
  <c r="T48" i="33"/>
  <c r="T52" i="33"/>
  <c r="S21" i="34"/>
  <c r="O32" i="34"/>
  <c r="O36" i="34" s="1"/>
  <c r="M144" i="35"/>
  <c r="U144" i="35"/>
  <c r="U145" i="35" s="1"/>
  <c r="U152" i="35" s="1"/>
  <c r="J32" i="33"/>
  <c r="J36" i="33" s="1"/>
  <c r="N32" i="33"/>
  <c r="N36" i="33" s="1"/>
  <c r="L117" i="33"/>
  <c r="L144" i="33" s="1"/>
  <c r="L145" i="33" s="1"/>
  <c r="L152" i="33" s="1"/>
  <c r="U117" i="33"/>
  <c r="T132" i="33"/>
  <c r="T135" i="33"/>
  <c r="I36" i="34"/>
  <c r="M36" i="34"/>
  <c r="R32" i="34"/>
  <c r="R36" i="34" s="1"/>
  <c r="L117" i="34"/>
  <c r="T32" i="36"/>
  <c r="J145" i="36"/>
  <c r="J152" i="36" s="1"/>
  <c r="P144" i="35"/>
  <c r="P145" i="35" s="1"/>
  <c r="P152" i="35" s="1"/>
  <c r="K145" i="35"/>
  <c r="K152" i="35" s="1"/>
  <c r="J63" i="33"/>
  <c r="N63" i="33"/>
  <c r="N144" i="33" s="1"/>
  <c r="T124" i="33"/>
  <c r="T140" i="33"/>
  <c r="U32" i="34"/>
  <c r="U36" i="34" s="1"/>
  <c r="J32" i="34"/>
  <c r="J36" i="34" s="1"/>
  <c r="N32" i="34"/>
  <c r="N36" i="34" s="1"/>
  <c r="M145" i="35"/>
  <c r="M152" i="35" s="1"/>
  <c r="L144" i="35"/>
  <c r="L145" i="35" s="1"/>
  <c r="L152" i="35" s="1"/>
  <c r="T144" i="36"/>
  <c r="H144" i="36"/>
  <c r="H145" i="36" s="1"/>
  <c r="V145" i="35"/>
  <c r="V152" i="35" s="1"/>
  <c r="R145" i="35"/>
  <c r="R152" i="35" s="1"/>
  <c r="T117" i="35"/>
  <c r="H144" i="35"/>
  <c r="T63" i="35"/>
  <c r="T32" i="35"/>
  <c r="H36" i="35"/>
  <c r="K63" i="34"/>
  <c r="S57" i="34"/>
  <c r="S135" i="34"/>
  <c r="G144" i="34"/>
  <c r="T144" i="34"/>
  <c r="T147" i="34" s="1"/>
  <c r="T148" i="34" s="1"/>
  <c r="T155" i="34" s="1"/>
  <c r="S143" i="34"/>
  <c r="S31" i="34"/>
  <c r="I63" i="34"/>
  <c r="M63" i="34"/>
  <c r="Q63" i="34"/>
  <c r="S62" i="34"/>
  <c r="S121" i="34"/>
  <c r="G124" i="34"/>
  <c r="H144" i="34"/>
  <c r="H147" i="34" s="1"/>
  <c r="H148" i="34" s="1"/>
  <c r="H155" i="34" s="1"/>
  <c r="L144" i="34"/>
  <c r="P144" i="34"/>
  <c r="P147" i="34" s="1"/>
  <c r="U144" i="34"/>
  <c r="U147" i="34" s="1"/>
  <c r="U148" i="34" s="1"/>
  <c r="U155" i="34" s="1"/>
  <c r="G32" i="34"/>
  <c r="G36" i="34" s="1"/>
  <c r="G63" i="34"/>
  <c r="O63" i="34"/>
  <c r="T32" i="34"/>
  <c r="T36" i="34" s="1"/>
  <c r="S102" i="34"/>
  <c r="K144" i="34"/>
  <c r="O144" i="34"/>
  <c r="H32" i="34"/>
  <c r="H36" i="34" s="1"/>
  <c r="L32" i="34"/>
  <c r="L36" i="34" s="1"/>
  <c r="Q32" i="34"/>
  <c r="Q36" i="34" s="1"/>
  <c r="S35" i="34"/>
  <c r="J63" i="34"/>
  <c r="J147" i="34" s="1"/>
  <c r="J148" i="34" s="1"/>
  <c r="J155" i="34" s="1"/>
  <c r="N63" i="34"/>
  <c r="R63" i="34"/>
  <c r="R147" i="34" s="1"/>
  <c r="S116" i="34"/>
  <c r="I144" i="34"/>
  <c r="M144" i="34"/>
  <c r="Q144" i="34"/>
  <c r="S153" i="34"/>
  <c r="L147" i="34"/>
  <c r="L148" i="34" s="1"/>
  <c r="L155" i="34" s="1"/>
  <c r="S117" i="34"/>
  <c r="M147" i="34"/>
  <c r="M148" i="34" s="1"/>
  <c r="M155" i="34" s="1"/>
  <c r="S124" i="34"/>
  <c r="N147" i="34"/>
  <c r="N148" i="34" s="1"/>
  <c r="N155" i="34" s="1"/>
  <c r="S48" i="34"/>
  <c r="S69" i="34"/>
  <c r="G154" i="34"/>
  <c r="S154" i="34" s="1"/>
  <c r="P14" i="34"/>
  <c r="P32" i="34" s="1"/>
  <c r="P36" i="34" s="1"/>
  <c r="T150" i="33"/>
  <c r="T69" i="33"/>
  <c r="T62" i="33"/>
  <c r="R63" i="33"/>
  <c r="R144" i="33" s="1"/>
  <c r="R145" i="33" s="1"/>
  <c r="R152" i="33" s="1"/>
  <c r="S63" i="33"/>
  <c r="T31" i="33"/>
  <c r="T21" i="33"/>
  <c r="Q32" i="33"/>
  <c r="Q36" i="33" s="1"/>
  <c r="T36" i="33" s="1"/>
  <c r="T116" i="33"/>
  <c r="P117" i="33"/>
  <c r="T57" i="33"/>
  <c r="P63" i="33"/>
  <c r="S117" i="33"/>
  <c r="Q117" i="33"/>
  <c r="T102" i="33"/>
  <c r="V117" i="33"/>
  <c r="V63" i="33"/>
  <c r="Q63" i="33"/>
  <c r="U63" i="33"/>
  <c r="U144" i="33" s="1"/>
  <c r="I63" i="33"/>
  <c r="I144" i="33" s="1"/>
  <c r="I145" i="33" s="1"/>
  <c r="I152" i="33" s="1"/>
  <c r="M63" i="33"/>
  <c r="U145" i="33"/>
  <c r="U152" i="33" s="1"/>
  <c r="V32" i="33"/>
  <c r="V36" i="33" s="1"/>
  <c r="T14" i="33"/>
  <c r="T141" i="33"/>
  <c r="N145" i="33"/>
  <c r="N152" i="33" s="1"/>
  <c r="M144" i="33"/>
  <c r="M145" i="33" s="1"/>
  <c r="M152" i="33" s="1"/>
  <c r="K145" i="33"/>
  <c r="K152" i="33" s="1"/>
  <c r="H117" i="33"/>
  <c r="T44" i="33"/>
  <c r="H151" i="33"/>
  <c r="T151" i="33" s="1"/>
  <c r="T121" i="33"/>
  <c r="F4" i="30"/>
  <c r="S63" i="34" l="1"/>
  <c r="S147" i="34" s="1"/>
  <c r="S144" i="33"/>
  <c r="S145" i="33" s="1"/>
  <c r="S152" i="33" s="1"/>
  <c r="R148" i="34"/>
  <c r="R155" i="34" s="1"/>
  <c r="Q144" i="33"/>
  <c r="J144" i="33"/>
  <c r="J145" i="33" s="1"/>
  <c r="J152" i="33" s="1"/>
  <c r="I147" i="34"/>
  <c r="I148" i="34" s="1"/>
  <c r="S144" i="34"/>
  <c r="G147" i="34"/>
  <c r="G148" i="34" s="1"/>
  <c r="Q147" i="34"/>
  <c r="Q148" i="34" s="1"/>
  <c r="Q155" i="34" s="1"/>
  <c r="H152" i="36"/>
  <c r="T152" i="36" s="1"/>
  <c r="T145" i="36"/>
  <c r="T144" i="35"/>
  <c r="H145" i="35"/>
  <c r="T36" i="35"/>
  <c r="P148" i="34"/>
  <c r="P155" i="34" s="1"/>
  <c r="K147" i="34"/>
  <c r="K148" i="34" s="1"/>
  <c r="K155" i="34" s="1"/>
  <c r="O147" i="34"/>
  <c r="O148" i="34" s="1"/>
  <c r="O155" i="34" s="1"/>
  <c r="G155" i="34"/>
  <c r="S36" i="34"/>
  <c r="S14" i="34"/>
  <c r="S32" i="34"/>
  <c r="Q145" i="33"/>
  <c r="Q152" i="33" s="1"/>
  <c r="T32" i="33"/>
  <c r="T117" i="33"/>
  <c r="P144" i="33"/>
  <c r="P145" i="33" s="1"/>
  <c r="P152" i="33" s="1"/>
  <c r="T63" i="33"/>
  <c r="V144" i="33"/>
  <c r="V145" i="33" s="1"/>
  <c r="V152" i="33" s="1"/>
  <c r="H144" i="33"/>
  <c r="H145" i="33" s="1"/>
  <c r="F5" i="30"/>
  <c r="F6" i="30"/>
  <c r="F7" i="30"/>
  <c r="V150" i="32"/>
  <c r="V151" i="32" s="1"/>
  <c r="V140" i="32"/>
  <c r="V135" i="32"/>
  <c r="V132" i="32"/>
  <c r="V121" i="32"/>
  <c r="V124" i="32" s="1"/>
  <c r="V116" i="32"/>
  <c r="V102" i="32"/>
  <c r="V69" i="32"/>
  <c r="V62" i="32"/>
  <c r="V57" i="32"/>
  <c r="V52" i="32"/>
  <c r="V48" i="32"/>
  <c r="V44" i="32"/>
  <c r="V35" i="32"/>
  <c r="V31" i="32"/>
  <c r="V21" i="32"/>
  <c r="V14" i="32"/>
  <c r="T143" i="32"/>
  <c r="T142" i="32"/>
  <c r="H132" i="32"/>
  <c r="I132" i="32"/>
  <c r="J132" i="32"/>
  <c r="K132" i="32"/>
  <c r="L132" i="32"/>
  <c r="M132" i="32"/>
  <c r="N132" i="32"/>
  <c r="O132" i="32"/>
  <c r="P132" i="32"/>
  <c r="Q132" i="32"/>
  <c r="R132" i="32"/>
  <c r="S132" i="32"/>
  <c r="U132" i="32"/>
  <c r="T138" i="32"/>
  <c r="T137" i="32"/>
  <c r="T131" i="32"/>
  <c r="T130" i="32"/>
  <c r="T127" i="32"/>
  <c r="T89" i="32"/>
  <c r="T60" i="32"/>
  <c r="T28" i="32"/>
  <c r="U150" i="32"/>
  <c r="U151" i="32" s="1"/>
  <c r="U140" i="32"/>
  <c r="U135" i="32"/>
  <c r="U121" i="32"/>
  <c r="U124" i="32" s="1"/>
  <c r="U116" i="32"/>
  <c r="U102" i="32"/>
  <c r="U69" i="32"/>
  <c r="U62" i="32"/>
  <c r="U57" i="32"/>
  <c r="U52" i="32"/>
  <c r="U48" i="32"/>
  <c r="U44" i="32"/>
  <c r="U35" i="32"/>
  <c r="U31" i="32"/>
  <c r="U21" i="32"/>
  <c r="U14" i="32"/>
  <c r="S150" i="32"/>
  <c r="S151" i="32" s="1"/>
  <c r="R150" i="32"/>
  <c r="R151" i="32" s="1"/>
  <c r="Q150" i="32"/>
  <c r="Q151" i="32" s="1"/>
  <c r="S140" i="32"/>
  <c r="R140" i="32"/>
  <c r="Q140" i="32"/>
  <c r="S135" i="32"/>
  <c r="R135" i="32"/>
  <c r="Q135" i="32"/>
  <c r="S121" i="32"/>
  <c r="S124" i="32" s="1"/>
  <c r="R121" i="32"/>
  <c r="R124" i="32" s="1"/>
  <c r="Q121" i="32"/>
  <c r="Q124" i="32" s="1"/>
  <c r="S116" i="32"/>
  <c r="R116" i="32"/>
  <c r="Q116" i="32"/>
  <c r="S102" i="32"/>
  <c r="R102" i="32"/>
  <c r="Q102" i="32"/>
  <c r="S69" i="32"/>
  <c r="R69" i="32"/>
  <c r="Q69" i="32"/>
  <c r="S62" i="32"/>
  <c r="R62" i="32"/>
  <c r="Q62" i="32"/>
  <c r="S57" i="32"/>
  <c r="R57" i="32"/>
  <c r="Q57" i="32"/>
  <c r="S52" i="32"/>
  <c r="R52" i="32"/>
  <c r="Q52" i="32"/>
  <c r="S48" i="32"/>
  <c r="R48" i="32"/>
  <c r="Q48" i="32"/>
  <c r="S44" i="32"/>
  <c r="R44" i="32"/>
  <c r="Q44" i="32"/>
  <c r="S35" i="32"/>
  <c r="R35" i="32"/>
  <c r="Q35" i="32"/>
  <c r="S31" i="32"/>
  <c r="R31" i="32"/>
  <c r="Q31" i="32"/>
  <c r="S21" i="32"/>
  <c r="R21" i="32"/>
  <c r="Q21" i="32"/>
  <c r="S14" i="32"/>
  <c r="R14" i="32"/>
  <c r="Q14" i="32"/>
  <c r="Q32" i="32" s="1"/>
  <c r="P150" i="32"/>
  <c r="P151" i="32" s="1"/>
  <c r="P140" i="32"/>
  <c r="P135" i="32"/>
  <c r="P121" i="32"/>
  <c r="P124" i="32" s="1"/>
  <c r="P116" i="32"/>
  <c r="P102" i="32"/>
  <c r="P69" i="32"/>
  <c r="P62" i="32"/>
  <c r="P57" i="32"/>
  <c r="P52" i="32"/>
  <c r="P48" i="32"/>
  <c r="P44" i="32"/>
  <c r="P35" i="32"/>
  <c r="P31" i="32"/>
  <c r="P21" i="32"/>
  <c r="P14" i="32"/>
  <c r="O150" i="32"/>
  <c r="O151" i="32" s="1"/>
  <c r="N150" i="32"/>
  <c r="N151" i="32" s="1"/>
  <c r="M150" i="32"/>
  <c r="M151" i="32" s="1"/>
  <c r="L150" i="32"/>
  <c r="L151" i="32" s="1"/>
  <c r="K150" i="32"/>
  <c r="K151" i="32" s="1"/>
  <c r="J150" i="32"/>
  <c r="J151" i="32" s="1"/>
  <c r="I150" i="32"/>
  <c r="I151" i="32" s="1"/>
  <c r="H150" i="32"/>
  <c r="H151" i="32" s="1"/>
  <c r="T149" i="32"/>
  <c r="T148" i="32"/>
  <c r="O140" i="32"/>
  <c r="N140" i="32"/>
  <c r="M140" i="32"/>
  <c r="L140" i="32"/>
  <c r="K140" i="32"/>
  <c r="J140" i="32"/>
  <c r="I140" i="32"/>
  <c r="H140" i="32"/>
  <c r="T139" i="32"/>
  <c r="O135" i="32"/>
  <c r="N135" i="32"/>
  <c r="M135" i="32"/>
  <c r="L135" i="32"/>
  <c r="K135" i="32"/>
  <c r="J135" i="32"/>
  <c r="I135" i="32"/>
  <c r="H135" i="32"/>
  <c r="T134" i="32"/>
  <c r="T129" i="32"/>
  <c r="T128" i="32"/>
  <c r="O124" i="32"/>
  <c r="T123" i="32"/>
  <c r="T122" i="32"/>
  <c r="O121" i="32"/>
  <c r="N121" i="32"/>
  <c r="N124" i="32" s="1"/>
  <c r="M121" i="32"/>
  <c r="M124" i="32" s="1"/>
  <c r="L121" i="32"/>
  <c r="L124" i="32" s="1"/>
  <c r="K121" i="32"/>
  <c r="K124" i="32" s="1"/>
  <c r="J121" i="32"/>
  <c r="J124" i="32" s="1"/>
  <c r="I121" i="32"/>
  <c r="I124" i="32" s="1"/>
  <c r="H121" i="32"/>
  <c r="H124" i="32" s="1"/>
  <c r="T120" i="32"/>
  <c r="O116" i="32"/>
  <c r="N116" i="32"/>
  <c r="M116" i="32"/>
  <c r="L116" i="32"/>
  <c r="K116" i="32"/>
  <c r="J116" i="32"/>
  <c r="I116" i="32"/>
  <c r="H116" i="32"/>
  <c r="T115" i="32"/>
  <c r="T114" i="32"/>
  <c r="T113" i="32"/>
  <c r="T112" i="32"/>
  <c r="T111" i="32"/>
  <c r="T110" i="32"/>
  <c r="T109" i="32"/>
  <c r="T108" i="32"/>
  <c r="T107" i="32"/>
  <c r="T106" i="32"/>
  <c r="T105" i="32"/>
  <c r="T104" i="32"/>
  <c r="O102" i="32"/>
  <c r="N102" i="32"/>
  <c r="M102" i="32"/>
  <c r="L102" i="32"/>
  <c r="K102" i="32"/>
  <c r="J102" i="32"/>
  <c r="I102" i="32"/>
  <c r="H102" i="32"/>
  <c r="T101" i="32"/>
  <c r="T100" i="32"/>
  <c r="T99" i="32"/>
  <c r="T98" i="32"/>
  <c r="T97" i="32"/>
  <c r="T96" i="32"/>
  <c r="T95" i="32"/>
  <c r="T94" i="32"/>
  <c r="T93" i="32"/>
  <c r="T92" i="32"/>
  <c r="T91" i="32"/>
  <c r="T90" i="32"/>
  <c r="T88" i="32"/>
  <c r="T87" i="32"/>
  <c r="T86" i="32"/>
  <c r="T85" i="32"/>
  <c r="T84" i="32"/>
  <c r="T83" i="32"/>
  <c r="T82" i="32"/>
  <c r="T81" i="32"/>
  <c r="T80" i="32"/>
  <c r="T79" i="32"/>
  <c r="T78" i="32"/>
  <c r="T77" i="32"/>
  <c r="T76" i="32"/>
  <c r="T75" i="32"/>
  <c r="T74" i="32"/>
  <c r="T73" i="32"/>
  <c r="T72" i="32"/>
  <c r="T71" i="32"/>
  <c r="O69" i="32"/>
  <c r="N69" i="32"/>
  <c r="M69" i="32"/>
  <c r="L69" i="32"/>
  <c r="L117" i="32" s="1"/>
  <c r="K69" i="32"/>
  <c r="J69" i="32"/>
  <c r="I69" i="32"/>
  <c r="H69" i="32"/>
  <c r="T68" i="32"/>
  <c r="T67" i="32"/>
  <c r="O62" i="32"/>
  <c r="N62" i="32"/>
  <c r="M62" i="32"/>
  <c r="L62" i="32"/>
  <c r="K62" i="32"/>
  <c r="J62" i="32"/>
  <c r="I62" i="32"/>
  <c r="H62" i="32"/>
  <c r="T61" i="32"/>
  <c r="T59" i="32"/>
  <c r="O57" i="32"/>
  <c r="N57" i="32"/>
  <c r="M57" i="32"/>
  <c r="L57" i="32"/>
  <c r="K57" i="32"/>
  <c r="J57" i="32"/>
  <c r="I57" i="32"/>
  <c r="H57" i="32"/>
  <c r="T56" i="32"/>
  <c r="T55" i="32"/>
  <c r="T54" i="32"/>
  <c r="O52" i="32"/>
  <c r="N52" i="32"/>
  <c r="M52" i="32"/>
  <c r="L52" i="32"/>
  <c r="K52" i="32"/>
  <c r="J52" i="32"/>
  <c r="I52" i="32"/>
  <c r="H52" i="32"/>
  <c r="T51" i="32"/>
  <c r="T50" i="32"/>
  <c r="O48" i="32"/>
  <c r="N48" i="32"/>
  <c r="M48" i="32"/>
  <c r="L48" i="32"/>
  <c r="K48" i="32"/>
  <c r="J48" i="32"/>
  <c r="I48" i="32"/>
  <c r="H48" i="32"/>
  <c r="T47" i="32"/>
  <c r="T46" i="32"/>
  <c r="O44" i="32"/>
  <c r="N44" i="32"/>
  <c r="M44" i="32"/>
  <c r="L44" i="32"/>
  <c r="K44" i="32"/>
  <c r="J44" i="32"/>
  <c r="I44" i="32"/>
  <c r="H44" i="32"/>
  <c r="T43" i="32"/>
  <c r="T42" i="32"/>
  <c r="T41" i="32"/>
  <c r="T40" i="32"/>
  <c r="O35" i="32"/>
  <c r="N35" i="32"/>
  <c r="M35" i="32"/>
  <c r="L35" i="32"/>
  <c r="K35" i="32"/>
  <c r="J35" i="32"/>
  <c r="I35" i="32"/>
  <c r="H35" i="32"/>
  <c r="T34" i="32"/>
  <c r="O31" i="32"/>
  <c r="N31" i="32"/>
  <c r="M31" i="32"/>
  <c r="L31" i="32"/>
  <c r="K31" i="32"/>
  <c r="J31" i="32"/>
  <c r="I31" i="32"/>
  <c r="H31" i="32"/>
  <c r="T30" i="32"/>
  <c r="T29" i="32"/>
  <c r="T27" i="32"/>
  <c r="T26" i="32"/>
  <c r="T25" i="32"/>
  <c r="T24" i="32"/>
  <c r="T23" i="32"/>
  <c r="O21" i="32"/>
  <c r="N21" i="32"/>
  <c r="M21" i="32"/>
  <c r="L21" i="32"/>
  <c r="K21" i="32"/>
  <c r="J21" i="32"/>
  <c r="I21" i="32"/>
  <c r="H21" i="32"/>
  <c r="T20" i="32"/>
  <c r="T19" i="32"/>
  <c r="T18" i="32"/>
  <c r="T17" i="32"/>
  <c r="T16" i="32"/>
  <c r="O14" i="32"/>
  <c r="N14" i="32"/>
  <c r="M14" i="32"/>
  <c r="L14" i="32"/>
  <c r="K14" i="32"/>
  <c r="J14" i="32"/>
  <c r="I14" i="32"/>
  <c r="H14" i="32"/>
  <c r="T13" i="32"/>
  <c r="T12" i="32"/>
  <c r="T11" i="32"/>
  <c r="T10" i="32"/>
  <c r="T9" i="32"/>
  <c r="T8" i="32"/>
  <c r="T7" i="32"/>
  <c r="T6" i="32"/>
  <c r="T5" i="32"/>
  <c r="O141" i="31"/>
  <c r="S140" i="31"/>
  <c r="S141" i="31" s="1"/>
  <c r="R140" i="31"/>
  <c r="R141" i="31" s="1"/>
  <c r="Q140" i="31"/>
  <c r="Q141" i="31" s="1"/>
  <c r="P140" i="31"/>
  <c r="P141" i="31" s="1"/>
  <c r="O140" i="31"/>
  <c r="N140" i="31"/>
  <c r="N141" i="31" s="1"/>
  <c r="M140" i="31"/>
  <c r="M141" i="31" s="1"/>
  <c r="L140" i="31"/>
  <c r="L141" i="31" s="1"/>
  <c r="K140" i="31"/>
  <c r="K141" i="31" s="1"/>
  <c r="J140" i="31"/>
  <c r="J141" i="31" s="1"/>
  <c r="I140" i="31"/>
  <c r="I141" i="31" s="1"/>
  <c r="H140" i="31"/>
  <c r="T139" i="31"/>
  <c r="T138" i="31"/>
  <c r="S132" i="31"/>
  <c r="R132" i="31"/>
  <c r="Q132" i="31"/>
  <c r="P132" i="31"/>
  <c r="O132" i="31"/>
  <c r="N132" i="31"/>
  <c r="M132" i="31"/>
  <c r="L132" i="31"/>
  <c r="K132" i="31"/>
  <c r="J132" i="31"/>
  <c r="I132" i="31"/>
  <c r="H132" i="31"/>
  <c r="T131" i="31"/>
  <c r="S129" i="31"/>
  <c r="R129" i="31"/>
  <c r="Q129" i="31"/>
  <c r="P129" i="31"/>
  <c r="O129" i="31"/>
  <c r="N129" i="31"/>
  <c r="M129" i="31"/>
  <c r="L129" i="31"/>
  <c r="K129" i="31"/>
  <c r="J129" i="31"/>
  <c r="I129" i="31"/>
  <c r="H129" i="31"/>
  <c r="T128" i="31"/>
  <c r="S126" i="31"/>
  <c r="R126" i="31"/>
  <c r="Q126" i="31"/>
  <c r="Q133" i="31" s="1"/>
  <c r="P126" i="31"/>
  <c r="O126" i="31"/>
  <c r="N126" i="31"/>
  <c r="M126" i="31"/>
  <c r="M133" i="31" s="1"/>
  <c r="L126" i="31"/>
  <c r="L133" i="31" s="1"/>
  <c r="K126" i="31"/>
  <c r="J126" i="31"/>
  <c r="I126" i="31"/>
  <c r="H126" i="31"/>
  <c r="T125" i="31"/>
  <c r="T124" i="31"/>
  <c r="T120" i="31"/>
  <c r="T119" i="31"/>
  <c r="S118" i="31"/>
  <c r="S121" i="31" s="1"/>
  <c r="R118" i="31"/>
  <c r="R121" i="31" s="1"/>
  <c r="Q118" i="31"/>
  <c r="Q121" i="31" s="1"/>
  <c r="P118" i="31"/>
  <c r="P121" i="31" s="1"/>
  <c r="O118" i="31"/>
  <c r="O121" i="31" s="1"/>
  <c r="N118" i="31"/>
  <c r="N121" i="31" s="1"/>
  <c r="M118" i="31"/>
  <c r="M121" i="31" s="1"/>
  <c r="L118" i="31"/>
  <c r="L121" i="31" s="1"/>
  <c r="K118" i="31"/>
  <c r="K121" i="31" s="1"/>
  <c r="J118" i="31"/>
  <c r="J121" i="31" s="1"/>
  <c r="I118" i="31"/>
  <c r="I121" i="31" s="1"/>
  <c r="H118" i="31"/>
  <c r="T117" i="31"/>
  <c r="S113" i="31"/>
  <c r="R113" i="31"/>
  <c r="Q113" i="31"/>
  <c r="P113" i="31"/>
  <c r="O113" i="31"/>
  <c r="N113" i="31"/>
  <c r="M113" i="31"/>
  <c r="L113" i="31"/>
  <c r="K113" i="31"/>
  <c r="J113" i="31"/>
  <c r="I113" i="31"/>
  <c r="H113" i="31"/>
  <c r="T112" i="31"/>
  <c r="T111" i="31"/>
  <c r="T110" i="31"/>
  <c r="T109" i="31"/>
  <c r="T108" i="31"/>
  <c r="T107" i="31"/>
  <c r="T106" i="31"/>
  <c r="T105" i="31"/>
  <c r="T104" i="31"/>
  <c r="T103" i="31"/>
  <c r="T102" i="31"/>
  <c r="T101" i="31"/>
  <c r="S99" i="31"/>
  <c r="R99" i="31"/>
  <c r="Q99" i="31"/>
  <c r="P99" i="31"/>
  <c r="O99" i="31"/>
  <c r="N99" i="31"/>
  <c r="M99" i="31"/>
  <c r="L99" i="31"/>
  <c r="K99" i="31"/>
  <c r="J99" i="31"/>
  <c r="I99" i="31"/>
  <c r="H99" i="31"/>
  <c r="T98" i="31"/>
  <c r="T97" i="31"/>
  <c r="T96" i="31"/>
  <c r="T95" i="31"/>
  <c r="T94" i="31"/>
  <c r="T93" i="31"/>
  <c r="T92" i="31"/>
  <c r="T91" i="31"/>
  <c r="T90" i="31"/>
  <c r="T89" i="31"/>
  <c r="T88" i="31"/>
  <c r="T87" i="31"/>
  <c r="T86" i="31"/>
  <c r="T85" i="31"/>
  <c r="T84" i="31"/>
  <c r="T83" i="31"/>
  <c r="T82" i="31"/>
  <c r="T81" i="31"/>
  <c r="T80" i="31"/>
  <c r="T79" i="31"/>
  <c r="T78" i="31"/>
  <c r="T77" i="31"/>
  <c r="T76" i="31"/>
  <c r="T75" i="31"/>
  <c r="T74" i="31"/>
  <c r="T73" i="31"/>
  <c r="T72" i="31"/>
  <c r="T71" i="31"/>
  <c r="T70" i="31"/>
  <c r="T69" i="31"/>
  <c r="S67" i="31"/>
  <c r="S114" i="31" s="1"/>
  <c r="R67" i="31"/>
  <c r="R114" i="31" s="1"/>
  <c r="Q67" i="31"/>
  <c r="P67" i="31"/>
  <c r="P114" i="31" s="1"/>
  <c r="O67" i="31"/>
  <c r="O114" i="31" s="1"/>
  <c r="N67" i="31"/>
  <c r="N114" i="31" s="1"/>
  <c r="M67" i="31"/>
  <c r="L67" i="31"/>
  <c r="L114" i="31" s="1"/>
  <c r="K67" i="31"/>
  <c r="K114" i="31" s="1"/>
  <c r="J67" i="31"/>
  <c r="J114" i="31" s="1"/>
  <c r="I67" i="31"/>
  <c r="H67" i="31"/>
  <c r="H114" i="31" s="1"/>
  <c r="T66" i="31"/>
  <c r="T65" i="31"/>
  <c r="T64" i="31"/>
  <c r="S60" i="31"/>
  <c r="R60" i="31"/>
  <c r="Q60" i="31"/>
  <c r="P60" i="31"/>
  <c r="O60" i="31"/>
  <c r="N60" i="31"/>
  <c r="M60" i="31"/>
  <c r="L60" i="31"/>
  <c r="K60" i="31"/>
  <c r="J60" i="31"/>
  <c r="I60" i="31"/>
  <c r="H60" i="31"/>
  <c r="T59" i="31"/>
  <c r="T58" i="31"/>
  <c r="S56" i="31"/>
  <c r="R56" i="31"/>
  <c r="Q56" i="31"/>
  <c r="P56" i="31"/>
  <c r="O56" i="31"/>
  <c r="N56" i="31"/>
  <c r="M56" i="31"/>
  <c r="L56" i="31"/>
  <c r="K56" i="31"/>
  <c r="J56" i="31"/>
  <c r="I56" i="31"/>
  <c r="H56" i="31"/>
  <c r="T55" i="31"/>
  <c r="T54" i="31"/>
  <c r="T53" i="31"/>
  <c r="S51" i="31"/>
  <c r="R51" i="31"/>
  <c r="Q51" i="31"/>
  <c r="P51" i="31"/>
  <c r="O51" i="31"/>
  <c r="N51" i="31"/>
  <c r="M51" i="31"/>
  <c r="L51" i="31"/>
  <c r="K51" i="31"/>
  <c r="J51" i="31"/>
  <c r="I51" i="31"/>
  <c r="H51" i="31"/>
  <c r="T50" i="31"/>
  <c r="T49" i="31"/>
  <c r="S47" i="31"/>
  <c r="R47" i="31"/>
  <c r="Q47" i="31"/>
  <c r="P47" i="31"/>
  <c r="O47" i="31"/>
  <c r="N47" i="31"/>
  <c r="M47" i="31"/>
  <c r="L47" i="31"/>
  <c r="K47" i="31"/>
  <c r="J47" i="31"/>
  <c r="I47" i="31"/>
  <c r="H47" i="31"/>
  <c r="T46" i="31"/>
  <c r="T45" i="31"/>
  <c r="S43" i="31"/>
  <c r="R43" i="31"/>
  <c r="Q43" i="31"/>
  <c r="P43" i="31"/>
  <c r="O43" i="31"/>
  <c r="N43" i="31"/>
  <c r="M43" i="31"/>
  <c r="L43" i="31"/>
  <c r="K43" i="31"/>
  <c r="J43" i="31"/>
  <c r="I43" i="31"/>
  <c r="H43" i="31"/>
  <c r="T42" i="31"/>
  <c r="T41" i="31"/>
  <c r="T40" i="31"/>
  <c r="T39" i="31"/>
  <c r="S34" i="31"/>
  <c r="R34" i="31"/>
  <c r="Q34" i="31"/>
  <c r="P34" i="31"/>
  <c r="O34" i="31"/>
  <c r="N34" i="31"/>
  <c r="M34" i="31"/>
  <c r="L34" i="31"/>
  <c r="K34" i="31"/>
  <c r="J34" i="31"/>
  <c r="I34" i="31"/>
  <c r="H34" i="31"/>
  <c r="T33" i="31"/>
  <c r="S30" i="31"/>
  <c r="R30" i="31"/>
  <c r="Q30" i="31"/>
  <c r="P30" i="31"/>
  <c r="O30" i="31"/>
  <c r="N30" i="31"/>
  <c r="M30" i="31"/>
  <c r="L30" i="31"/>
  <c r="K30" i="31"/>
  <c r="J30" i="31"/>
  <c r="I30" i="31"/>
  <c r="H30" i="31"/>
  <c r="T29" i="31"/>
  <c r="T28" i="31"/>
  <c r="T27" i="31"/>
  <c r="T26" i="31"/>
  <c r="T25" i="31"/>
  <c r="T24" i="31"/>
  <c r="T23" i="31"/>
  <c r="S21" i="31"/>
  <c r="R21" i="31"/>
  <c r="Q21" i="31"/>
  <c r="P21" i="31"/>
  <c r="O21" i="31"/>
  <c r="N21" i="31"/>
  <c r="N31" i="31" s="1"/>
  <c r="N35" i="31" s="1"/>
  <c r="M21" i="31"/>
  <c r="L21" i="31"/>
  <c r="K21" i="31"/>
  <c r="J21" i="31"/>
  <c r="I21" i="31"/>
  <c r="H21" i="31"/>
  <c r="T20" i="31"/>
  <c r="T19" i="31"/>
  <c r="T18" i="31"/>
  <c r="T17" i="31"/>
  <c r="T16" i="31"/>
  <c r="S14" i="31"/>
  <c r="R14" i="31"/>
  <c r="Q14" i="31"/>
  <c r="Q31" i="31" s="1"/>
  <c r="P14" i="31"/>
  <c r="P31" i="31" s="1"/>
  <c r="P35" i="31" s="1"/>
  <c r="O14" i="31"/>
  <c r="N14" i="31"/>
  <c r="M14" i="31"/>
  <c r="L14" i="31"/>
  <c r="L31" i="31" s="1"/>
  <c r="L35" i="31" s="1"/>
  <c r="K14" i="31"/>
  <c r="K31" i="31" s="1"/>
  <c r="J14" i="31"/>
  <c r="I14" i="31"/>
  <c r="H14" i="31"/>
  <c r="T13" i="31"/>
  <c r="T12" i="31"/>
  <c r="T11" i="31"/>
  <c r="T10" i="31"/>
  <c r="T9" i="31"/>
  <c r="T8" i="31"/>
  <c r="T7" i="31"/>
  <c r="T6" i="31"/>
  <c r="T5" i="31"/>
  <c r="A17" i="30"/>
  <c r="A18" i="30"/>
  <c r="A19" i="30"/>
  <c r="A20" i="30"/>
  <c r="A16" i="30"/>
  <c r="B21" i="30"/>
  <c r="C20" i="30"/>
  <c r="C19" i="30"/>
  <c r="C18" i="30"/>
  <c r="C17" i="30"/>
  <c r="C16" i="30"/>
  <c r="B43" i="30"/>
  <c r="B42" i="30"/>
  <c r="B41" i="30"/>
  <c r="B44" i="30" s="1"/>
  <c r="B36" i="30"/>
  <c r="B37" i="30" s="1"/>
  <c r="B39" i="30" s="1"/>
  <c r="B30" i="30"/>
  <c r="C29" i="30"/>
  <c r="A29" i="30"/>
  <c r="C28" i="30"/>
  <c r="A28" i="30"/>
  <c r="C27" i="30"/>
  <c r="A27" i="30"/>
  <c r="C26" i="30"/>
  <c r="A26" i="30"/>
  <c r="O15" i="30"/>
  <c r="C25" i="30"/>
  <c r="A25" i="30"/>
  <c r="O10" i="30"/>
  <c r="J8" i="30"/>
  <c r="J9" i="30" s="1"/>
  <c r="I8" i="30"/>
  <c r="I9" i="30" s="1"/>
  <c r="H8" i="30"/>
  <c r="H9" i="30" s="1"/>
  <c r="E7" i="30"/>
  <c r="O7" i="30" s="1"/>
  <c r="E6" i="30"/>
  <c r="O6" i="30" s="1"/>
  <c r="E5" i="30"/>
  <c r="O5" i="30" s="1"/>
  <c r="E4" i="30"/>
  <c r="O4" i="30" s="1"/>
  <c r="D3" i="30"/>
  <c r="E3" i="30" s="1"/>
  <c r="T56" i="31" l="1"/>
  <c r="T126" i="31"/>
  <c r="M31" i="31"/>
  <c r="M35" i="31" s="1"/>
  <c r="I31" i="31"/>
  <c r="I35" i="31" s="1"/>
  <c r="O31" i="31"/>
  <c r="O35" i="31" s="1"/>
  <c r="J31" i="31"/>
  <c r="J35" i="31" s="1"/>
  <c r="J135" i="31" s="1"/>
  <c r="J142" i="31" s="1"/>
  <c r="I133" i="31"/>
  <c r="H117" i="32"/>
  <c r="S31" i="31"/>
  <c r="S35" i="31" s="1"/>
  <c r="P133" i="31"/>
  <c r="T132" i="32"/>
  <c r="K35" i="31"/>
  <c r="Q35" i="31"/>
  <c r="R31" i="31"/>
  <c r="R35" i="31" s="1"/>
  <c r="I155" i="34"/>
  <c r="S155" i="34" s="1"/>
  <c r="S148" i="34"/>
  <c r="S61" i="31"/>
  <c r="T14" i="31"/>
  <c r="T30" i="31"/>
  <c r="T34" i="31"/>
  <c r="T43" i="31"/>
  <c r="T51" i="31"/>
  <c r="L61" i="31"/>
  <c r="L134" i="31" s="1"/>
  <c r="L135" i="31" s="1"/>
  <c r="L142" i="31" s="1"/>
  <c r="P61" i="31"/>
  <c r="P134" i="31" s="1"/>
  <c r="P135" i="31" s="1"/>
  <c r="P142" i="31" s="1"/>
  <c r="T129" i="31"/>
  <c r="P32" i="32"/>
  <c r="P36" i="32" s="1"/>
  <c r="K61" i="31"/>
  <c r="O61" i="31"/>
  <c r="T21" i="31"/>
  <c r="I61" i="31"/>
  <c r="M61" i="31"/>
  <c r="Q61" i="31"/>
  <c r="T60" i="31"/>
  <c r="I114" i="31"/>
  <c r="M114" i="31"/>
  <c r="Q114" i="31"/>
  <c r="J133" i="31"/>
  <c r="N133" i="31"/>
  <c r="R133" i="31"/>
  <c r="T132" i="31"/>
  <c r="J61" i="31"/>
  <c r="J134" i="31" s="1"/>
  <c r="N61" i="31"/>
  <c r="N134" i="31" s="1"/>
  <c r="N135" i="31" s="1"/>
  <c r="N142" i="31" s="1"/>
  <c r="R61" i="31"/>
  <c r="T47" i="31"/>
  <c r="T99" i="31"/>
  <c r="T113" i="31"/>
  <c r="T118" i="31"/>
  <c r="K133" i="31"/>
  <c r="O133" i="31"/>
  <c r="S133" i="31"/>
  <c r="S134" i="31" s="1"/>
  <c r="S135" i="31" s="1"/>
  <c r="S142" i="31" s="1"/>
  <c r="T140" i="31"/>
  <c r="T145" i="35"/>
  <c r="H152" i="35"/>
  <c r="T152" i="35" s="1"/>
  <c r="T144" i="33"/>
  <c r="T145" i="33"/>
  <c r="H152" i="33"/>
  <c r="T152" i="33" s="1"/>
  <c r="V141" i="32"/>
  <c r="V32" i="32"/>
  <c r="V36" i="32" s="1"/>
  <c r="V63" i="32"/>
  <c r="C21" i="30"/>
  <c r="V117" i="32"/>
  <c r="J141" i="32"/>
  <c r="T140" i="32"/>
  <c r="I141" i="32"/>
  <c r="M141" i="32"/>
  <c r="P141" i="32"/>
  <c r="M117" i="32"/>
  <c r="I117" i="32"/>
  <c r="U117" i="32"/>
  <c r="T62" i="32"/>
  <c r="U63" i="32"/>
  <c r="Q36" i="32"/>
  <c r="N32" i="32"/>
  <c r="N36" i="32" s="1"/>
  <c r="J32" i="32"/>
  <c r="J36" i="32" s="1"/>
  <c r="N63" i="32"/>
  <c r="P117" i="32"/>
  <c r="H63" i="32"/>
  <c r="L63" i="32"/>
  <c r="K117" i="32"/>
  <c r="O117" i="32"/>
  <c r="H141" i="32"/>
  <c r="L141" i="32"/>
  <c r="Q63" i="32"/>
  <c r="Q117" i="32"/>
  <c r="R141" i="32"/>
  <c r="U32" i="32"/>
  <c r="U36" i="32" s="1"/>
  <c r="U141" i="32"/>
  <c r="J63" i="32"/>
  <c r="N141" i="32"/>
  <c r="S141" i="32"/>
  <c r="K63" i="32"/>
  <c r="O63" i="32"/>
  <c r="K141" i="32"/>
  <c r="O141" i="32"/>
  <c r="O32" i="32"/>
  <c r="O36" i="32" s="1"/>
  <c r="I63" i="32"/>
  <c r="I144" i="32" s="1"/>
  <c r="R32" i="32"/>
  <c r="R36" i="32" s="1"/>
  <c r="R63" i="32"/>
  <c r="R117" i="32"/>
  <c r="H32" i="32"/>
  <c r="H36" i="32" s="1"/>
  <c r="L32" i="32"/>
  <c r="L36" i="32" s="1"/>
  <c r="S32" i="32"/>
  <c r="S36" i="32" s="1"/>
  <c r="S117" i="32"/>
  <c r="Q141" i="32"/>
  <c r="K32" i="32"/>
  <c r="K36" i="32" s="1"/>
  <c r="M63" i="32"/>
  <c r="M144" i="32" s="1"/>
  <c r="I32" i="32"/>
  <c r="I36" i="32" s="1"/>
  <c r="M32" i="32"/>
  <c r="M36" i="32" s="1"/>
  <c r="T21" i="32"/>
  <c r="J117" i="32"/>
  <c r="N117" i="32"/>
  <c r="P63" i="32"/>
  <c r="S63" i="32"/>
  <c r="T102" i="32"/>
  <c r="T57" i="32"/>
  <c r="T31" i="32"/>
  <c r="T35" i="32"/>
  <c r="T44" i="32"/>
  <c r="T135" i="32"/>
  <c r="T48" i="32"/>
  <c r="T116" i="32"/>
  <c r="T124" i="32"/>
  <c r="T151" i="32"/>
  <c r="T14" i="32"/>
  <c r="T121" i="32"/>
  <c r="T150" i="32"/>
  <c r="T52" i="32"/>
  <c r="T69" i="32"/>
  <c r="O134" i="31"/>
  <c r="O135" i="31" s="1"/>
  <c r="O142" i="31" s="1"/>
  <c r="H61" i="31"/>
  <c r="T67" i="31"/>
  <c r="H141" i="31"/>
  <c r="T141" i="31" s="1"/>
  <c r="H31" i="31"/>
  <c r="H121" i="31"/>
  <c r="T121" i="31" s="1"/>
  <c r="H133" i="31"/>
  <c r="T133" i="31" s="1"/>
  <c r="C30" i="30"/>
  <c r="O3" i="30"/>
  <c r="O8" i="30" s="1"/>
  <c r="O12" i="30" s="1"/>
  <c r="O16" i="30" s="1"/>
  <c r="L3" i="30"/>
  <c r="E8" i="30"/>
  <c r="K9" i="30"/>
  <c r="L5" i="30"/>
  <c r="L7" i="30"/>
  <c r="T114" i="31" l="1"/>
  <c r="K134" i="31"/>
  <c r="K135" i="31" s="1"/>
  <c r="K142" i="31" s="1"/>
  <c r="R144" i="32"/>
  <c r="R145" i="32" s="1"/>
  <c r="R152" i="32" s="1"/>
  <c r="M134" i="31"/>
  <c r="M135" i="31" s="1"/>
  <c r="M142" i="31" s="1"/>
  <c r="S144" i="32"/>
  <c r="H144" i="32"/>
  <c r="H145" i="32" s="1"/>
  <c r="H152" i="32" s="1"/>
  <c r="I134" i="31"/>
  <c r="I135" i="31" s="1"/>
  <c r="I142" i="31" s="1"/>
  <c r="P144" i="32"/>
  <c r="P145" i="32" s="1"/>
  <c r="P152" i="32" s="1"/>
  <c r="O144" i="32"/>
  <c r="J144" i="32"/>
  <c r="L144" i="32"/>
  <c r="L145" i="32" s="1"/>
  <c r="L152" i="32" s="1"/>
  <c r="K144" i="32"/>
  <c r="Q144" i="32"/>
  <c r="N144" i="32"/>
  <c r="N145" i="32" s="1"/>
  <c r="N152" i="32" s="1"/>
  <c r="U144" i="32"/>
  <c r="U145" i="32" s="1"/>
  <c r="U152" i="32" s="1"/>
  <c r="R134" i="31"/>
  <c r="R135" i="31" s="1"/>
  <c r="R142" i="31" s="1"/>
  <c r="Q134" i="31"/>
  <c r="Q135" i="31" s="1"/>
  <c r="Q142" i="31" s="1"/>
  <c r="V144" i="32"/>
  <c r="V145" i="32" s="1"/>
  <c r="V152" i="32" s="1"/>
  <c r="T141" i="32"/>
  <c r="O145" i="32"/>
  <c r="O152" i="32" s="1"/>
  <c r="M145" i="32"/>
  <c r="M152" i="32" s="1"/>
  <c r="S145" i="32"/>
  <c r="S152" i="32" s="1"/>
  <c r="K145" i="32"/>
  <c r="K152" i="32" s="1"/>
  <c r="J145" i="32"/>
  <c r="J152" i="32" s="1"/>
  <c r="T63" i="32"/>
  <c r="T117" i="32"/>
  <c r="T32" i="32"/>
  <c r="I145" i="32"/>
  <c r="I152" i="32" s="1"/>
  <c r="T36" i="32"/>
  <c r="T61" i="31"/>
  <c r="H134" i="31"/>
  <c r="H35" i="31"/>
  <c r="T31" i="31"/>
  <c r="O20" i="30"/>
  <c r="J11" i="30"/>
  <c r="J13" i="30" s="1"/>
  <c r="O21" i="30"/>
  <c r="L8" i="30"/>
  <c r="T144" i="32" l="1"/>
  <c r="T134" i="31"/>
  <c r="Q145" i="32"/>
  <c r="Q152" i="32" s="1"/>
  <c r="T35" i="31"/>
  <c r="H135" i="31"/>
  <c r="B33" i="23"/>
  <c r="B32" i="23"/>
  <c r="B31" i="23"/>
  <c r="B26" i="23"/>
  <c r="B27" i="23" s="1"/>
  <c r="B29" i="23" s="1"/>
  <c r="O15" i="23"/>
  <c r="B34" i="23" l="1"/>
  <c r="T152" i="32"/>
  <c r="T145" i="32"/>
  <c r="H142" i="31"/>
  <c r="T142" i="31" s="1"/>
  <c r="T135" i="31"/>
  <c r="F5" i="23"/>
  <c r="F6" i="23"/>
  <c r="F7" i="23"/>
  <c r="B20" i="23" l="1"/>
  <c r="C19" i="23"/>
  <c r="A19" i="23"/>
  <c r="C18" i="23"/>
  <c r="A18" i="23"/>
  <c r="C17" i="23"/>
  <c r="A17" i="23"/>
  <c r="C16" i="23"/>
  <c r="A16" i="23"/>
  <c r="C15" i="23"/>
  <c r="A15" i="23"/>
  <c r="O10" i="23"/>
  <c r="J8" i="23"/>
  <c r="J9" i="23" s="1"/>
  <c r="I8" i="23"/>
  <c r="I9" i="23" s="1"/>
  <c r="H8" i="23"/>
  <c r="H9" i="23" s="1"/>
  <c r="E7" i="23"/>
  <c r="O7" i="23" s="1"/>
  <c r="E6" i="23"/>
  <c r="O6" i="23" s="1"/>
  <c r="E5" i="23"/>
  <c r="O5" i="23" s="1"/>
  <c r="F4" i="23"/>
  <c r="E4" i="23"/>
  <c r="O4" i="23" s="1"/>
  <c r="D3" i="23"/>
  <c r="E3" i="23" s="1"/>
  <c r="C20" i="23" l="1"/>
  <c r="L7" i="23"/>
  <c r="L5" i="23"/>
  <c r="L6" i="23"/>
  <c r="L4" i="23"/>
  <c r="E8" i="23"/>
  <c r="L3" i="23"/>
  <c r="O3" i="23"/>
  <c r="O8" i="23" s="1"/>
  <c r="O12" i="23" s="1"/>
  <c r="O16" i="23" s="1"/>
  <c r="K9" i="23"/>
  <c r="C27" i="4"/>
  <c r="C26" i="4"/>
  <c r="C25" i="4"/>
  <c r="C24" i="4"/>
  <c r="C23" i="4"/>
  <c r="C16" i="4"/>
  <c r="C17" i="4"/>
  <c r="C18" i="4"/>
  <c r="C19" i="4"/>
  <c r="B28" i="4"/>
  <c r="L8" i="23" l="1"/>
  <c r="O20" i="23"/>
  <c r="O21" i="23"/>
  <c r="J11" i="23"/>
  <c r="J13" i="23" s="1"/>
  <c r="C28" i="4"/>
  <c r="I8" i="4" l="1"/>
  <c r="J8" i="4"/>
  <c r="H8" i="4"/>
  <c r="O10" i="4" l="1"/>
  <c r="C15" i="4" l="1"/>
  <c r="E5" i="4" l="1"/>
  <c r="O5" i="4" s="1"/>
  <c r="E4" i="4"/>
  <c r="O4" i="4" s="1"/>
  <c r="F5" i="4"/>
  <c r="F6" i="4"/>
  <c r="F7" i="4"/>
  <c r="F4" i="4"/>
  <c r="D3" i="4"/>
  <c r="E3" i="4" s="1"/>
  <c r="L3" i="4" l="1"/>
  <c r="O3" i="4"/>
  <c r="A16" i="4"/>
  <c r="A17" i="4"/>
  <c r="A18" i="4"/>
  <c r="A19" i="4"/>
  <c r="A15" i="4"/>
  <c r="L4" i="4" l="1"/>
  <c r="L5" i="4"/>
  <c r="E6" i="4"/>
  <c r="B20" i="4"/>
  <c r="L6" i="4" l="1"/>
  <c r="O6" i="4"/>
  <c r="C20" i="4"/>
  <c r="J9" i="4"/>
  <c r="I9" i="4"/>
  <c r="H9" i="4"/>
  <c r="K9" i="4" l="1"/>
  <c r="E7" i="4"/>
  <c r="L7" i="4" l="1"/>
  <c r="L8" i="4" s="1"/>
  <c r="O7" i="4"/>
  <c r="O8" i="4" s="1"/>
  <c r="O12" i="4" s="1"/>
  <c r="E8" i="4"/>
  <c r="J11" i="4" l="1"/>
  <c r="O20" i="4"/>
  <c r="O21" i="4"/>
  <c r="J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7" authorId="0" shapeId="0" xr:uid="{00000000-0006-0000-0800-000001000000}">
      <text>
        <r>
          <rPr>
            <b/>
            <sz val="8"/>
            <color indexed="81"/>
            <rFont val="Tahoma"/>
            <family val="2"/>
          </rPr>
          <t>Cindi:</t>
        </r>
        <r>
          <rPr>
            <sz val="8"/>
            <color indexed="81"/>
            <rFont val="Tahoma"/>
            <family val="2"/>
          </rPr>
          <t xml:space="preserve">
Adding second daughter in October 2019
</t>
        </r>
      </text>
    </comment>
  </commentList>
</comments>
</file>

<file path=xl/sharedStrings.xml><?xml version="1.0" encoding="utf-8"?>
<sst xmlns="http://schemas.openxmlformats.org/spreadsheetml/2006/main" count="1890" uniqueCount="303">
  <si>
    <t>Model Wages</t>
  </si>
  <si>
    <t>Hours</t>
  </si>
  <si>
    <t>Annual</t>
  </si>
  <si>
    <t>Estimated Health</t>
  </si>
  <si>
    <t>Dental</t>
  </si>
  <si>
    <t>Vision</t>
  </si>
  <si>
    <t>Monthly</t>
  </si>
  <si>
    <t>Pension Match is available at 6 months.</t>
  </si>
  <si>
    <t>Full Time Salaries</t>
  </si>
  <si>
    <t>Full time only.</t>
  </si>
  <si>
    <t>Bonus:</t>
  </si>
  <si>
    <t>Net</t>
  </si>
  <si>
    <t>Gross</t>
  </si>
  <si>
    <t>Increase %</t>
  </si>
  <si>
    <t>Old Wage</t>
  </si>
  <si>
    <t>New Wage</t>
  </si>
  <si>
    <t>Cindi Beaudet</t>
  </si>
  <si>
    <t>Ricky Eufers</t>
  </si>
  <si>
    <t>Joseph Sands</t>
  </si>
  <si>
    <t>457 Match</t>
  </si>
  <si>
    <t>.</t>
  </si>
  <si>
    <t>Part Time Salaries</t>
  </si>
  <si>
    <t>Total</t>
  </si>
  <si>
    <t>Michelle Hesselgesser</t>
  </si>
  <si>
    <t>Jarren Skaife</t>
  </si>
  <si>
    <t>Workers' Comp Rate</t>
  </si>
  <si>
    <t>Est Workers' Comp</t>
  </si>
  <si>
    <t>Directors</t>
  </si>
  <si>
    <t>Clerical</t>
  </si>
  <si>
    <t>Operations</t>
  </si>
  <si>
    <t xml:space="preserve">Directors: </t>
  </si>
  <si>
    <t xml:space="preserve">**Note credits on Workers' Comp estimate </t>
  </si>
  <si>
    <t>from SDRMA</t>
  </si>
  <si>
    <t>Estimated Social Security</t>
  </si>
  <si>
    <t>Estimated Medicare</t>
  </si>
  <si>
    <t>Notes as of 11 02 17</t>
  </si>
  <si>
    <t>CB - Enter the Blue Fields</t>
  </si>
  <si>
    <t>Kyle Means</t>
  </si>
  <si>
    <t>Net Income</t>
  </si>
  <si>
    <t>Net Other Income</t>
  </si>
  <si>
    <t>Total Other Income</t>
  </si>
  <si>
    <t>731100 · Unrealized Gain (Loss) on Invst</t>
  </si>
  <si>
    <t>731000 · Realized Gain (Loss) on Invest</t>
  </si>
  <si>
    <t>Other Income</t>
  </si>
  <si>
    <t>Other Income/Expense</t>
  </si>
  <si>
    <t>Net Ordinary Income</t>
  </si>
  <si>
    <t>Total Expense</t>
  </si>
  <si>
    <t>Total 540000 · Capital Assets</t>
  </si>
  <si>
    <t>Total 546020T · Equipment, etc</t>
  </si>
  <si>
    <t>546240 · Mapping Software</t>
  </si>
  <si>
    <t>546020T · Equipment, etc</t>
  </si>
  <si>
    <t>Total 540040T · Land, Purchase of Land</t>
  </si>
  <si>
    <t>540042 · Future Cemetery Property</t>
  </si>
  <si>
    <t>540040T · Land, Purchase of Land</t>
  </si>
  <si>
    <t>Total 542060T · Cemetery Grounds</t>
  </si>
  <si>
    <t>542060 · Improvements -Building</t>
  </si>
  <si>
    <t>542060T · Cemetery Grounds</t>
  </si>
  <si>
    <t>540000 · Capital Assets</t>
  </si>
  <si>
    <t>Total 530000 · Other Charges</t>
  </si>
  <si>
    <t>530100 · Miscellaneous non-operating exp</t>
  </si>
  <si>
    <t>Total 535540T · Depreciation Building</t>
  </si>
  <si>
    <t>585000 · Depreciation</t>
  </si>
  <si>
    <t>535540T · Depreciation Building</t>
  </si>
  <si>
    <t>530000 · Other Charges</t>
  </si>
  <si>
    <t>Total 520000 · Services and Supplies</t>
  </si>
  <si>
    <t>Total 524500T · Operational Expenses.</t>
  </si>
  <si>
    <t>528020 · Inventory</t>
  </si>
  <si>
    <t>527180 · Operational Supplies</t>
  </si>
  <si>
    <t>527100 · Fuel</t>
  </si>
  <si>
    <t>525600 · Security</t>
  </si>
  <si>
    <t>525320 · Security Guard Services</t>
  </si>
  <si>
    <t>523800 · Engraving Expense</t>
  </si>
  <si>
    <t>523250 · Repurchase</t>
  </si>
  <si>
    <t>522360 · Maintenance-Extermination</t>
  </si>
  <si>
    <t>522320 · Maint - Grounds</t>
  </si>
  <si>
    <t>522310 · Maint-Building Improvements</t>
  </si>
  <si>
    <t>521420 · Maint-Field Equipment</t>
  </si>
  <si>
    <t>524500T · Operational Expenses.</t>
  </si>
  <si>
    <t>Total 524520T · Administrative Expenses</t>
  </si>
  <si>
    <t>529550 · Water</t>
  </si>
  <si>
    <t>529050 · Website</t>
  </si>
  <si>
    <t>529040 · Private Mileage Reimbursement</t>
  </si>
  <si>
    <t>528990 · Semi-Annual Team Dinner</t>
  </si>
  <si>
    <t>528980 · Meals</t>
  </si>
  <si>
    <t>528140 · Conferences and Meetings</t>
  </si>
  <si>
    <t>527880 · Training/ Staff</t>
  </si>
  <si>
    <t>527280 · Awards/Recognition</t>
  </si>
  <si>
    <t>526420 · Advertising</t>
  </si>
  <si>
    <t>525030 · Paychex HR Support</t>
  </si>
  <si>
    <t>525025 · Legal - General Counsel</t>
  </si>
  <si>
    <t>524800 · Drug Testing/Pre-Employment</t>
  </si>
  <si>
    <t>524561 · Accounting</t>
  </si>
  <si>
    <t>524560 · Auditing</t>
  </si>
  <si>
    <t>524540 · Payroll Processing Services</t>
  </si>
  <si>
    <t>524520 · County Journal Recording</t>
  </si>
  <si>
    <t>523840 · Computer Equip/Software/T1</t>
  </si>
  <si>
    <t>523760 · Postage/Mailing</t>
  </si>
  <si>
    <t>523720 · Photocopies</t>
  </si>
  <si>
    <t>523700 · Office Supplies</t>
  </si>
  <si>
    <t>523660 · Computer Service</t>
  </si>
  <si>
    <t>523621 · Subscriptions</t>
  </si>
  <si>
    <t>523290 · Bank Charges</t>
  </si>
  <si>
    <t>523100 · Memberships</t>
  </si>
  <si>
    <t>520930 · Insurance - Liability</t>
  </si>
  <si>
    <t>520705 · Food</t>
  </si>
  <si>
    <t>520240 · Answering Service</t>
  </si>
  <si>
    <t>520230 · Cellular Phone</t>
  </si>
  <si>
    <t>520115 · Uniforms - Replacement Clothing</t>
  </si>
  <si>
    <t>518160 · Board Stipend</t>
  </si>
  <si>
    <t>524520T · Administrative Expenses</t>
  </si>
  <si>
    <t>Total 529540T · Utilities</t>
  </si>
  <si>
    <t>529500 · Electricity</t>
  </si>
  <si>
    <t>520845 · Trash</t>
  </si>
  <si>
    <t>520320 · Telephone Service</t>
  </si>
  <si>
    <t>529540T · Utilities</t>
  </si>
  <si>
    <t>520000 · Services and Supplies</t>
  </si>
  <si>
    <t>Total 510000 · Salaries and Employee Benefits</t>
  </si>
  <si>
    <t>Total 515260T · Unemployment Insurance</t>
  </si>
  <si>
    <t>513130 · CA SUI</t>
  </si>
  <si>
    <t>517000 · Workers Comp Insurance</t>
  </si>
  <si>
    <t>515260T · Unemployment Insurance</t>
  </si>
  <si>
    <t>Total 515080T · Health Insurance (eer share)</t>
  </si>
  <si>
    <t>515083 · Dental Insurance</t>
  </si>
  <si>
    <t>515082 · Vision Insurance</t>
  </si>
  <si>
    <t>515081 · Health Insurance</t>
  </si>
  <si>
    <t>515080T · Health Insurance (eer share)</t>
  </si>
  <si>
    <t>Total 513120T · Retirement - Social Security</t>
  </si>
  <si>
    <t>513140 · Medicare Tax</t>
  </si>
  <si>
    <t>513120 · Social Security</t>
  </si>
  <si>
    <t>513120T · Retirement - Social Security</t>
  </si>
  <si>
    <t>Total 513000T · Retirement - Miscellaneous</t>
  </si>
  <si>
    <t>551000 · Employee Contributions</t>
  </si>
  <si>
    <t>518000 · Employer Contributions-457</t>
  </si>
  <si>
    <t>513000T · Retirement - Miscellaneous</t>
  </si>
  <si>
    <t>Total 510040T · Regular Salaries.</t>
  </si>
  <si>
    <t>518080 · Auto Allowance</t>
  </si>
  <si>
    <t>515100 · Life Insurance Policy</t>
  </si>
  <si>
    <t>510040 · Regular Salaries</t>
  </si>
  <si>
    <t>510040T · Regular Salaries.</t>
  </si>
  <si>
    <t>510000 · Salaries and Employee Benefits</t>
  </si>
  <si>
    <t>Expense</t>
  </si>
  <si>
    <t>Gross Profit</t>
  </si>
  <si>
    <t>Total COGS</t>
  </si>
  <si>
    <t>5000 · Cost of Goods Sold</t>
  </si>
  <si>
    <t>Cost of Goods Sold</t>
  </si>
  <si>
    <t>Total Income</t>
  </si>
  <si>
    <t>Total 770001 · Other Revenue</t>
  </si>
  <si>
    <t>781360 · Other Misc. Revenue</t>
  </si>
  <si>
    <t>780160 · Vaults, Flower Vases, etc.</t>
  </si>
  <si>
    <t>777530 · Cremation</t>
  </si>
  <si>
    <t>777520 · Sale of Lots</t>
  </si>
  <si>
    <t>777040 · Open, Close Fees</t>
  </si>
  <si>
    <t>777030 · Marker Setting</t>
  </si>
  <si>
    <t>770100E · Endowment</t>
  </si>
  <si>
    <t>770001 · Other Revenue</t>
  </si>
  <si>
    <t>Total 740020 · Interest and Dividend Income</t>
  </si>
  <si>
    <t>740022 · Dividend Income - WFA</t>
  </si>
  <si>
    <t>740021 · Interest - Wells Fargo Advisors</t>
  </si>
  <si>
    <t>740020O · Interest on ACO at County</t>
  </si>
  <si>
    <t>740020E · Interest on Endow Fnd at County</t>
  </si>
  <si>
    <t>740020G · Interest on General Fnd at Cnty</t>
  </si>
  <si>
    <t>740020 · Interest and Dividend Income</t>
  </si>
  <si>
    <t>Total 700001 · Property Taxes</t>
  </si>
  <si>
    <t>770100 · Property Tax - SBE</t>
  </si>
  <si>
    <t>752800 · CA-Homeowners Tax Relief</t>
  </si>
  <si>
    <t>706000 · Teeter Settlement</t>
  </si>
  <si>
    <t>705000 · Prop Tax Prior Supplemental</t>
  </si>
  <si>
    <t>704000 · Prop Tax Curr Supplemental</t>
  </si>
  <si>
    <t>703000 · Prop Tax Prior Unsecured</t>
  </si>
  <si>
    <t>701020 · Prop Tax Current Unsecured</t>
  </si>
  <si>
    <t>700020 · Prop Tax Current Secured</t>
  </si>
  <si>
    <t>700001 · Property Taxes</t>
  </si>
  <si>
    <t>Income</t>
  </si>
  <si>
    <t>Ordinary Income/Expense</t>
  </si>
  <si>
    <t>Est Apr 18</t>
  </si>
  <si>
    <t>510330 · Year End Bonuses</t>
  </si>
  <si>
    <t>515060 · State Unemployment Ins EDD</t>
  </si>
  <si>
    <t>524566 · Temp for e-File</t>
  </si>
  <si>
    <t>542065 · Tree Renovaton</t>
  </si>
  <si>
    <t>542070 · Well Motor</t>
  </si>
  <si>
    <t>Kaiser</t>
  </si>
  <si>
    <t>Blue Shield</t>
  </si>
  <si>
    <t>2018-2019</t>
  </si>
  <si>
    <t>Apr 18</t>
  </si>
  <si>
    <t>May 18</t>
  </si>
  <si>
    <t>Est Jun 18</t>
  </si>
  <si>
    <t>777600 · Cenotaph</t>
  </si>
  <si>
    <t>Credits</t>
  </si>
  <si>
    <t>Net After Credit</t>
  </si>
  <si>
    <t>Meetings per month -4</t>
  </si>
  <si>
    <t>Number of Trustees  5</t>
  </si>
  <si>
    <t>12 Months per year - Maximum</t>
  </si>
  <si>
    <t>Just Monthly</t>
  </si>
  <si>
    <t>5 Trustees at 5 Addl Conferences</t>
  </si>
  <si>
    <t>5 Trustees at 3 - (LAMs, MD)</t>
  </si>
  <si>
    <t>joe</t>
  </si>
  <si>
    <t>mh</t>
  </si>
  <si>
    <t>Board Stipend</t>
  </si>
  <si>
    <t>2018-2019 Actuals</t>
  </si>
  <si>
    <t>2019-2020 Proposed</t>
  </si>
  <si>
    <t>Board Stipend Notes</t>
  </si>
  <si>
    <t>Jun 18</t>
  </si>
  <si>
    <t>Jul 18</t>
  </si>
  <si>
    <t>Aug 18</t>
  </si>
  <si>
    <t>Sep 18</t>
  </si>
  <si>
    <t>Oct 18</t>
  </si>
  <si>
    <t>Nov 18</t>
  </si>
  <si>
    <t>Dec 18</t>
  </si>
  <si>
    <t>Jan 19</t>
  </si>
  <si>
    <t>Feb 19</t>
  </si>
  <si>
    <t>Mar 19</t>
  </si>
  <si>
    <t>TOTAL</t>
  </si>
  <si>
    <t>707000 · RDV Apportionment</t>
  </si>
  <si>
    <t>781521- · Undistributed Revenue</t>
  </si>
  <si>
    <t>530100E · Misc Endowment Expense</t>
  </si>
  <si>
    <t>Est Mar 19</t>
  </si>
  <si>
    <t>Est May 18</t>
  </si>
  <si>
    <t>Approved Budget FYE 06/30/19</t>
  </si>
  <si>
    <t>542040 · Buildings, Capital Projects</t>
  </si>
  <si>
    <t>542300 · Office Renovation</t>
  </si>
  <si>
    <t xml:space="preserve">542060T · Cemetery Grounds - Other </t>
  </si>
  <si>
    <t>546020 · Equipment Automotive</t>
  </si>
  <si>
    <t>551100G · Cont to Other Funds - Gen</t>
  </si>
  <si>
    <t>551100E · Cont to Other Funds - End</t>
  </si>
  <si>
    <t>Proposed Budget FYE 06/30/20</t>
  </si>
  <si>
    <t>Notes on the Figures</t>
  </si>
  <si>
    <t>*Currently shows prior approved budget</t>
  </si>
  <si>
    <t>Not yet considered</t>
  </si>
  <si>
    <t>Formula - Do not Change</t>
  </si>
  <si>
    <t>We do not budget for Depreciation</t>
  </si>
  <si>
    <t>We do not budget for Misc Endowment Expense</t>
  </si>
  <si>
    <t>TOTAL Estimated</t>
  </si>
  <si>
    <t>We do not budget for Realized Gain/Loss</t>
  </si>
  <si>
    <t>We do not budget for Unrealized Gain/Loss</t>
  </si>
  <si>
    <t>Updated for 19-20</t>
  </si>
  <si>
    <t>**This must equal 770100E</t>
  </si>
  <si>
    <t>** This will be a 'plug' to make the Net Ordinary Income equal Total 540000 Capital Assets</t>
  </si>
  <si>
    <t xml:space="preserve">Because the curent estimated is </t>
  </si>
  <si>
    <t>very close to the prior year budget,</t>
  </si>
  <si>
    <t>707000 · RDA Apportionment</t>
  </si>
  <si>
    <t>we will leave the total tax</t>
  </si>
  <si>
    <t>budget the same as the prior year.</t>
  </si>
  <si>
    <t>We have better mid-year information</t>
  </si>
  <si>
    <t>on the allocations, so we will update</t>
  </si>
  <si>
    <t>the allocations among he taxes.</t>
  </si>
  <si>
    <t>Increased to more closely matched current estimated</t>
  </si>
  <si>
    <t>Estimated at just under current year estimated</t>
  </si>
  <si>
    <t>Immaterial budget - limited activity anticipated</t>
  </si>
  <si>
    <t>Based on Wage Modeling</t>
  </si>
  <si>
    <t>Same as Prior Year - GM Only</t>
  </si>
  <si>
    <t>Should be zero</t>
  </si>
  <si>
    <t>Unknown - Budget for same as previous year</t>
  </si>
  <si>
    <t>Budget close to actual</t>
  </si>
  <si>
    <t>Aerosurf - Phone, Internet - $200 month</t>
  </si>
  <si>
    <t>5 trustees, 12 meetings per year plus 3 local meetings No payments for conference</t>
  </si>
  <si>
    <t>No longer have service</t>
  </si>
  <si>
    <t>Decrease slightly to come closer to actual</t>
  </si>
  <si>
    <t>Increase slightly as actual cost is unknown</t>
  </si>
  <si>
    <t>$160 each month</t>
  </si>
  <si>
    <t>Increase slightly to come closer to actual</t>
  </si>
  <si>
    <t>Budget close to actual with 5% increase</t>
  </si>
  <si>
    <t>Project not yet started - estimated cost</t>
  </si>
  <si>
    <t>Estimated cost for one new employee</t>
  </si>
  <si>
    <t>Decreased estimates as we anticipate less legal issues on the land</t>
  </si>
  <si>
    <t>Estimated $450 monthly</t>
  </si>
  <si>
    <t>None anticipated</t>
  </si>
  <si>
    <t>Toastmasters for Admin, Irrigation and Constructon for Foreman</t>
  </si>
  <si>
    <t>Budget same as prior year</t>
  </si>
  <si>
    <t>New company coming in to kill clover - $7k annually</t>
  </si>
  <si>
    <t>Higher due to new niche wall</t>
  </si>
  <si>
    <t>Decreased slgihtly to come closer to actual</t>
  </si>
  <si>
    <t>Increased due to Estimates for Tree Maintenance</t>
  </si>
  <si>
    <t>Unknown costs</t>
  </si>
  <si>
    <t>** This will be a 'plug' to make the Net Ordinary Income equal Negative Total 540000 Capital Assets</t>
  </si>
  <si>
    <t xml:space="preserve">Boots - $200 per employee, $207/mo for uniforms </t>
  </si>
  <si>
    <t>Budget close to actual plus annual Cemsites subscription $1760</t>
  </si>
  <si>
    <t>Budget same as prior year plust $5k or Board Assessment</t>
  </si>
  <si>
    <t>Immaterial budget - limited activity anticipated (included petty cash income)</t>
  </si>
  <si>
    <t>the allocations among the taxes.</t>
  </si>
  <si>
    <t>Budget same as prior year plus $5k for Board Assessment</t>
  </si>
  <si>
    <t>Decreased slightly to come closer to actual</t>
  </si>
  <si>
    <t>This is a 'plug' to make the Net Ordinary Income equal Negative Total Capital Assets</t>
  </si>
  <si>
    <t>2019 workmans comp</t>
  </si>
  <si>
    <t>2019 prperty liability</t>
  </si>
  <si>
    <r>
      <t>Increase slightly as actual cost is unknown-</t>
    </r>
    <r>
      <rPr>
        <sz val="8"/>
        <color rgb="FFFF0000"/>
        <rFont val="Arial"/>
        <family val="2"/>
      </rPr>
      <t>10,686.13</t>
    </r>
  </si>
  <si>
    <r>
      <t>Based on Wage Modeling-</t>
    </r>
    <r>
      <rPr>
        <sz val="8"/>
        <color rgb="FFFF0000"/>
        <rFont val="Arial"/>
        <family val="2"/>
      </rPr>
      <t>19,086.78</t>
    </r>
  </si>
  <si>
    <t>Apr 19</t>
  </si>
  <si>
    <t>Est May 19</t>
  </si>
  <si>
    <t>Est Jun 19</t>
  </si>
  <si>
    <t>Actual Per the SDRMA Invoice</t>
  </si>
  <si>
    <t>Actual per SDRMA Invoice</t>
  </si>
  <si>
    <t xml:space="preserve">Estimated at close to </t>
  </si>
  <si>
    <t>the actual through May</t>
  </si>
  <si>
    <t xml:space="preserve">$653K plus the $10k </t>
  </si>
  <si>
    <t xml:space="preserve">estimated Teeter and </t>
  </si>
  <si>
    <t>estimated other</t>
  </si>
  <si>
    <t>small taxes which are</t>
  </si>
  <si>
    <t>accrued in June</t>
  </si>
  <si>
    <t>Budget same as prior year as this is close to actual</t>
  </si>
  <si>
    <t>Immaterial budget - limited activity anticipated (incl petty cash income)</t>
  </si>
  <si>
    <t>5 trustees, 12 mtgs/yr, 3 local meetings No payments for conference</t>
  </si>
  <si>
    <t>** This will be a 'plug'. Net Ordinary Income = Negative Total 540000 Capital Assets</t>
  </si>
  <si>
    <t>Approved Budget FYE 06/30/20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</si>
</sst>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0%"/>
    <numFmt numFmtId="166" formatCode="#,##0.00;\-#,##0.00"/>
    <numFmt numFmtId="167" formatCode="_(* #,##0.000_);_(* \(#,##0.000\);_(* &quot;-&quot;??_);_(@_)"/>
    <numFmt numFmtId="168" formatCode="&quot;$&quot;#,##0.00"/>
  </numFmts>
  <fonts count="21" x14ac:knownFonts="1">
    <font>
      <sz val="11"/>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sz val="11"/>
      <color theme="1"/>
      <name val="Calibri"/>
      <family val="2"/>
      <scheme val="minor"/>
    </font>
    <font>
      <sz val="11"/>
      <name val="Calibri"/>
      <family val="2"/>
      <scheme val="minor"/>
    </font>
    <font>
      <b/>
      <sz val="8"/>
      <color rgb="FF000000"/>
      <name val="Arial"/>
      <family val="2"/>
    </font>
    <font>
      <sz val="8"/>
      <color rgb="FF000000"/>
      <name val="Arial"/>
      <family val="2"/>
    </font>
    <font>
      <b/>
      <sz val="11"/>
      <color theme="1"/>
      <name val="Calibri"/>
      <family val="2"/>
      <scheme val="minor"/>
    </font>
    <font>
      <sz val="8"/>
      <color indexed="81"/>
      <name val="Tahoma"/>
      <family val="2"/>
    </font>
    <font>
      <b/>
      <sz val="8"/>
      <color indexed="81"/>
      <name val="Tahoma"/>
      <family val="2"/>
    </font>
    <font>
      <sz val="8"/>
      <color rgb="FFFF0000"/>
      <name val="Arial"/>
      <family val="2"/>
    </font>
    <font>
      <sz val="6"/>
      <color rgb="FF000000"/>
      <name val="Arial"/>
      <family val="2"/>
    </font>
    <font>
      <b/>
      <sz val="8"/>
      <name val="Arial"/>
      <family val="2"/>
    </font>
    <font>
      <sz val="8"/>
      <name val="Arial"/>
      <family val="2"/>
    </font>
    <font>
      <sz val="14"/>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7" tint="0.59999389629810485"/>
        <bgColor indexed="64"/>
      </patternFill>
    </fill>
  </fills>
  <borders count="17">
    <border>
      <left/>
      <right/>
      <top/>
      <bottom/>
      <diagonal/>
    </border>
    <border>
      <left/>
      <right/>
      <top/>
      <bottom style="thin">
        <color indexed="64"/>
      </bottom>
      <diagonal/>
    </border>
    <border>
      <left/>
      <right/>
      <top style="medium">
        <color indexed="64"/>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4"/>
      </bottom>
      <diagonal/>
    </border>
    <border>
      <left/>
      <right style="medium">
        <color indexed="64"/>
      </right>
      <top/>
      <bottom style="medium">
        <color indexed="64"/>
      </bottom>
      <diagonal/>
    </border>
  </borders>
  <cellStyleXfs count="8">
    <xf numFmtId="0" fontId="0" fillId="0" borderId="0"/>
    <xf numFmtId="43" fontId="9" fillId="0" borderId="0" applyFont="0" applyFill="0" applyBorder="0" applyAlignment="0" applyProtection="0"/>
    <xf numFmtId="9" fontId="9" fillId="0" borderId="0" applyFont="0" applyFill="0" applyBorder="0" applyAlignment="0" applyProtection="0"/>
    <xf numFmtId="0" fontId="8" fillId="0" borderId="0"/>
    <xf numFmtId="0" fontId="7" fillId="0" borderId="0"/>
    <xf numFmtId="0" fontId="6" fillId="0" borderId="0"/>
    <xf numFmtId="0" fontId="5" fillId="0" borderId="0"/>
    <xf numFmtId="0" fontId="4" fillId="0" borderId="0"/>
  </cellStyleXfs>
  <cellXfs count="91">
    <xf numFmtId="0" fontId="0" fillId="0" borderId="0" xfId="0"/>
    <xf numFmtId="43" fontId="0" fillId="0" borderId="0" xfId="1" applyFont="1"/>
    <xf numFmtId="43" fontId="0" fillId="0" borderId="1" xfId="1" applyFont="1" applyBorder="1"/>
    <xf numFmtId="43" fontId="0" fillId="0" borderId="0" xfId="1" applyFont="1" applyFill="1" applyBorder="1" applyAlignment="1">
      <alignment horizontal="center" wrapText="1"/>
    </xf>
    <xf numFmtId="43" fontId="0" fillId="0" borderId="0" xfId="0" applyNumberFormat="1"/>
    <xf numFmtId="43" fontId="0" fillId="0" borderId="3" xfId="1" applyFont="1" applyBorder="1"/>
    <xf numFmtId="164" fontId="0" fillId="0" borderId="0" xfId="2" applyNumberFormat="1" applyFont="1"/>
    <xf numFmtId="164" fontId="0" fillId="0" borderId="0" xfId="2" applyNumberFormat="1" applyFont="1" applyFill="1" applyBorder="1"/>
    <xf numFmtId="43" fontId="0" fillId="2" borderId="3" xfId="1" applyFont="1" applyFill="1" applyBorder="1"/>
    <xf numFmtId="10" fontId="0" fillId="0" borderId="0" xfId="2" applyNumberFormat="1" applyFont="1"/>
    <xf numFmtId="164" fontId="0" fillId="3" borderId="0" xfId="2" applyNumberFormat="1" applyFont="1" applyFill="1"/>
    <xf numFmtId="43" fontId="0" fillId="3" borderId="0" xfId="1" applyFont="1" applyFill="1"/>
    <xf numFmtId="10" fontId="0" fillId="0" borderId="0" xfId="2" applyNumberFormat="1" applyFont="1" applyFill="1" applyBorder="1" applyAlignment="1">
      <alignment horizontal="center" wrapText="1"/>
    </xf>
    <xf numFmtId="165" fontId="0" fillId="0" borderId="0" xfId="2" applyNumberFormat="1" applyFont="1"/>
    <xf numFmtId="43" fontId="0" fillId="0" borderId="4" xfId="1" applyFont="1" applyBorder="1"/>
    <xf numFmtId="0" fontId="0" fillId="0" borderId="5" xfId="0" applyBorder="1"/>
    <xf numFmtId="43" fontId="0" fillId="0" borderId="2" xfId="1" applyFont="1" applyBorder="1"/>
    <xf numFmtId="43" fontId="0" fillId="0" borderId="6" xfId="1" applyFont="1" applyBorder="1"/>
    <xf numFmtId="0" fontId="0" fillId="0" borderId="7" xfId="0" applyBorder="1"/>
    <xf numFmtId="43" fontId="0" fillId="0" borderId="0" xfId="1" applyFont="1" applyBorder="1"/>
    <xf numFmtId="43" fontId="0" fillId="0" borderId="8" xfId="1" applyFont="1" applyBorder="1"/>
    <xf numFmtId="0" fontId="0" fillId="0" borderId="9" xfId="0" applyBorder="1"/>
    <xf numFmtId="43" fontId="0" fillId="0" borderId="10" xfId="1" applyFont="1" applyBorder="1"/>
    <xf numFmtId="43" fontId="0" fillId="0" borderId="11" xfId="1" applyFont="1" applyBorder="1"/>
    <xf numFmtId="43" fontId="10" fillId="0" borderId="0" xfId="1" applyFont="1"/>
    <xf numFmtId="43" fontId="10" fillId="3" borderId="0" xfId="1" applyFont="1" applyFill="1"/>
    <xf numFmtId="43" fontId="0" fillId="4" borderId="0" xfId="1" applyFont="1" applyFill="1" applyBorder="1"/>
    <xf numFmtId="0" fontId="0" fillId="3" borderId="0" xfId="0" applyFill="1"/>
    <xf numFmtId="43" fontId="0" fillId="0" borderId="0" xfId="1" applyFont="1" applyAlignment="1">
      <alignment horizontal="right"/>
    </xf>
    <xf numFmtId="0" fontId="13" fillId="0" borderId="0" xfId="0" applyFont="1"/>
    <xf numFmtId="0" fontId="0" fillId="0" borderId="2" xfId="0" applyBorder="1"/>
    <xf numFmtId="10" fontId="0" fillId="0" borderId="2" xfId="2" applyNumberFormat="1" applyFont="1" applyBorder="1"/>
    <xf numFmtId="0" fontId="0" fillId="0" borderId="14" xfId="0" applyBorder="1"/>
    <xf numFmtId="10" fontId="0" fillId="0" borderId="14" xfId="2" applyNumberFormat="1" applyFont="1" applyBorder="1"/>
    <xf numFmtId="43" fontId="0" fillId="0" borderId="16" xfId="1" applyFont="1" applyBorder="1"/>
    <xf numFmtId="10" fontId="0" fillId="0" borderId="0" xfId="2" applyNumberFormat="1" applyFont="1" applyAlignment="1">
      <alignment horizontal="right"/>
    </xf>
    <xf numFmtId="49" fontId="11" fillId="0" borderId="0" xfId="7" applyNumberFormat="1" applyFont="1" applyAlignment="1">
      <alignment horizontal="center"/>
    </xf>
    <xf numFmtId="49" fontId="11" fillId="0" borderId="15" xfId="7" applyNumberFormat="1" applyFont="1" applyBorder="1" applyAlignment="1">
      <alignment horizontal="center"/>
    </xf>
    <xf numFmtId="0" fontId="4" fillId="0" borderId="0" xfId="7" applyAlignment="1">
      <alignment horizontal="center"/>
    </xf>
    <xf numFmtId="49" fontId="11" fillId="0" borderId="0" xfId="7" applyNumberFormat="1" applyFont="1"/>
    <xf numFmtId="166" fontId="12" fillId="0" borderId="0" xfId="7" applyNumberFormat="1" applyFont="1"/>
    <xf numFmtId="0" fontId="4" fillId="0" borderId="0" xfId="7"/>
    <xf numFmtId="166" fontId="12" fillId="0" borderId="14" xfId="7" applyNumberFormat="1" applyFont="1" applyBorder="1"/>
    <xf numFmtId="166" fontId="12" fillId="0" borderId="0" xfId="7" applyNumberFormat="1" applyFont="1" applyBorder="1"/>
    <xf numFmtId="166" fontId="12" fillId="0" borderId="13" xfId="7" applyNumberFormat="1" applyFont="1" applyBorder="1"/>
    <xf numFmtId="166" fontId="12" fillId="0" borderId="2" xfId="7" applyNumberFormat="1" applyFont="1" applyBorder="1"/>
    <xf numFmtId="166" fontId="11" fillId="0" borderId="12" xfId="7" applyNumberFormat="1" applyFont="1" applyBorder="1"/>
    <xf numFmtId="0" fontId="11" fillId="0" borderId="0" xfId="7" applyFont="1"/>
    <xf numFmtId="0" fontId="11" fillId="0" borderId="0" xfId="7" applyNumberFormat="1" applyFont="1"/>
    <xf numFmtId="0" fontId="4" fillId="0" borderId="0" xfId="7" applyNumberFormat="1"/>
    <xf numFmtId="49" fontId="11" fillId="0" borderId="0" xfId="7" applyNumberFormat="1" applyFont="1" applyAlignment="1">
      <alignment horizontal="center" wrapText="1"/>
    </xf>
    <xf numFmtId="49" fontId="11" fillId="0" borderId="15" xfId="7" applyNumberFormat="1" applyFont="1" applyBorder="1" applyAlignment="1">
      <alignment horizontal="center" wrapText="1"/>
    </xf>
    <xf numFmtId="0" fontId="4" fillId="0" borderId="0" xfId="7" applyAlignment="1">
      <alignment horizontal="center" wrapText="1"/>
    </xf>
    <xf numFmtId="166" fontId="12" fillId="4" borderId="0" xfId="7" applyNumberFormat="1" applyFont="1" applyFill="1"/>
    <xf numFmtId="166" fontId="12" fillId="4" borderId="14" xfId="7" applyNumberFormat="1" applyFont="1" applyFill="1" applyBorder="1"/>
    <xf numFmtId="166" fontId="12" fillId="4" borderId="0" xfId="7" applyNumberFormat="1" applyFont="1" applyFill="1" applyBorder="1"/>
    <xf numFmtId="166" fontId="12" fillId="4" borderId="2" xfId="7" applyNumberFormat="1" applyFont="1" applyFill="1" applyBorder="1"/>
    <xf numFmtId="49" fontId="11" fillId="4" borderId="0" xfId="7" applyNumberFormat="1" applyFont="1" applyFill="1"/>
    <xf numFmtId="166" fontId="12" fillId="0" borderId="0" xfId="7" applyNumberFormat="1" applyFont="1" applyFill="1"/>
    <xf numFmtId="166" fontId="12" fillId="0" borderId="13" xfId="7" applyNumberFormat="1" applyFont="1" applyFill="1" applyBorder="1"/>
    <xf numFmtId="166" fontId="12" fillId="0" borderId="0" xfId="7" applyNumberFormat="1" applyFont="1" applyFill="1" applyBorder="1"/>
    <xf numFmtId="49" fontId="12" fillId="0" borderId="0" xfId="7" applyNumberFormat="1" applyFont="1"/>
    <xf numFmtId="166" fontId="12" fillId="0" borderId="14" xfId="7" applyNumberFormat="1" applyFont="1" applyFill="1" applyBorder="1"/>
    <xf numFmtId="166" fontId="12" fillId="5" borderId="0" xfId="7" applyNumberFormat="1" applyFont="1" applyFill="1"/>
    <xf numFmtId="166" fontId="12" fillId="5" borderId="13" xfId="7" applyNumberFormat="1" applyFont="1" applyFill="1" applyBorder="1"/>
    <xf numFmtId="166" fontId="12" fillId="5" borderId="2" xfId="7" applyNumberFormat="1" applyFont="1" applyFill="1" applyBorder="1"/>
    <xf numFmtId="166" fontId="11" fillId="5" borderId="12" xfId="7" applyNumberFormat="1" applyFont="1" applyFill="1" applyBorder="1"/>
    <xf numFmtId="49" fontId="11" fillId="5" borderId="0" xfId="7" applyNumberFormat="1" applyFont="1" applyFill="1"/>
    <xf numFmtId="10" fontId="0" fillId="6" borderId="0" xfId="2" applyNumberFormat="1" applyFont="1" applyFill="1"/>
    <xf numFmtId="10" fontId="0" fillId="6" borderId="0" xfId="2" applyNumberFormat="1" applyFont="1" applyFill="1" applyBorder="1" applyAlignment="1">
      <alignment horizontal="center" wrapText="1"/>
    </xf>
    <xf numFmtId="0" fontId="3" fillId="0" borderId="0" xfId="7" applyFont="1"/>
    <xf numFmtId="167" fontId="0" fillId="0" borderId="0" xfId="1" applyNumberFormat="1" applyFont="1"/>
    <xf numFmtId="166" fontId="12" fillId="5" borderId="0" xfId="7" applyNumberFormat="1" applyFont="1" applyFill="1" applyBorder="1"/>
    <xf numFmtId="166" fontId="11" fillId="5" borderId="0" xfId="7" applyNumberFormat="1" applyFont="1" applyFill="1" applyBorder="1"/>
    <xf numFmtId="0" fontId="2" fillId="0" borderId="0" xfId="7" applyFont="1"/>
    <xf numFmtId="166" fontId="12" fillId="0" borderId="2" xfId="7" applyNumberFormat="1" applyFont="1" applyFill="1" applyBorder="1"/>
    <xf numFmtId="168" fontId="4" fillId="0" borderId="0" xfId="7" applyNumberFormat="1"/>
    <xf numFmtId="4" fontId="4" fillId="0" borderId="0" xfId="7" applyNumberFormat="1"/>
    <xf numFmtId="0" fontId="1" fillId="0" borderId="0" xfId="7" applyFont="1"/>
    <xf numFmtId="166" fontId="16" fillId="0" borderId="0" xfId="7" applyNumberFormat="1" applyFont="1" applyFill="1"/>
    <xf numFmtId="166" fontId="16" fillId="0" borderId="2" xfId="7" applyNumberFormat="1" applyFont="1" applyFill="1" applyBorder="1"/>
    <xf numFmtId="49" fontId="17" fillId="0" borderId="0" xfId="7" applyNumberFormat="1" applyFont="1"/>
    <xf numFmtId="166" fontId="19" fillId="0" borderId="0" xfId="7" applyNumberFormat="1" applyFont="1" applyFill="1"/>
    <xf numFmtId="166" fontId="19" fillId="0" borderId="14" xfId="7" applyNumberFormat="1" applyFont="1" applyFill="1" applyBorder="1"/>
    <xf numFmtId="166" fontId="19" fillId="0" borderId="0" xfId="7" applyNumberFormat="1" applyFont="1" applyFill="1" applyBorder="1"/>
    <xf numFmtId="166" fontId="19" fillId="0" borderId="13" xfId="7" applyNumberFormat="1" applyFont="1" applyFill="1" applyBorder="1"/>
    <xf numFmtId="166" fontId="19" fillId="0" borderId="2" xfId="7" applyNumberFormat="1" applyFont="1" applyFill="1" applyBorder="1"/>
    <xf numFmtId="49" fontId="18" fillId="0" borderId="15" xfId="7" applyNumberFormat="1" applyFont="1" applyFill="1" applyBorder="1" applyAlignment="1">
      <alignment horizontal="center" wrapText="1"/>
    </xf>
    <xf numFmtId="166" fontId="18" fillId="0" borderId="12" xfId="7" applyNumberFormat="1" applyFont="1" applyFill="1" applyBorder="1"/>
    <xf numFmtId="0" fontId="20" fillId="0" borderId="0" xfId="7" applyNumberFormat="1" applyFont="1" applyFill="1"/>
    <xf numFmtId="49" fontId="18" fillId="0" borderId="0" xfId="7" applyNumberFormat="1" applyFont="1" applyFill="1"/>
  </cellXfs>
  <cellStyles count="8">
    <cellStyle name="Comma" xfId="1" builtinId="3"/>
    <cellStyle name="Normal" xfId="0" builtinId="0"/>
    <cellStyle name="Normal 2" xfId="3" xr:uid="{00000000-0005-0000-0000-000002000000}"/>
    <cellStyle name="Normal 3" xfId="4" xr:uid="{00000000-0005-0000-0000-000003000000}"/>
    <cellStyle name="Normal 4" xfId="5" xr:uid="{00000000-0005-0000-0000-000004000000}"/>
    <cellStyle name="Normal 5" xfId="6" xr:uid="{00000000-0005-0000-0000-000005000000}"/>
    <cellStyle name="Normal 6" xfId="7" xr:uid="{00000000-0005-0000-0000-00000600000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64513" name="FILTER" hidden="1">
              <a:extLst>
                <a:ext uri="{63B3BB69-23CF-44E3-9099-C40C66FF867C}">
                  <a14:compatExt spid="_x0000_s64513"/>
                </a:ext>
                <a:ext uri="{FF2B5EF4-FFF2-40B4-BE49-F238E27FC236}">
                  <a16:creationId xmlns:a16="http://schemas.microsoft.com/office/drawing/2014/main" id="{00000000-0008-0000-0000-000001F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64514" name="HEADER" hidden="1">
              <a:extLst>
                <a:ext uri="{63B3BB69-23CF-44E3-9099-C40C66FF867C}">
                  <a14:compatExt spid="_x0000_s64514"/>
                </a:ext>
                <a:ext uri="{FF2B5EF4-FFF2-40B4-BE49-F238E27FC236}">
                  <a16:creationId xmlns:a16="http://schemas.microsoft.com/office/drawing/2014/main" id="{00000000-0008-0000-0000-000002F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55297" name="FILTER" hidden="1">
              <a:extLst>
                <a:ext uri="{63B3BB69-23CF-44E3-9099-C40C66FF867C}">
                  <a14:compatExt spid="_x0000_s55297"/>
                </a:ext>
                <a:ext uri="{FF2B5EF4-FFF2-40B4-BE49-F238E27FC236}">
                  <a16:creationId xmlns:a16="http://schemas.microsoft.com/office/drawing/2014/main" id="{00000000-0008-0000-0100-000001D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55298" name="HEADER" hidden="1">
              <a:extLst>
                <a:ext uri="{63B3BB69-23CF-44E3-9099-C40C66FF867C}">
                  <a14:compatExt spid="_x0000_s55298"/>
                </a:ext>
                <a:ext uri="{FF2B5EF4-FFF2-40B4-BE49-F238E27FC236}">
                  <a16:creationId xmlns:a16="http://schemas.microsoft.com/office/drawing/2014/main" id="{00000000-0008-0000-0100-000002D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52225" name="FILTER" hidden="1">
              <a:extLst>
                <a:ext uri="{63B3BB69-23CF-44E3-9099-C40C66FF867C}">
                  <a14:compatExt spid="_x0000_s52225"/>
                </a:ext>
                <a:ext uri="{FF2B5EF4-FFF2-40B4-BE49-F238E27FC236}">
                  <a16:creationId xmlns:a16="http://schemas.microsoft.com/office/drawing/2014/main" id="{00000000-0008-0000-0200-000001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52226" name="HEADER" hidden="1">
              <a:extLst>
                <a:ext uri="{63B3BB69-23CF-44E3-9099-C40C66FF867C}">
                  <a14:compatExt spid="_x0000_s52226"/>
                </a:ext>
                <a:ext uri="{FF2B5EF4-FFF2-40B4-BE49-F238E27FC236}">
                  <a16:creationId xmlns:a16="http://schemas.microsoft.com/office/drawing/2014/main" id="{00000000-0008-0000-0200-000002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45057" name="FILTER" hidden="1">
              <a:extLst>
                <a:ext uri="{63B3BB69-23CF-44E3-9099-C40C66FF867C}">
                  <a14:compatExt spid="_x0000_s45057"/>
                </a:ext>
                <a:ext uri="{FF2B5EF4-FFF2-40B4-BE49-F238E27FC236}">
                  <a16:creationId xmlns:a16="http://schemas.microsoft.com/office/drawing/2014/main" id="{00000000-0008-0000-0300-000001B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45058" name="HEADER" hidden="1">
              <a:extLst>
                <a:ext uri="{63B3BB69-23CF-44E3-9099-C40C66FF867C}">
                  <a14:compatExt spid="_x0000_s45058"/>
                </a:ext>
                <a:ext uri="{FF2B5EF4-FFF2-40B4-BE49-F238E27FC236}">
                  <a16:creationId xmlns:a16="http://schemas.microsoft.com/office/drawing/2014/main" id="{00000000-0008-0000-0300-000002B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40961" name="FILTER" hidden="1">
              <a:extLst>
                <a:ext uri="{63B3BB69-23CF-44E3-9099-C40C66FF867C}">
                  <a14:compatExt spid="_x0000_s40961"/>
                </a:ext>
                <a:ext uri="{FF2B5EF4-FFF2-40B4-BE49-F238E27FC236}">
                  <a16:creationId xmlns:a16="http://schemas.microsoft.com/office/drawing/2014/main" id="{00000000-0008-0000-0400-000001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40962" name="HEADER" hidden="1">
              <a:extLst>
                <a:ext uri="{63B3BB69-23CF-44E3-9099-C40C66FF867C}">
                  <a14:compatExt spid="_x0000_s40962"/>
                </a:ext>
                <a:ext uri="{FF2B5EF4-FFF2-40B4-BE49-F238E27FC236}">
                  <a16:creationId xmlns:a16="http://schemas.microsoft.com/office/drawing/2014/main" id="{00000000-0008-0000-0400-000002A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36865" name="FILTER"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36866" name="HEADER"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35841" name="FILTE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3</xdr:col>
          <xdr:colOff>160020</xdr:colOff>
          <xdr:row>0</xdr:row>
          <xdr:rowOff>228600</xdr:rowOff>
        </xdr:to>
        <xdr:sp macro="" textlink="">
          <xdr:nvSpPr>
            <xdr:cNvPr id="35842" name="HEADER" hidden="1">
              <a:extLst>
                <a:ext uri="{63B3BB69-23CF-44E3-9099-C40C66FF867C}">
                  <a14:compatExt spid="_x0000_s35842"/>
                </a:ext>
                <a:ext uri="{FF2B5EF4-FFF2-40B4-BE49-F238E27FC236}">
                  <a16:creationId xmlns:a16="http://schemas.microsoft.com/office/drawing/2014/main" id="{00000000-0008-0000-0600-0000028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438150</xdr:colOff>
      <xdr:row>0</xdr:row>
      <xdr:rowOff>180972</xdr:rowOff>
    </xdr:from>
    <xdr:to>
      <xdr:col>8</xdr:col>
      <xdr:colOff>533400</xdr:colOff>
      <xdr:row>146</xdr:row>
      <xdr:rowOff>114300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38150" y="180972"/>
          <a:ext cx="4972050" cy="2663380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First Budget Meeting - April</a:t>
          </a:r>
          <a:r>
            <a:rPr lang="en-US" sz="1100" baseline="0">
              <a:solidFill>
                <a:schemeClr val="dk1"/>
              </a:solidFill>
              <a:effectLst/>
              <a:latin typeface="+mn-lt"/>
              <a:ea typeface="+mn-ea"/>
              <a:cs typeface="+mn-cs"/>
            </a:rPr>
            <a:t> 4</a:t>
          </a:r>
          <a:r>
            <a:rPr lang="en-US" sz="1100">
              <a:solidFill>
                <a:schemeClr val="dk1"/>
              </a:solidFill>
              <a:effectLst/>
              <a:latin typeface="+mn-lt"/>
              <a:ea typeface="+mn-ea"/>
              <a:cs typeface="+mn-cs"/>
            </a:rPr>
            <a:t>, 2019</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In the Budget Document - Print the approved budge.  Print the last weorking document with the new names and notes.  Delete all of the sheets other than the Wage and Benefit modeling, the Notes, QB Budget Input Notes.</a:t>
          </a:r>
          <a:endParaRPr lang="en-US">
            <a:effectLst/>
          </a:endParaRPr>
        </a:p>
        <a:p>
          <a:endParaRPr lang="en-US">
            <a:effectLst/>
          </a:endParaRPr>
        </a:p>
        <a:p>
          <a:r>
            <a:rPr lang="en-US" sz="1100" baseline="0">
              <a:solidFill>
                <a:schemeClr val="dk1"/>
              </a:solidFill>
              <a:effectLst/>
              <a:latin typeface="+mn-lt"/>
              <a:ea typeface="+mn-ea"/>
              <a:cs typeface="+mn-cs"/>
            </a:rPr>
            <a:t>Run the Profit and Loss for the thirteen month period ending with the month just ended.  Set Columns to Month.  Export to Excel.  Copy into the Budget document.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Rename the sheet as Downloaded.  Copy the spreadsheet and name 'Working Copy xxxxxx where xxxxxx is the current dates.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Cut and past the April - June columns from the far left to the left of the current April column.  Change the headings on the March -June and the Total to say Est. at the beginning.  Change the alignment on the heading row to wrap text.  Delete the curent April column and verify the total column as the right formula.</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Est June column and paste it to the right.  Use the column as this will allow the subtotals and total to be correct.  This will be the Approved Budget FYE 06/30/xx (the current year).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Run the P&amp;L Budget Overview for the current year.  Change the dates to This Current Year an the Columns to Total Only.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Either: Print the document.  Use this to enter the actual figures into the Approved Budget column.  Do not overlay the subtotals and totals. OR- Export to excel.  Copy the columns to the right of the working document and then copy and paste.  Verify the totals match.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Approved Budget column to the column to the right.  This will be the Proposed Budget FYE 06/30/xx (the upcoming fiscal year).  Highlight each of the figures in this column so you can tell what has not yet been considered.    Unhighlight subtotal and blanks.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Make a column to the right - Noes on the Figures.  Put '*Currently shows prior approved budget' on all rows other than the subtotal, total and blank rows.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Also - change the color of the Font on everything below this paragraph on this spreadsheet so you know what has not been considered.  The highlighting does not work for part of a text box.</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Net income, without regard to the capital assets, should be zero.  The Contribution to Other Fund - Endowment - should equal the Endowment Income and the enterest on the Endowment Fund.  The Contribution to Other Fund - General, is the plug to make it so.</a:t>
          </a: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aseline="0">
              <a:solidFill>
                <a:schemeClr val="accent1">
                  <a:lumMod val="75000"/>
                </a:schemeClr>
              </a:solidFill>
              <a:effectLst/>
              <a:latin typeface="+mn-lt"/>
              <a:ea typeface="+mn-ea"/>
              <a:cs typeface="+mn-cs"/>
            </a:rPr>
            <a:t>Enter Estimated figures for April - June.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accent1">
                  <a:lumMod val="75000"/>
                </a:schemeClr>
              </a:solidFill>
              <a:effectLst/>
              <a:latin typeface="+mn-lt"/>
              <a:ea typeface="+mn-ea"/>
              <a:cs typeface="+mn-cs"/>
            </a:rPr>
            <a:t>Start here for JUNE</a:t>
          </a:r>
          <a:r>
            <a:rPr lang="en-US" sz="1100" baseline="0">
              <a:solidFill>
                <a:schemeClr val="accent1">
                  <a:lumMod val="75000"/>
                </a:schemeClr>
              </a:solidFill>
              <a:effectLst/>
              <a:latin typeface="+mn-lt"/>
              <a:ea typeface="+mn-ea"/>
              <a:cs typeface="+mn-cs"/>
            </a:rPr>
            <a:t> 2018</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 for 18-19 - The GM updated the proposed budget.  These are the notes from the 17-18 year.</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accent1">
                <a:lumMod val="75000"/>
              </a:schemeClr>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Review increases in wages and salaries.  Incorporate that on to the Wage &amp; Benefit Modeling tab.  Update the proposed bonus figures.</a:t>
          </a:r>
          <a:endParaRPr lang="en-US">
            <a:solidFill>
              <a:schemeClr val="accent1">
                <a:lumMod val="75000"/>
              </a:schemeClr>
            </a:solidFill>
            <a:effectLst/>
          </a:endParaRP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*at the end of the fiscal year, call vendors and request invoices that relate to June and prior.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Administrative Assistant is at a higher hourly rate than originally understood.  We will increase wages for that.</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received updated Workers' Compensation and Liability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increased the total Property Tax revenue to 599K.  We are currently at about $619k, and will lose about $15k due to the reallignment.  </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the Auto allowance to $100 per pay period per comment by DQ.</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cellular.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Answering service to 12x high month.  The lines at the District are not appropriate enough to get rid of the service.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Office Supplies- Increase to allow for moving office in which to meet families.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remove the Irrigation Supplies as we categorize those to Mainenance Grounds.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items below are from the previous year and should be used as a guide.</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Copy the Wage Modeling sheet from the prior year.  Update for current employees.</a:t>
          </a:r>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Before the Proposed Budget goes to the Board, we will update the April Estimated figures to Actuals and  validate that the Proposed Budget makes sense.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wages - budget current actual plus actual current payroll times the number of payrolls remaining.  Remember that you will accrue the last payroll or a portion thereof.  We modeled taking each employee full-time which requires benefits.</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taxes - We anticipate $670k this year.   WIth LAFCO adjustment (boundaries) we are unsure of the impact to taxes.   We will leave the budget at the current year budget of $575k.</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the Interest - the county generally pays interest once a quarter in the month following the end of the quarter.  The July receipts relates back to June, so enter these in the June estimated column.</a:t>
          </a:r>
        </a:p>
        <a:p>
          <a:br>
            <a:rPr lang="en-US" sz="1100" baseline="0">
              <a:solidFill>
                <a:schemeClr val="accent1">
                  <a:lumMod val="75000"/>
                </a:schemeClr>
              </a:solidFill>
              <a:effectLst/>
              <a:latin typeface="+mn-lt"/>
              <a:ea typeface="+mn-ea"/>
              <a:cs typeface="+mn-cs"/>
            </a:rPr>
          </a:br>
          <a:r>
            <a:rPr lang="en-US" sz="1100" baseline="0">
              <a:solidFill>
                <a:schemeClr val="accent1">
                  <a:lumMod val="75000"/>
                </a:schemeClr>
              </a:solidFill>
              <a:effectLst/>
              <a:latin typeface="+mn-lt"/>
              <a:ea typeface="+mn-ea"/>
              <a:cs typeface="+mn-cs"/>
            </a:rPr>
            <a:t>The WFA interest is received throughout the year.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budget a bit closer to the actual figures for FYE 06/30/17.</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Service Income actual is close to the budget.  We will leave he Budget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Auto allowance is 100 each pay period.</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457 Pension Contributions are  found on the Wage &amp; Benefit modeling tab.</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Social security and medicare are flat rates based on Salaries plus Board Stipend.</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Workers' Comp - the rates are: 9.06 for Directors, .57 for Clerical, and 9.06 for Cemetery Operations.  The GM is part of Cemetery Operations.</a:t>
          </a:r>
          <a:endParaRPr lang="en-US">
            <a:solidFill>
              <a:schemeClr val="accent1">
                <a:lumMod val="75000"/>
              </a:schemeClr>
            </a:solidFill>
            <a:effectLst/>
          </a:endParaRPr>
        </a:p>
        <a:p>
          <a:endParaRPr lang="en-US" sz="1100" baseline="0">
            <a:solidFill>
              <a:schemeClr val="accent1">
                <a:lumMod val="75000"/>
              </a:schemeClr>
            </a:solidFill>
          </a:endParaRPr>
        </a:p>
        <a:p>
          <a:r>
            <a:rPr lang="en-US" sz="1100" baseline="0">
              <a:solidFill>
                <a:schemeClr val="accent1">
                  <a:lumMod val="75000"/>
                </a:schemeClr>
              </a:solidFill>
            </a:rPr>
            <a:t>We increased $35k for conferences.</a:t>
          </a:r>
        </a:p>
        <a:p>
          <a:endParaRPr lang="en-US" sz="1100" baseline="0">
            <a:solidFill>
              <a:schemeClr val="accent1">
                <a:lumMod val="75000"/>
              </a:schemeClr>
            </a:solidFill>
          </a:endParaRPr>
        </a:p>
        <a:p>
          <a:r>
            <a:rPr lang="en-US" sz="1100" baseline="0">
              <a:solidFill>
                <a:schemeClr val="accent1">
                  <a:lumMod val="75000"/>
                </a:schemeClr>
              </a:solidFill>
            </a:rPr>
            <a:t>We separated out the Paychex HR cost from Legal.</a:t>
          </a:r>
        </a:p>
        <a:p>
          <a:endParaRPr lang="en-US" sz="1100" baseline="0">
            <a:solidFill>
              <a:schemeClr val="accent1">
                <a:lumMod val="75000"/>
              </a:schemeClr>
            </a:solidFill>
          </a:endParaRPr>
        </a:p>
        <a:p>
          <a:r>
            <a:rPr lang="en-US" sz="1100" baseline="0">
              <a:solidFill>
                <a:schemeClr val="accent1">
                  <a:lumMod val="75000"/>
                </a:schemeClr>
              </a:solidFill>
            </a:rPr>
            <a:t>Board Stipend increased to include three conferences, two local area meetings, Memorial Day, twelve regular meetings and one annual meeting.  Five members times $100 per meeting.</a:t>
          </a:r>
        </a:p>
        <a:p>
          <a:endParaRPr lang="en-US" sz="1100">
            <a:solidFill>
              <a:schemeClr val="accent1">
                <a:lumMod val="75000"/>
              </a:schemeClr>
            </a:solidFill>
          </a:endParaRPr>
        </a:p>
        <a:p>
          <a:r>
            <a:rPr lang="en-US" sz="1100">
              <a:solidFill>
                <a:schemeClr val="accent1">
                  <a:lumMod val="75000"/>
                </a:schemeClr>
              </a:solidFill>
            </a:rPr>
            <a:t>Sale of</a:t>
          </a:r>
          <a:r>
            <a:rPr lang="en-US" sz="1100" baseline="0">
              <a:solidFill>
                <a:schemeClr val="accent1">
                  <a:lumMod val="75000"/>
                </a:schemeClr>
              </a:solidFill>
            </a:rPr>
            <a:t> lots is higher due to increased fees.</a:t>
          </a:r>
        </a:p>
        <a:p>
          <a:endParaRPr lang="en-US" sz="1100" baseline="0">
            <a:solidFill>
              <a:schemeClr val="accent1">
                <a:lumMod val="75000"/>
              </a:schemeClr>
            </a:solidFill>
          </a:endParaRPr>
        </a:p>
        <a:p>
          <a:r>
            <a:rPr lang="en-US" sz="1100" baseline="0">
              <a:solidFill>
                <a:schemeClr val="accent1">
                  <a:lumMod val="75000"/>
                </a:schemeClr>
              </a:solidFill>
            </a:rPr>
            <a:t>Creamations are higher due to increased options for cremation in 2014.</a:t>
          </a:r>
        </a:p>
        <a:p>
          <a:endParaRPr lang="en-US" sz="1100" baseline="0">
            <a:solidFill>
              <a:schemeClr val="accent1">
                <a:lumMod val="75000"/>
              </a:schemeClr>
            </a:solidFill>
          </a:endParaRPr>
        </a:p>
        <a:p>
          <a:r>
            <a:rPr lang="en-US" sz="1100">
              <a:solidFill>
                <a:schemeClr val="accent1">
                  <a:lumMod val="75000"/>
                </a:schemeClr>
              </a:solidFill>
            </a:rPr>
            <a:t>Health insurance is estimated based on the</a:t>
          </a:r>
          <a:r>
            <a:rPr lang="en-US" sz="1100" baseline="0">
              <a:solidFill>
                <a:schemeClr val="accent1">
                  <a:lumMod val="75000"/>
                </a:schemeClr>
              </a:solidFill>
            </a:rPr>
            <a:t> wage modeling schedule.</a:t>
          </a:r>
        </a:p>
        <a:p>
          <a:endParaRPr lang="en-US" sz="1100" baseline="0">
            <a:solidFill>
              <a:schemeClr val="accent1">
                <a:lumMod val="75000"/>
              </a:schemeClr>
            </a:solidFill>
          </a:endParaRPr>
        </a:p>
        <a:p>
          <a:r>
            <a:rPr lang="en-US" sz="1100" baseline="0">
              <a:solidFill>
                <a:schemeClr val="accent1">
                  <a:lumMod val="75000"/>
                </a:schemeClr>
              </a:solidFill>
            </a:rPr>
            <a:t>Photocopies was increased as the local photo shop has gone out of business and we must now use the fedex office which is more expensive.</a:t>
          </a:r>
        </a:p>
        <a:p>
          <a:endParaRPr lang="en-US" sz="1100" baseline="0">
            <a:solidFill>
              <a:schemeClr val="accent1">
                <a:lumMod val="75000"/>
              </a:schemeClr>
            </a:solidFill>
          </a:endParaRPr>
        </a:p>
        <a:p>
          <a:r>
            <a:rPr lang="en-US" sz="1100">
              <a:solidFill>
                <a:schemeClr val="accent1">
                  <a:lumMod val="75000"/>
                </a:schemeClr>
              </a:solidFill>
            </a:rPr>
            <a:t>Staff</a:t>
          </a:r>
          <a:r>
            <a:rPr lang="en-US" sz="1100" baseline="0">
              <a:solidFill>
                <a:schemeClr val="accent1">
                  <a:lumMod val="75000"/>
                </a:schemeClr>
              </a:solidFill>
            </a:rPr>
            <a:t> Training - plan to increase in 2014.   One groundsman will be added to the training schedule and the Administrative person will be sent to more training.</a:t>
          </a:r>
        </a:p>
        <a:p>
          <a:endParaRPr lang="en-US" sz="1100" baseline="0">
            <a:solidFill>
              <a:schemeClr val="accent1">
                <a:lumMod val="75000"/>
              </a:schemeClr>
            </a:solidFill>
          </a:endParaRPr>
        </a:p>
        <a:p>
          <a:r>
            <a:rPr lang="en-US" sz="1100" baseline="0">
              <a:solidFill>
                <a:schemeClr val="accent1">
                  <a:lumMod val="75000"/>
                </a:schemeClr>
              </a:solidFill>
            </a:rPr>
            <a:t>Legal is running about $4k per month, but we only have invoices through October. </a:t>
          </a:r>
        </a:p>
        <a:p>
          <a:endParaRPr lang="en-US" sz="1100" baseline="0">
            <a:solidFill>
              <a:schemeClr val="accent1">
                <a:lumMod val="75000"/>
              </a:schemeClr>
            </a:solidFill>
          </a:endParaRPr>
        </a:p>
        <a:p>
          <a:endParaRPr lang="en-US" sz="1100" baseline="0">
            <a:solidFill>
              <a:schemeClr val="accent1">
                <a:lumMod val="75000"/>
              </a:schemeClr>
            </a:solidFill>
          </a:endParaRPr>
        </a:p>
        <a:p>
          <a:r>
            <a:rPr lang="en-US" sz="1100">
              <a:solidFill>
                <a:schemeClr val="accent1">
                  <a:lumMod val="75000"/>
                </a:schemeClr>
              </a:solidFill>
            </a:rPr>
            <a:t>The budget  has been reduced in Irrigation</a:t>
          </a:r>
          <a:r>
            <a:rPr lang="en-US" sz="1100" baseline="0">
              <a:solidFill>
                <a:schemeClr val="accent1">
                  <a:lumMod val="75000"/>
                </a:schemeClr>
              </a:solidFill>
            </a:rPr>
            <a:t> and increased in Maintenance Grounds becuase many of the smaller irrigation supplies are not broken out on vendor invoices and end up being coded  as maintenance grounds.</a:t>
          </a:r>
        </a:p>
        <a:p>
          <a:endParaRPr lang="en-US" sz="1100" baseline="0">
            <a:solidFill>
              <a:schemeClr val="accent1">
                <a:lumMod val="75000"/>
              </a:schemeClr>
            </a:solidFill>
          </a:endParaRPr>
        </a:p>
        <a:p>
          <a:r>
            <a:rPr lang="en-US" sz="1100" baseline="0">
              <a:solidFill>
                <a:schemeClr val="accent1">
                  <a:lumMod val="75000"/>
                </a:schemeClr>
              </a:solidFill>
            </a:rPr>
            <a:t>Equipment - we never know when the equipment will go out and need budget room to repair or purchase new as required.</a:t>
          </a:r>
        </a:p>
        <a:p>
          <a:endParaRPr lang="en-US" sz="1100" baseline="0">
            <a:solidFill>
              <a:schemeClr val="accent1">
                <a:lumMod val="75000"/>
              </a:schemeClr>
            </a:solidFill>
          </a:endParaRPr>
        </a:p>
        <a:p>
          <a:r>
            <a:rPr lang="en-US" sz="1100">
              <a:solidFill>
                <a:schemeClr val="accent1">
                  <a:lumMod val="75000"/>
                </a:schemeClr>
              </a:solidFill>
            </a:rPr>
            <a:t>Interest income.  We took money out of the general</a:t>
          </a:r>
          <a:r>
            <a:rPr lang="en-US" sz="1100" baseline="0">
              <a:solidFill>
                <a:schemeClr val="accent1">
                  <a:lumMod val="75000"/>
                </a:schemeClr>
              </a:solidFill>
            </a:rPr>
            <a:t> fund at the county so we anticipate a slight decrease in interest.  We put money into the ACO, but will use about $350k for Capital outlay. </a:t>
          </a:r>
        </a:p>
        <a:p>
          <a:endParaRPr lang="en-US" sz="1100" baseline="0">
            <a:solidFill>
              <a:schemeClr val="accent1">
                <a:lumMod val="75000"/>
              </a:schemeClr>
            </a:solidFill>
          </a:endParaRPr>
        </a:p>
        <a:p>
          <a:r>
            <a:rPr lang="en-US" sz="1100" baseline="0">
              <a:solidFill>
                <a:schemeClr val="accent1">
                  <a:lumMod val="75000"/>
                </a:schemeClr>
              </a:solidFill>
            </a:rPr>
            <a:t>For Improvements - Building- we have $25k for the retaining wall, block and fence/wall, and $5k for painting.</a:t>
          </a:r>
        </a:p>
        <a:p>
          <a:endParaRPr lang="en-US" sz="1100" baseline="0">
            <a:solidFill>
              <a:schemeClr val="accent1">
                <a:lumMod val="75000"/>
              </a:schemeClr>
            </a:solidFill>
          </a:endParaRPr>
        </a:p>
        <a:p>
          <a:r>
            <a:rPr lang="en-US" sz="1100" baseline="0">
              <a:solidFill>
                <a:schemeClr val="accent1">
                  <a:lumMod val="75000"/>
                </a:schemeClr>
              </a:solidFill>
            </a:rPr>
            <a:t>For Mapping Software - Cemsites, $25000.</a:t>
          </a:r>
        </a:p>
        <a:p>
          <a:endParaRPr lang="en-US" sz="1100" baseline="0">
            <a:solidFill>
              <a:schemeClr val="accent1">
                <a:lumMod val="75000"/>
              </a:schemeClr>
            </a:solidFill>
          </a:endParaRPr>
        </a:p>
        <a:p>
          <a:r>
            <a:rPr lang="en-US" sz="1100" baseline="0">
              <a:solidFill>
                <a:schemeClr val="accent1">
                  <a:lumMod val="75000"/>
                </a:schemeClr>
              </a:solidFill>
            </a:rPr>
            <a:t>June 6, 2016 -</a:t>
          </a:r>
        </a:p>
        <a:p>
          <a:r>
            <a:rPr lang="en-US" sz="1100" baseline="0">
              <a:solidFill>
                <a:schemeClr val="accent1">
                  <a:lumMod val="75000"/>
                </a:schemeClr>
              </a:solidFill>
            </a:rPr>
            <a:t>Increased Extermination by $300 to cover Wildlife Control Services updated fees.  Reduced Inventory to offset.</a:t>
          </a:r>
        </a:p>
        <a:p>
          <a:endParaRPr lang="en-US" sz="1100" baseline="0">
            <a:solidFill>
              <a:schemeClr val="accent1">
                <a:lumMod val="75000"/>
              </a:schemeClr>
            </a:solidFill>
          </a:endParaRPr>
        </a:p>
        <a:p>
          <a:r>
            <a:rPr lang="en-US" sz="1100" baseline="0">
              <a:solidFill>
                <a:schemeClr val="accent1">
                  <a:lumMod val="75000"/>
                </a:schemeClr>
              </a:solidFill>
            </a:rPr>
            <a:t>Increased wages to cover increase for staff.  Increased private mileage, decreased mapping software as offsetc</a:t>
          </a:r>
        </a:p>
        <a:p>
          <a:endParaRPr lang="en-US" sz="1100" baseline="0">
            <a:solidFill>
              <a:schemeClr val="accent1">
                <a:lumMod val="75000"/>
              </a:schemeClr>
            </a:solidFill>
          </a:endParaRPr>
        </a:p>
        <a:p>
          <a:r>
            <a:rPr lang="en-US" sz="1100" baseline="0">
              <a:solidFill>
                <a:schemeClr val="accent1">
                  <a:lumMod val="75000"/>
                </a:schemeClr>
              </a:solidFill>
            </a:rPr>
            <a:t>July 13 , 2016  Due to the final salary recommendations by the board:</a:t>
          </a:r>
        </a:p>
        <a:p>
          <a:r>
            <a:rPr lang="en-US" sz="1100" baseline="0">
              <a:solidFill>
                <a:schemeClr val="accent1">
                  <a:lumMod val="75000"/>
                </a:schemeClr>
              </a:solidFill>
            </a:rPr>
            <a:t>Increased Salaries by $5k.  Increased Auto Allowance by $700.  Increased 457 by $100.  Decreased Maintenance/Grounds by $3k.  Decreased Conferences by $3k.  Decreased Legal by the remainder.</a:t>
          </a:r>
        </a:p>
        <a:p>
          <a:endParaRPr lang="en-US" sz="1100" baseline="0">
            <a:solidFill>
              <a:schemeClr val="accent1">
                <a:lumMod val="75000"/>
              </a:schemeClr>
            </a:solidFill>
          </a:endParaRPr>
        </a:p>
        <a:p>
          <a:r>
            <a:rPr lang="en-US" sz="1100" baseline="0">
              <a:solidFill>
                <a:schemeClr val="accent1">
                  <a:lumMod val="75000"/>
                </a:schemeClr>
              </a:solidFill>
            </a:rPr>
            <a:t>June 1</a:t>
          </a:r>
        </a:p>
        <a:p>
          <a:endParaRPr lang="en-US" sz="1100" baseline="0">
            <a:solidFill>
              <a:schemeClr val="accent1">
                <a:lumMod val="75000"/>
              </a:schemeClr>
            </a:solidFill>
          </a:endParaRPr>
        </a:p>
        <a:p>
          <a:endParaRPr lang="en-US" sz="110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426720</xdr:colOff>
      <xdr:row>1</xdr:row>
      <xdr:rowOff>144780</xdr:rowOff>
    </xdr:from>
    <xdr:to>
      <xdr:col>5</xdr:col>
      <xdr:colOff>502920</xdr:colOff>
      <xdr:row>40</xdr:row>
      <xdr:rowOff>129540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426720" y="327660"/>
          <a:ext cx="3124200" cy="7117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a:t>
          </a:r>
          <a:r>
            <a:rPr lang="en-US" sz="1100" baseline="0"/>
            <a:t> Enter the Budget into QuickBooks,</a:t>
          </a:r>
        </a:p>
        <a:p>
          <a:endParaRPr lang="en-US" sz="1100" baseline="0"/>
        </a:p>
        <a:p>
          <a:r>
            <a:rPr lang="en-US" sz="1100" baseline="0"/>
            <a:t>In QB, go to Company, Planning &amp; Budgets, Set up Budgets.  Verify you are in the correct year - 15-16.</a:t>
          </a:r>
        </a:p>
        <a:p>
          <a:endParaRPr lang="en-US" sz="1100" baseline="0"/>
        </a:p>
        <a:p>
          <a:r>
            <a:rPr lang="en-US" sz="1100" baseline="0"/>
            <a:t>Enter the July fiure for each account.  Enter the figure on the proper line, press the down arrow.  Enter the next figure, press the down arrow.  Do not enter the blue figures.  That means some times you will press the down arrow twice and will leave some rows blank.</a:t>
          </a:r>
        </a:p>
        <a:p>
          <a:endParaRPr lang="en-US" sz="1100" baseline="0"/>
        </a:p>
        <a:p>
          <a:r>
            <a:rPr lang="en-US" sz="1100" baseline="0"/>
            <a:t>Once all of the July figures are entered, use the mouse and click on the top July figure.  Then click the Copy Across button.  Use the down arrow.  Click Copy Across.  Do this until you have filled all of the rows.</a:t>
          </a:r>
        </a:p>
        <a:p>
          <a:br>
            <a:rPr lang="en-US" sz="1100" baseline="0"/>
          </a:br>
          <a:r>
            <a:rPr lang="en-US" sz="1100" baseline="0"/>
            <a:t>Go back to the top, but look at the June figure.  There may be changes to the last digit or two digits.  This is usually the case where the monthly figure ends in 3 or 7.  Or 2 or 8.</a:t>
          </a:r>
        </a:p>
        <a:p>
          <a:endParaRPr lang="en-US" sz="1100" baseline="0"/>
        </a:p>
        <a:p>
          <a:r>
            <a:rPr lang="en-US" sz="1100" baseline="0"/>
            <a:t>After you have entered all of the June figures, double check that the Annual Total ties to the Approved Budget.  </a:t>
          </a:r>
        </a:p>
        <a:p>
          <a:endParaRPr lang="en-US" sz="1100" baseline="0"/>
        </a:p>
        <a:p>
          <a:r>
            <a:rPr lang="en-US" sz="1100" baseline="0"/>
            <a:t>If you inadvertently hit the enter button, the system will save what you have done.  Simply go in again.</a:t>
          </a:r>
        </a:p>
        <a:p>
          <a:endParaRPr lang="en-US" sz="1100" baseline="0"/>
        </a:p>
        <a:p>
          <a:endParaRPr lang="en-US" sz="1100" baseline="0"/>
        </a:p>
        <a:p>
          <a:endParaRPr lang="en-US" sz="1100" baseline="0"/>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4.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14.xml"/><Relationship Id="rId5" Type="http://schemas.openxmlformats.org/officeDocument/2006/relationships/image" Target="../media/image13.emf"/><Relationship Id="rId4" Type="http://schemas.openxmlformats.org/officeDocument/2006/relationships/control" Target="../activeX/activeX1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AA155"/>
  <sheetViews>
    <sheetView tabSelected="1" workbookViewId="0">
      <pane xSplit="7" ySplit="1" topLeftCell="V125" activePane="bottomRight" state="frozenSplit"/>
      <selection pane="topRight" activeCell="H1" sqref="H1"/>
      <selection pane="bottomLeft" activeCell="A2" sqref="A2"/>
      <selection pane="bottomRight" activeCell="AL125" sqref="AL125:AL133"/>
    </sheetView>
  </sheetViews>
  <sheetFormatPr defaultColWidth="8.88671875" defaultRowHeight="18" x14ac:dyDescent="0.35"/>
  <cols>
    <col min="1" max="6" width="3.6640625" style="48" customWidth="1"/>
    <col min="7" max="7" width="30.33203125" style="48" customWidth="1"/>
    <col min="8" max="8" width="7.109375" style="49" hidden="1" customWidth="1"/>
    <col min="9" max="9" width="7.5546875" style="49" hidden="1" customWidth="1"/>
    <col min="10" max="10" width="7.109375" style="49" hidden="1" customWidth="1"/>
    <col min="11" max="12" width="7.5546875" style="49" hidden="1" customWidth="1"/>
    <col min="13" max="14" width="7.88671875" style="49" hidden="1" customWidth="1"/>
    <col min="15" max="16" width="7.109375" style="49" hidden="1" customWidth="1"/>
    <col min="17" max="19" width="7.88671875" style="49" hidden="1" customWidth="1"/>
    <col min="20" max="20" width="9.109375" style="49" hidden="1" customWidth="1"/>
    <col min="21" max="21" width="9.6640625" style="49" hidden="1" customWidth="1"/>
    <col min="22" max="22" width="9.6640625" style="89" customWidth="1"/>
    <col min="23" max="23" width="16.5546875" style="49" hidden="1" customWidth="1"/>
    <col min="24" max="24" width="0" style="41" hidden="1" customWidth="1"/>
    <col min="25" max="25" width="9.6640625" style="41" hidden="1" customWidth="1"/>
    <col min="26" max="28" width="0" style="41" hidden="1" customWidth="1"/>
    <col min="29" max="37" width="8.88671875" style="41"/>
    <col min="38" max="38" width="10.33203125" style="41" bestFit="1" customWidth="1"/>
    <col min="39" max="16384" width="8.88671875" style="41"/>
  </cols>
  <sheetData>
    <row r="1" spans="1:24" s="52" customFormat="1" ht="44.4" customHeight="1" thickBot="1" x14ac:dyDescent="0.4">
      <c r="A1" s="50"/>
      <c r="B1" s="50"/>
      <c r="C1" s="50"/>
      <c r="D1" s="50"/>
      <c r="E1" s="50"/>
      <c r="F1" s="50"/>
      <c r="G1" s="50"/>
      <c r="H1" s="51" t="s">
        <v>202</v>
      </c>
      <c r="I1" s="51" t="s">
        <v>203</v>
      </c>
      <c r="J1" s="51" t="s">
        <v>204</v>
      </c>
      <c r="K1" s="51" t="s">
        <v>205</v>
      </c>
      <c r="L1" s="51" t="s">
        <v>206</v>
      </c>
      <c r="M1" s="51" t="s">
        <v>207</v>
      </c>
      <c r="N1" s="51" t="s">
        <v>208</v>
      </c>
      <c r="O1" s="51" t="s">
        <v>209</v>
      </c>
      <c r="P1" s="51" t="s">
        <v>210</v>
      </c>
      <c r="Q1" s="51" t="s">
        <v>286</v>
      </c>
      <c r="R1" s="51" t="s">
        <v>287</v>
      </c>
      <c r="S1" s="51" t="s">
        <v>288</v>
      </c>
      <c r="T1" s="51" t="s">
        <v>231</v>
      </c>
      <c r="U1" s="51" t="s">
        <v>217</v>
      </c>
      <c r="V1" s="87" t="s">
        <v>302</v>
      </c>
      <c r="W1" s="51"/>
      <c r="X1" s="51" t="s">
        <v>225</v>
      </c>
    </row>
    <row r="2" spans="1:24" ht="18.600000000000001" thickTop="1" x14ac:dyDescent="0.35">
      <c r="A2" s="39"/>
      <c r="B2" s="39" t="s">
        <v>173</v>
      </c>
      <c r="C2" s="39"/>
      <c r="D2" s="39"/>
      <c r="E2" s="39"/>
      <c r="F2" s="39"/>
      <c r="G2" s="39"/>
      <c r="H2" s="40"/>
      <c r="I2" s="40"/>
      <c r="J2" s="40"/>
      <c r="K2" s="40"/>
      <c r="L2" s="40"/>
      <c r="M2" s="40"/>
      <c r="N2" s="40"/>
      <c r="O2" s="40"/>
      <c r="P2" s="40"/>
      <c r="Q2" s="40"/>
      <c r="R2" s="40"/>
      <c r="S2" s="40"/>
      <c r="T2" s="40"/>
      <c r="U2" s="40"/>
      <c r="V2" s="82"/>
      <c r="W2" s="40"/>
    </row>
    <row r="3" spans="1:24" x14ac:dyDescent="0.35">
      <c r="A3" s="39"/>
      <c r="B3" s="39"/>
      <c r="C3" s="39"/>
      <c r="D3" s="39" t="s">
        <v>172</v>
      </c>
      <c r="E3" s="39"/>
      <c r="F3" s="39"/>
      <c r="G3" s="39"/>
      <c r="H3" s="40"/>
      <c r="I3" s="40"/>
      <c r="J3" s="40"/>
      <c r="K3" s="40"/>
      <c r="L3" s="40"/>
      <c r="M3" s="40"/>
      <c r="N3" s="40"/>
      <c r="O3" s="40"/>
      <c r="P3" s="40"/>
      <c r="Q3" s="40"/>
      <c r="R3" s="40"/>
      <c r="S3" s="40"/>
      <c r="T3" s="40"/>
      <c r="U3" s="40"/>
      <c r="V3" s="82"/>
      <c r="W3" s="40"/>
    </row>
    <row r="4" spans="1:24" x14ac:dyDescent="0.35">
      <c r="A4" s="39"/>
      <c r="B4" s="39"/>
      <c r="C4" s="39"/>
      <c r="D4" s="39"/>
      <c r="E4" s="39" t="s">
        <v>171</v>
      </c>
      <c r="F4" s="39"/>
      <c r="G4" s="39"/>
      <c r="H4" s="40"/>
      <c r="I4" s="40"/>
      <c r="J4" s="40"/>
      <c r="K4" s="40"/>
      <c r="L4" s="40"/>
      <c r="M4" s="40"/>
      <c r="N4" s="40"/>
      <c r="O4" s="40"/>
      <c r="P4" s="40"/>
      <c r="Q4" s="40"/>
      <c r="R4" s="40"/>
      <c r="S4" s="40"/>
      <c r="T4" s="40"/>
      <c r="U4" s="40"/>
      <c r="V4" s="82"/>
      <c r="W4" s="40"/>
    </row>
    <row r="5" spans="1:24" x14ac:dyDescent="0.35">
      <c r="A5" s="39"/>
      <c r="B5" s="39"/>
      <c r="C5" s="39"/>
      <c r="D5" s="39"/>
      <c r="E5" s="39"/>
      <c r="F5" s="39" t="s">
        <v>170</v>
      </c>
      <c r="G5" s="39"/>
      <c r="H5" s="40">
        <v>0</v>
      </c>
      <c r="I5" s="40">
        <v>0</v>
      </c>
      <c r="J5" s="40">
        <v>0</v>
      </c>
      <c r="K5" s="40">
        <v>10231.209999999999</v>
      </c>
      <c r="L5" s="40">
        <v>-10231.209999999999</v>
      </c>
      <c r="M5" s="40">
        <v>180108.35</v>
      </c>
      <c r="N5" s="40">
        <v>135005.76999999999</v>
      </c>
      <c r="O5" s="40">
        <v>0</v>
      </c>
      <c r="P5" s="40">
        <v>0</v>
      </c>
      <c r="Q5" s="40">
        <f>60036.41+116.64</f>
        <v>60153.05</v>
      </c>
      <c r="R5" s="40">
        <v>192619.83</v>
      </c>
      <c r="S5" s="40">
        <v>-53163.06</v>
      </c>
      <c r="T5" s="40">
        <f t="shared" ref="T5:T14" si="0">ROUND(SUM(H5:S5),5)</f>
        <v>514723.94</v>
      </c>
      <c r="U5" s="40">
        <v>583000</v>
      </c>
      <c r="V5" s="82">
        <f>583000-19500+37000</f>
        <v>600500</v>
      </c>
      <c r="W5" s="58"/>
      <c r="X5" s="61" t="s">
        <v>291</v>
      </c>
    </row>
    <row r="6" spans="1:24" x14ac:dyDescent="0.35">
      <c r="A6" s="39"/>
      <c r="B6" s="39"/>
      <c r="C6" s="39"/>
      <c r="D6" s="39"/>
      <c r="E6" s="39"/>
      <c r="F6" s="39" t="s">
        <v>169</v>
      </c>
      <c r="G6" s="39"/>
      <c r="H6" s="40">
        <v>0</v>
      </c>
      <c r="I6" s="40">
        <v>0</v>
      </c>
      <c r="J6" s="40">
        <v>24148.1</v>
      </c>
      <c r="K6" s="40">
        <v>0</v>
      </c>
      <c r="L6" s="40">
        <v>0</v>
      </c>
      <c r="M6" s="40">
        <v>1564.7</v>
      </c>
      <c r="N6" s="40">
        <v>0</v>
      </c>
      <c r="O6" s="40">
        <v>0</v>
      </c>
      <c r="P6" s="40">
        <v>0</v>
      </c>
      <c r="Q6" s="40">
        <v>0</v>
      </c>
      <c r="R6" s="40">
        <v>0</v>
      </c>
      <c r="S6" s="40">
        <v>1742.61</v>
      </c>
      <c r="T6" s="40">
        <f t="shared" si="0"/>
        <v>27455.41</v>
      </c>
      <c r="U6" s="40">
        <v>23000</v>
      </c>
      <c r="V6" s="82">
        <v>25000</v>
      </c>
      <c r="W6" s="58"/>
      <c r="X6" s="61" t="s">
        <v>292</v>
      </c>
    </row>
    <row r="7" spans="1:24" x14ac:dyDescent="0.35">
      <c r="A7" s="39"/>
      <c r="B7" s="39"/>
      <c r="C7" s="39"/>
      <c r="D7" s="39"/>
      <c r="E7" s="39"/>
      <c r="F7" s="39" t="s">
        <v>168</v>
      </c>
      <c r="G7" s="39"/>
      <c r="H7" s="40">
        <v>0</v>
      </c>
      <c r="I7" s="40">
        <v>0</v>
      </c>
      <c r="J7" s="40">
        <v>0</v>
      </c>
      <c r="K7" s="40">
        <v>0</v>
      </c>
      <c r="L7" s="40">
        <v>0</v>
      </c>
      <c r="M7" s="40">
        <v>0</v>
      </c>
      <c r="N7" s="40">
        <v>0</v>
      </c>
      <c r="O7" s="40">
        <v>0</v>
      </c>
      <c r="P7" s="40">
        <v>0</v>
      </c>
      <c r="Q7" s="40">
        <v>0</v>
      </c>
      <c r="R7" s="40">
        <v>0</v>
      </c>
      <c r="S7" s="40">
        <v>1330.62</v>
      </c>
      <c r="T7" s="40">
        <f t="shared" si="0"/>
        <v>1330.62</v>
      </c>
      <c r="U7" s="40">
        <v>1000</v>
      </c>
      <c r="V7" s="82">
        <v>1000</v>
      </c>
      <c r="W7" s="58"/>
      <c r="X7" s="61" t="s">
        <v>293</v>
      </c>
    </row>
    <row r="8" spans="1:24" x14ac:dyDescent="0.35">
      <c r="A8" s="39"/>
      <c r="B8" s="39"/>
      <c r="C8" s="39"/>
      <c r="D8" s="39"/>
      <c r="E8" s="39"/>
      <c r="F8" s="39" t="s">
        <v>167</v>
      </c>
      <c r="G8" s="39"/>
      <c r="H8" s="40">
        <v>0</v>
      </c>
      <c r="I8" s="40">
        <v>0</v>
      </c>
      <c r="J8" s="40">
        <v>0</v>
      </c>
      <c r="K8" s="40">
        <v>0</v>
      </c>
      <c r="L8" s="40">
        <v>0</v>
      </c>
      <c r="M8" s="40">
        <v>0</v>
      </c>
      <c r="N8" s="40">
        <v>0</v>
      </c>
      <c r="O8" s="40">
        <v>0</v>
      </c>
      <c r="P8" s="40">
        <v>2962.8</v>
      </c>
      <c r="Q8" s="40">
        <v>0</v>
      </c>
      <c r="R8" s="40">
        <v>1783.32</v>
      </c>
      <c r="S8" s="40">
        <v>11120.06</v>
      </c>
      <c r="T8" s="40">
        <f t="shared" si="0"/>
        <v>15866.18</v>
      </c>
      <c r="U8" s="40">
        <v>3500</v>
      </c>
      <c r="V8" s="82">
        <v>10000</v>
      </c>
      <c r="W8" s="58"/>
      <c r="X8" s="61" t="s">
        <v>294</v>
      </c>
    </row>
    <row r="9" spans="1:24" x14ac:dyDescent="0.35">
      <c r="A9" s="39"/>
      <c r="B9" s="39"/>
      <c r="C9" s="39"/>
      <c r="D9" s="39"/>
      <c r="E9" s="39"/>
      <c r="F9" s="39" t="s">
        <v>166</v>
      </c>
      <c r="G9" s="39"/>
      <c r="H9" s="40">
        <v>0</v>
      </c>
      <c r="I9" s="40">
        <v>0</v>
      </c>
      <c r="J9" s="40">
        <v>0</v>
      </c>
      <c r="K9" s="40">
        <v>0</v>
      </c>
      <c r="L9" s="40">
        <v>0</v>
      </c>
      <c r="M9" s="40">
        <v>0</v>
      </c>
      <c r="N9" s="40">
        <v>0</v>
      </c>
      <c r="O9" s="40">
        <v>0</v>
      </c>
      <c r="P9" s="40">
        <v>0</v>
      </c>
      <c r="Q9" s="40">
        <v>0</v>
      </c>
      <c r="R9" s="40">
        <v>0</v>
      </c>
      <c r="S9" s="40">
        <v>4340.6499999999996</v>
      </c>
      <c r="T9" s="40">
        <f t="shared" si="0"/>
        <v>4340.6499999999996</v>
      </c>
      <c r="U9" s="40">
        <v>500</v>
      </c>
      <c r="V9" s="82">
        <v>3500</v>
      </c>
      <c r="W9" s="58"/>
      <c r="X9" s="61" t="s">
        <v>295</v>
      </c>
    </row>
    <row r="10" spans="1:24" x14ac:dyDescent="0.35">
      <c r="A10" s="39"/>
      <c r="B10" s="39"/>
      <c r="C10" s="39"/>
      <c r="D10" s="39"/>
      <c r="E10" s="39"/>
      <c r="F10" s="39" t="s">
        <v>165</v>
      </c>
      <c r="G10" s="39"/>
      <c r="H10" s="40">
        <v>0</v>
      </c>
      <c r="I10" s="40">
        <v>0</v>
      </c>
      <c r="J10" s="40">
        <v>0</v>
      </c>
      <c r="K10" s="40">
        <v>0</v>
      </c>
      <c r="L10" s="40">
        <v>0</v>
      </c>
      <c r="M10" s="40">
        <v>0</v>
      </c>
      <c r="N10" s="40">
        <v>0</v>
      </c>
      <c r="O10" s="40">
        <v>0</v>
      </c>
      <c r="P10" s="40">
        <v>0</v>
      </c>
      <c r="Q10" s="40">
        <v>0</v>
      </c>
      <c r="R10" s="40">
        <v>0</v>
      </c>
      <c r="S10" s="40">
        <v>10231.209999999999</v>
      </c>
      <c r="T10" s="40">
        <f t="shared" si="0"/>
        <v>10231.209999999999</v>
      </c>
      <c r="U10" s="40">
        <v>10000</v>
      </c>
      <c r="V10" s="82">
        <v>10000</v>
      </c>
      <c r="W10" s="58"/>
      <c r="X10" s="61" t="s">
        <v>296</v>
      </c>
    </row>
    <row r="11" spans="1:24" x14ac:dyDescent="0.35">
      <c r="A11" s="39"/>
      <c r="B11" s="39"/>
      <c r="C11" s="39"/>
      <c r="D11" s="39"/>
      <c r="E11" s="39"/>
      <c r="F11" s="39" t="s">
        <v>239</v>
      </c>
      <c r="G11" s="39"/>
      <c r="H11" s="40">
        <v>0</v>
      </c>
      <c r="I11" s="40">
        <v>0</v>
      </c>
      <c r="J11" s="40">
        <v>0</v>
      </c>
      <c r="K11" s="40">
        <v>0</v>
      </c>
      <c r="L11" s="40">
        <v>0</v>
      </c>
      <c r="M11" s="40">
        <v>0</v>
      </c>
      <c r="N11" s="40">
        <v>40066.49</v>
      </c>
      <c r="O11" s="40">
        <v>0</v>
      </c>
      <c r="P11" s="40">
        <v>0</v>
      </c>
      <c r="Q11" s="40">
        <v>0</v>
      </c>
      <c r="R11" s="40">
        <v>0</v>
      </c>
      <c r="S11" s="40">
        <v>0</v>
      </c>
      <c r="T11" s="40">
        <f t="shared" si="0"/>
        <v>40066.49</v>
      </c>
      <c r="U11" s="40">
        <v>0</v>
      </c>
      <c r="V11" s="82">
        <v>0</v>
      </c>
      <c r="W11" s="58"/>
      <c r="X11" s="61" t="s">
        <v>297</v>
      </c>
    </row>
    <row r="12" spans="1:24" x14ac:dyDescent="0.35">
      <c r="A12" s="39"/>
      <c r="B12" s="39"/>
      <c r="C12" s="39"/>
      <c r="D12" s="39"/>
      <c r="E12" s="39"/>
      <c r="F12" s="39" t="s">
        <v>164</v>
      </c>
      <c r="G12" s="39"/>
      <c r="H12" s="40">
        <v>0</v>
      </c>
      <c r="I12" s="40">
        <v>0</v>
      </c>
      <c r="J12" s="40">
        <v>0</v>
      </c>
      <c r="K12" s="40">
        <v>0</v>
      </c>
      <c r="L12" s="40">
        <v>0</v>
      </c>
      <c r="M12" s="40">
        <v>984.16</v>
      </c>
      <c r="N12" s="40">
        <v>2296.37</v>
      </c>
      <c r="O12" s="40">
        <v>0</v>
      </c>
      <c r="P12" s="40">
        <v>0</v>
      </c>
      <c r="Q12" s="40">
        <v>0</v>
      </c>
      <c r="R12" s="40">
        <v>2296.41</v>
      </c>
      <c r="S12" s="40">
        <v>6589.1</v>
      </c>
      <c r="T12" s="40">
        <f t="shared" si="0"/>
        <v>12166.04</v>
      </c>
      <c r="U12" s="40">
        <v>4500</v>
      </c>
      <c r="V12" s="82">
        <v>7000</v>
      </c>
      <c r="W12" s="58"/>
      <c r="X12" s="61"/>
    </row>
    <row r="13" spans="1:24" ht="18.600000000000001" thickBot="1" x14ac:dyDescent="0.4">
      <c r="A13" s="39"/>
      <c r="B13" s="39"/>
      <c r="C13" s="39"/>
      <c r="D13" s="39"/>
      <c r="E13" s="39"/>
      <c r="F13" s="39" t="s">
        <v>163</v>
      </c>
      <c r="G13" s="39"/>
      <c r="H13" s="42">
        <v>0</v>
      </c>
      <c r="I13" s="42">
        <v>0</v>
      </c>
      <c r="J13" s="42">
        <v>0</v>
      </c>
      <c r="K13" s="42">
        <v>0</v>
      </c>
      <c r="L13" s="42">
        <v>0</v>
      </c>
      <c r="M13" s="42">
        <v>0</v>
      </c>
      <c r="N13" s="42">
        <v>0</v>
      </c>
      <c r="O13" s="42">
        <v>4764.67</v>
      </c>
      <c r="P13" s="42">
        <v>0</v>
      </c>
      <c r="Q13" s="42">
        <v>0</v>
      </c>
      <c r="R13" s="42">
        <v>4537.63</v>
      </c>
      <c r="S13" s="42">
        <v>17808.810000000001</v>
      </c>
      <c r="T13" s="42">
        <f t="shared" si="0"/>
        <v>27111.11</v>
      </c>
      <c r="U13" s="42">
        <v>4500</v>
      </c>
      <c r="V13" s="83">
        <v>10000</v>
      </c>
      <c r="W13" s="60"/>
      <c r="X13" s="61"/>
    </row>
    <row r="14" spans="1:24" x14ac:dyDescent="0.35">
      <c r="A14" s="39"/>
      <c r="B14" s="39"/>
      <c r="C14" s="39"/>
      <c r="D14" s="39"/>
      <c r="E14" s="39" t="s">
        <v>162</v>
      </c>
      <c r="F14" s="39"/>
      <c r="G14" s="39"/>
      <c r="H14" s="40">
        <f t="shared" ref="H14:S14" si="1">ROUND(SUM(H4:H13),5)</f>
        <v>0</v>
      </c>
      <c r="I14" s="40">
        <f t="shared" si="1"/>
        <v>0</v>
      </c>
      <c r="J14" s="40">
        <f t="shared" si="1"/>
        <v>24148.1</v>
      </c>
      <c r="K14" s="40">
        <f t="shared" si="1"/>
        <v>10231.209999999999</v>
      </c>
      <c r="L14" s="40">
        <f t="shared" si="1"/>
        <v>-10231.209999999999</v>
      </c>
      <c r="M14" s="40">
        <f t="shared" si="1"/>
        <v>182657.21</v>
      </c>
      <c r="N14" s="40">
        <f t="shared" si="1"/>
        <v>177368.63</v>
      </c>
      <c r="O14" s="40">
        <f t="shared" si="1"/>
        <v>4764.67</v>
      </c>
      <c r="P14" s="40">
        <f t="shared" si="1"/>
        <v>2962.8</v>
      </c>
      <c r="Q14" s="40">
        <f t="shared" si="1"/>
        <v>60153.05</v>
      </c>
      <c r="R14" s="40">
        <f t="shared" si="1"/>
        <v>201237.19</v>
      </c>
      <c r="S14" s="40">
        <f t="shared" si="1"/>
        <v>0</v>
      </c>
      <c r="T14" s="40">
        <f t="shared" si="0"/>
        <v>653291.65</v>
      </c>
      <c r="U14" s="40">
        <f>ROUND(SUM(U4:U13),5)</f>
        <v>630000</v>
      </c>
      <c r="V14" s="82">
        <f>ROUND(SUM(V4:V13),5)</f>
        <v>667000</v>
      </c>
      <c r="W14" s="63"/>
    </row>
    <row r="15" spans="1:24" x14ac:dyDescent="0.35">
      <c r="A15" s="39"/>
      <c r="B15" s="39"/>
      <c r="C15" s="39"/>
      <c r="D15" s="39"/>
      <c r="E15" s="39" t="s">
        <v>161</v>
      </c>
      <c r="F15" s="39"/>
      <c r="G15" s="39"/>
      <c r="H15" s="40"/>
      <c r="I15" s="40"/>
      <c r="J15" s="40"/>
      <c r="K15" s="40"/>
      <c r="L15" s="40"/>
      <c r="M15" s="40"/>
      <c r="N15" s="40"/>
      <c r="O15" s="40"/>
      <c r="P15" s="40"/>
      <c r="Q15" s="40"/>
      <c r="R15" s="40"/>
      <c r="S15" s="40"/>
      <c r="T15" s="40"/>
      <c r="U15" s="40"/>
      <c r="V15" s="82"/>
      <c r="W15" s="58"/>
    </row>
    <row r="16" spans="1:24" x14ac:dyDescent="0.35">
      <c r="A16" s="39"/>
      <c r="B16" s="39"/>
      <c r="C16" s="39"/>
      <c r="D16" s="39"/>
      <c r="E16" s="39"/>
      <c r="F16" s="39" t="s">
        <v>160</v>
      </c>
      <c r="G16" s="39"/>
      <c r="H16" s="40">
        <v>0</v>
      </c>
      <c r="I16" s="40">
        <v>0</v>
      </c>
      <c r="J16" s="40">
        <v>3725.51</v>
      </c>
      <c r="K16" s="40">
        <v>250.6</v>
      </c>
      <c r="L16" s="40">
        <v>0</v>
      </c>
      <c r="M16" s="40">
        <v>0</v>
      </c>
      <c r="N16" s="40">
        <v>4909.41</v>
      </c>
      <c r="O16" s="40">
        <v>0</v>
      </c>
      <c r="P16" s="40">
        <v>3711.61</v>
      </c>
      <c r="Q16" s="40">
        <v>533.69000000000005</v>
      </c>
      <c r="R16" s="40">
        <v>0</v>
      </c>
      <c r="S16" s="40">
        <v>3448.86</v>
      </c>
      <c r="T16" s="40">
        <f t="shared" ref="T16:T21" si="2">ROUND(SUM(H16:S16),5)</f>
        <v>16579.68</v>
      </c>
      <c r="U16" s="40">
        <v>10000</v>
      </c>
      <c r="V16" s="82">
        <v>14500</v>
      </c>
      <c r="W16" s="58"/>
      <c r="X16" s="61" t="s">
        <v>245</v>
      </c>
    </row>
    <row r="17" spans="1:27" x14ac:dyDescent="0.35">
      <c r="A17" s="39"/>
      <c r="B17" s="39"/>
      <c r="C17" s="39"/>
      <c r="D17" s="39"/>
      <c r="E17" s="39"/>
      <c r="F17" s="39" t="s">
        <v>159</v>
      </c>
      <c r="G17" s="39"/>
      <c r="H17" s="40">
        <v>0</v>
      </c>
      <c r="I17" s="40">
        <v>0</v>
      </c>
      <c r="J17" s="40">
        <v>898.13</v>
      </c>
      <c r="K17" s="40">
        <v>68.010000000000005</v>
      </c>
      <c r="L17" s="40">
        <v>0</v>
      </c>
      <c r="M17" s="40">
        <v>0</v>
      </c>
      <c r="N17" s="40">
        <v>1306.53</v>
      </c>
      <c r="O17" s="40">
        <v>0</v>
      </c>
      <c r="P17" s="40">
        <v>178.17</v>
      </c>
      <c r="Q17" s="40">
        <v>46.44</v>
      </c>
      <c r="R17" s="40">
        <v>0</v>
      </c>
      <c r="S17" s="40">
        <v>730.97</v>
      </c>
      <c r="T17" s="40">
        <f t="shared" si="2"/>
        <v>3228.25</v>
      </c>
      <c r="U17" s="40">
        <v>500</v>
      </c>
      <c r="V17" s="82">
        <v>3000</v>
      </c>
      <c r="W17" s="58"/>
      <c r="X17" s="61" t="s">
        <v>245</v>
      </c>
    </row>
    <row r="18" spans="1:27" x14ac:dyDescent="0.35">
      <c r="A18" s="39"/>
      <c r="B18" s="39"/>
      <c r="C18" s="39"/>
      <c r="D18" s="39"/>
      <c r="E18" s="39"/>
      <c r="F18" s="39" t="s">
        <v>158</v>
      </c>
      <c r="G18" s="39"/>
      <c r="H18" s="40">
        <v>0</v>
      </c>
      <c r="I18" s="40">
        <v>0</v>
      </c>
      <c r="J18" s="40">
        <v>5545.9</v>
      </c>
      <c r="K18" s="40">
        <v>361.79</v>
      </c>
      <c r="L18" s="40">
        <v>0</v>
      </c>
      <c r="M18" s="40">
        <v>0</v>
      </c>
      <c r="N18" s="40">
        <v>7207.23</v>
      </c>
      <c r="O18" s="40">
        <v>0</v>
      </c>
      <c r="P18" s="40">
        <v>9199.7000000000007</v>
      </c>
      <c r="Q18" s="40">
        <v>1199.72</v>
      </c>
      <c r="R18" s="40">
        <v>0</v>
      </c>
      <c r="S18" s="40">
        <v>5577.27</v>
      </c>
      <c r="T18" s="40">
        <f t="shared" si="2"/>
        <v>29091.61</v>
      </c>
      <c r="U18" s="40">
        <v>9000</v>
      </c>
      <c r="V18" s="82">
        <v>22000</v>
      </c>
      <c r="W18" s="58"/>
      <c r="X18" s="61" t="s">
        <v>245</v>
      </c>
    </row>
    <row r="19" spans="1:27" x14ac:dyDescent="0.35">
      <c r="A19" s="39"/>
      <c r="B19" s="39"/>
      <c r="C19" s="39"/>
      <c r="D19" s="39"/>
      <c r="E19" s="39"/>
      <c r="F19" s="39" t="s">
        <v>157</v>
      </c>
      <c r="G19" s="39"/>
      <c r="H19" s="40">
        <v>3753.76</v>
      </c>
      <c r="I19" s="40">
        <v>3737.19</v>
      </c>
      <c r="J19" s="40">
        <v>3673.03</v>
      </c>
      <c r="K19" s="40">
        <v>5979.49</v>
      </c>
      <c r="L19" s="40">
        <v>4634.1899999999996</v>
      </c>
      <c r="M19" s="40">
        <v>4630.78</v>
      </c>
      <c r="N19" s="40">
        <v>4954.95</v>
      </c>
      <c r="O19" s="40">
        <v>4688.6499999999996</v>
      </c>
      <c r="P19" s="40">
        <v>4874.34</v>
      </c>
      <c r="Q19" s="40">
        <v>4645.38</v>
      </c>
      <c r="R19" s="40">
        <v>4701.1099999999997</v>
      </c>
      <c r="S19" s="40">
        <v>3711.99</v>
      </c>
      <c r="T19" s="40">
        <f t="shared" si="2"/>
        <v>53984.86</v>
      </c>
      <c r="U19" s="40">
        <v>35000</v>
      </c>
      <c r="V19" s="82">
        <v>50000</v>
      </c>
      <c r="W19" s="58"/>
      <c r="X19" s="61" t="s">
        <v>245</v>
      </c>
    </row>
    <row r="20" spans="1:27" ht="18.600000000000001" thickBot="1" x14ac:dyDescent="0.4">
      <c r="A20" s="39"/>
      <c r="B20" s="39"/>
      <c r="C20" s="39"/>
      <c r="D20" s="39"/>
      <c r="E20" s="39"/>
      <c r="F20" s="39" t="s">
        <v>156</v>
      </c>
      <c r="G20" s="39"/>
      <c r="H20" s="42">
        <v>668.51</v>
      </c>
      <c r="I20" s="42">
        <v>698.29</v>
      </c>
      <c r="J20" s="42">
        <v>724.81</v>
      </c>
      <c r="K20" s="42">
        <v>684.05</v>
      </c>
      <c r="L20" s="42">
        <v>799.12</v>
      </c>
      <c r="M20" s="42">
        <v>874.12</v>
      </c>
      <c r="N20" s="42">
        <v>889.11</v>
      </c>
      <c r="O20" s="42">
        <v>747.04</v>
      </c>
      <c r="P20" s="42">
        <v>698.49</v>
      </c>
      <c r="Q20" s="42">
        <v>781.54</v>
      </c>
      <c r="R20" s="42">
        <v>794.55</v>
      </c>
      <c r="S20" s="42">
        <v>621.70000000000005</v>
      </c>
      <c r="T20" s="42">
        <f t="shared" si="2"/>
        <v>8981.33</v>
      </c>
      <c r="U20" s="42">
        <v>5500</v>
      </c>
      <c r="V20" s="83">
        <v>5500</v>
      </c>
      <c r="W20" s="60"/>
      <c r="X20" s="61" t="s">
        <v>245</v>
      </c>
    </row>
    <row r="21" spans="1:27" x14ac:dyDescent="0.35">
      <c r="A21" s="39"/>
      <c r="B21" s="39"/>
      <c r="C21" s="39"/>
      <c r="D21" s="39"/>
      <c r="E21" s="39" t="s">
        <v>155</v>
      </c>
      <c r="F21" s="39"/>
      <c r="G21" s="39"/>
      <c r="H21" s="40">
        <f t="shared" ref="H21:S21" si="3">ROUND(SUM(H15:H20),5)</f>
        <v>4422.2700000000004</v>
      </c>
      <c r="I21" s="40">
        <f t="shared" si="3"/>
        <v>4435.4799999999996</v>
      </c>
      <c r="J21" s="40">
        <f t="shared" si="3"/>
        <v>14567.38</v>
      </c>
      <c r="K21" s="40">
        <f t="shared" si="3"/>
        <v>7343.94</v>
      </c>
      <c r="L21" s="40">
        <f t="shared" si="3"/>
        <v>5433.31</v>
      </c>
      <c r="M21" s="40">
        <f t="shared" si="3"/>
        <v>5504.9</v>
      </c>
      <c r="N21" s="40">
        <f t="shared" si="3"/>
        <v>19267.23</v>
      </c>
      <c r="O21" s="40">
        <f t="shared" si="3"/>
        <v>5435.69</v>
      </c>
      <c r="P21" s="40">
        <f t="shared" si="3"/>
        <v>18662.310000000001</v>
      </c>
      <c r="Q21" s="40">
        <f t="shared" si="3"/>
        <v>7206.77</v>
      </c>
      <c r="R21" s="40">
        <f t="shared" si="3"/>
        <v>5495.66</v>
      </c>
      <c r="S21" s="40">
        <f t="shared" si="3"/>
        <v>14090.79</v>
      </c>
      <c r="T21" s="40">
        <f t="shared" si="2"/>
        <v>111865.73</v>
      </c>
      <c r="U21" s="40">
        <f>ROUND(SUM(U15:U20),5)</f>
        <v>60000</v>
      </c>
      <c r="V21" s="82">
        <f>ROUND(SUM(V15:V20),5)</f>
        <v>95000</v>
      </c>
      <c r="W21" s="63"/>
    </row>
    <row r="22" spans="1:27" x14ac:dyDescent="0.35">
      <c r="A22" s="39"/>
      <c r="B22" s="39"/>
      <c r="C22" s="39"/>
      <c r="D22" s="39"/>
      <c r="E22" s="39" t="s">
        <v>154</v>
      </c>
      <c r="F22" s="39"/>
      <c r="G22" s="39"/>
      <c r="H22" s="40"/>
      <c r="I22" s="40"/>
      <c r="J22" s="40"/>
      <c r="K22" s="40"/>
      <c r="L22" s="40"/>
      <c r="M22" s="40"/>
      <c r="N22" s="40"/>
      <c r="O22" s="40"/>
      <c r="P22" s="40"/>
      <c r="Q22" s="40"/>
      <c r="R22" s="40"/>
      <c r="S22" s="40"/>
      <c r="T22" s="40"/>
      <c r="U22" s="40"/>
      <c r="V22" s="82"/>
      <c r="W22" s="58"/>
    </row>
    <row r="23" spans="1:27" x14ac:dyDescent="0.35">
      <c r="A23" s="39"/>
      <c r="B23" s="39"/>
      <c r="C23" s="39"/>
      <c r="D23" s="39"/>
      <c r="E23" s="39"/>
      <c r="F23" s="39" t="s">
        <v>153</v>
      </c>
      <c r="G23" s="39"/>
      <c r="H23" s="40">
        <v>18175</v>
      </c>
      <c r="I23" s="40">
        <v>7775</v>
      </c>
      <c r="J23" s="40">
        <v>14400</v>
      </c>
      <c r="K23" s="40">
        <v>16225</v>
      </c>
      <c r="L23" s="40">
        <v>7425</v>
      </c>
      <c r="M23" s="40">
        <v>24225</v>
      </c>
      <c r="N23" s="40">
        <v>11983.33</v>
      </c>
      <c r="O23" s="40">
        <v>19350</v>
      </c>
      <c r="P23" s="40">
        <v>18775</v>
      </c>
      <c r="Q23" s="40">
        <v>10200</v>
      </c>
      <c r="R23" s="40">
        <v>8300</v>
      </c>
      <c r="S23" s="40">
        <v>12450</v>
      </c>
      <c r="T23" s="40">
        <f t="shared" ref="T23:T32" si="4">ROUND(SUM(H23:S23),5)</f>
        <v>169283.33</v>
      </c>
      <c r="U23" s="40">
        <v>150000</v>
      </c>
      <c r="V23" s="82">
        <v>175000</v>
      </c>
      <c r="W23" s="58"/>
      <c r="X23" s="61" t="s">
        <v>245</v>
      </c>
    </row>
    <row r="24" spans="1:27" x14ac:dyDescent="0.35">
      <c r="A24" s="39"/>
      <c r="B24" s="39"/>
      <c r="C24" s="39"/>
      <c r="D24" s="39"/>
      <c r="E24" s="39"/>
      <c r="F24" s="39" t="s">
        <v>152</v>
      </c>
      <c r="G24" s="39"/>
      <c r="H24" s="40">
        <v>750</v>
      </c>
      <c r="I24" s="40">
        <v>660</v>
      </c>
      <c r="J24" s="40">
        <v>1200</v>
      </c>
      <c r="K24" s="40">
        <v>1000</v>
      </c>
      <c r="L24" s="40">
        <v>1250</v>
      </c>
      <c r="M24" s="40">
        <v>1500</v>
      </c>
      <c r="N24" s="40">
        <v>1750</v>
      </c>
      <c r="O24" s="40">
        <v>750</v>
      </c>
      <c r="P24" s="40">
        <v>750</v>
      </c>
      <c r="Q24" s="40">
        <v>500</v>
      </c>
      <c r="R24" s="40">
        <v>660</v>
      </c>
      <c r="S24" s="40">
        <v>750</v>
      </c>
      <c r="T24" s="40">
        <f t="shared" si="4"/>
        <v>11520</v>
      </c>
      <c r="U24" s="40">
        <v>10000</v>
      </c>
      <c r="V24" s="82">
        <v>10000</v>
      </c>
      <c r="W24" s="58"/>
      <c r="X24" s="61" t="s">
        <v>246</v>
      </c>
    </row>
    <row r="25" spans="1:27" x14ac:dyDescent="0.35">
      <c r="A25" s="39"/>
      <c r="B25" s="39"/>
      <c r="C25" s="39"/>
      <c r="D25" s="39"/>
      <c r="E25" s="39"/>
      <c r="F25" s="39" t="s">
        <v>151</v>
      </c>
      <c r="G25" s="39"/>
      <c r="H25" s="40">
        <v>2650</v>
      </c>
      <c r="I25" s="40">
        <v>2250</v>
      </c>
      <c r="J25" s="40">
        <v>2650</v>
      </c>
      <c r="K25" s="40">
        <v>3400</v>
      </c>
      <c r="L25" s="40">
        <v>2550</v>
      </c>
      <c r="M25" s="40">
        <v>5050</v>
      </c>
      <c r="N25" s="40">
        <v>2650</v>
      </c>
      <c r="O25" s="40">
        <v>3350</v>
      </c>
      <c r="P25" s="40">
        <v>2950</v>
      </c>
      <c r="Q25" s="40">
        <v>1250</v>
      </c>
      <c r="R25" s="40">
        <v>1800</v>
      </c>
      <c r="S25" s="40">
        <v>3600</v>
      </c>
      <c r="T25" s="40">
        <f t="shared" si="4"/>
        <v>34150</v>
      </c>
      <c r="U25" s="40">
        <v>36000</v>
      </c>
      <c r="V25" s="82">
        <v>38000</v>
      </c>
      <c r="W25" s="58"/>
      <c r="X25" s="61" t="s">
        <v>245</v>
      </c>
    </row>
    <row r="26" spans="1:27" x14ac:dyDescent="0.35">
      <c r="A26" s="39"/>
      <c r="B26" s="39"/>
      <c r="C26" s="39"/>
      <c r="D26" s="39"/>
      <c r="E26" s="39"/>
      <c r="F26" s="39" t="s">
        <v>150</v>
      </c>
      <c r="G26" s="39"/>
      <c r="H26" s="40">
        <v>3775</v>
      </c>
      <c r="I26" s="40">
        <v>7250</v>
      </c>
      <c r="J26" s="40">
        <v>4100</v>
      </c>
      <c r="K26" s="40">
        <v>4500</v>
      </c>
      <c r="L26" s="40">
        <v>2600</v>
      </c>
      <c r="M26" s="40">
        <v>7500</v>
      </c>
      <c r="N26" s="40">
        <v>3516.67</v>
      </c>
      <c r="O26" s="40">
        <v>7100</v>
      </c>
      <c r="P26" s="40">
        <v>6400</v>
      </c>
      <c r="Q26" s="40">
        <v>800</v>
      </c>
      <c r="R26" s="40">
        <v>500</v>
      </c>
      <c r="S26" s="40">
        <v>4235</v>
      </c>
      <c r="T26" s="40">
        <f t="shared" si="4"/>
        <v>52276.67</v>
      </c>
      <c r="U26" s="40">
        <v>60000</v>
      </c>
      <c r="V26" s="82">
        <v>70000</v>
      </c>
      <c r="W26" s="58"/>
      <c r="X26" s="61" t="s">
        <v>245</v>
      </c>
    </row>
    <row r="27" spans="1:27" x14ac:dyDescent="0.35">
      <c r="A27" s="39"/>
      <c r="B27" s="39"/>
      <c r="C27" s="39"/>
      <c r="D27" s="39"/>
      <c r="E27" s="39"/>
      <c r="F27" s="39" t="s">
        <v>149</v>
      </c>
      <c r="G27" s="39"/>
      <c r="H27" s="40">
        <v>700</v>
      </c>
      <c r="I27" s="40">
        <v>900</v>
      </c>
      <c r="J27" s="40">
        <v>3000</v>
      </c>
      <c r="K27" s="40">
        <v>0</v>
      </c>
      <c r="L27" s="40">
        <v>600</v>
      </c>
      <c r="M27" s="40">
        <v>3700</v>
      </c>
      <c r="N27" s="40">
        <v>2900</v>
      </c>
      <c r="O27" s="40">
        <v>1300</v>
      </c>
      <c r="P27" s="40">
        <v>3200</v>
      </c>
      <c r="Q27" s="40">
        <v>2200</v>
      </c>
      <c r="R27" s="40">
        <v>3200</v>
      </c>
      <c r="S27" s="40">
        <v>200</v>
      </c>
      <c r="T27" s="40">
        <f t="shared" si="4"/>
        <v>21900</v>
      </c>
      <c r="U27" s="40">
        <v>11000</v>
      </c>
      <c r="V27" s="82">
        <v>15000</v>
      </c>
      <c r="W27" s="58"/>
      <c r="X27" s="61" t="s">
        <v>245</v>
      </c>
      <c r="AA27" s="70"/>
    </row>
    <row r="28" spans="1:27" x14ac:dyDescent="0.35">
      <c r="A28" s="39"/>
      <c r="B28" s="39"/>
      <c r="C28" s="39"/>
      <c r="D28" s="39"/>
      <c r="E28" s="39"/>
      <c r="F28" s="39" t="s">
        <v>186</v>
      </c>
      <c r="G28" s="39"/>
      <c r="H28" s="40">
        <v>0</v>
      </c>
      <c r="I28" s="40">
        <v>0</v>
      </c>
      <c r="J28" s="40">
        <v>0</v>
      </c>
      <c r="K28" s="40">
        <v>0</v>
      </c>
      <c r="L28" s="40">
        <v>0</v>
      </c>
      <c r="M28" s="40">
        <v>0</v>
      </c>
      <c r="N28" s="40">
        <v>0</v>
      </c>
      <c r="O28" s="40">
        <v>0</v>
      </c>
      <c r="P28" s="40">
        <v>0</v>
      </c>
      <c r="Q28" s="40">
        <v>0</v>
      </c>
      <c r="R28" s="40">
        <v>0</v>
      </c>
      <c r="S28" s="40">
        <v>0</v>
      </c>
      <c r="T28" s="40">
        <f t="shared" si="4"/>
        <v>0</v>
      </c>
      <c r="U28" s="40">
        <v>500</v>
      </c>
      <c r="V28" s="82">
        <v>300</v>
      </c>
      <c r="W28" s="58"/>
      <c r="X28" s="61" t="s">
        <v>247</v>
      </c>
    </row>
    <row r="29" spans="1:27" x14ac:dyDescent="0.35">
      <c r="A29" s="39"/>
      <c r="B29" s="39"/>
      <c r="C29" s="39"/>
      <c r="D29" s="39"/>
      <c r="E29" s="39"/>
      <c r="F29" s="39" t="s">
        <v>148</v>
      </c>
      <c r="G29" s="39"/>
      <c r="H29" s="40">
        <v>1220</v>
      </c>
      <c r="I29" s="40">
        <v>530</v>
      </c>
      <c r="J29" s="40">
        <v>925</v>
      </c>
      <c r="K29" s="40">
        <v>890</v>
      </c>
      <c r="L29" s="40">
        <v>1090</v>
      </c>
      <c r="M29" s="40">
        <v>2300</v>
      </c>
      <c r="N29" s="40">
        <v>825</v>
      </c>
      <c r="O29" s="40">
        <v>890</v>
      </c>
      <c r="P29" s="40">
        <v>430</v>
      </c>
      <c r="Q29" s="40">
        <v>400</v>
      </c>
      <c r="R29" s="40">
        <v>1215</v>
      </c>
      <c r="S29" s="40">
        <v>1380</v>
      </c>
      <c r="T29" s="40">
        <f t="shared" si="4"/>
        <v>12095</v>
      </c>
      <c r="U29" s="40">
        <v>11000</v>
      </c>
      <c r="V29" s="82">
        <v>12000</v>
      </c>
      <c r="W29" s="58"/>
      <c r="X29" s="61" t="s">
        <v>245</v>
      </c>
      <c r="AA29" s="70"/>
    </row>
    <row r="30" spans="1:27" ht="18.600000000000001" thickBot="1" x14ac:dyDescent="0.4">
      <c r="A30" s="39"/>
      <c r="B30" s="39"/>
      <c r="C30" s="39"/>
      <c r="D30" s="39"/>
      <c r="E30" s="39"/>
      <c r="F30" s="39" t="s">
        <v>147</v>
      </c>
      <c r="G30" s="39"/>
      <c r="H30" s="43">
        <v>25000</v>
      </c>
      <c r="I30" s="43">
        <v>205.66</v>
      </c>
      <c r="J30" s="43">
        <v>0</v>
      </c>
      <c r="K30" s="43">
        <v>169.71</v>
      </c>
      <c r="L30" s="43">
        <v>0</v>
      </c>
      <c r="M30" s="43">
        <v>83.54</v>
      </c>
      <c r="N30" s="43">
        <v>0</v>
      </c>
      <c r="O30" s="43">
        <v>0</v>
      </c>
      <c r="P30" s="43">
        <v>0</v>
      </c>
      <c r="Q30" s="43">
        <v>0</v>
      </c>
      <c r="R30" s="43">
        <v>0</v>
      </c>
      <c r="S30" s="43">
        <v>195.71</v>
      </c>
      <c r="T30" s="43">
        <f t="shared" si="4"/>
        <v>25654.62</v>
      </c>
      <c r="U30" s="43">
        <v>200</v>
      </c>
      <c r="V30" s="84">
        <v>500</v>
      </c>
      <c r="W30" s="60"/>
      <c r="X30" s="61" t="s">
        <v>299</v>
      </c>
    </row>
    <row r="31" spans="1:27" ht="18.600000000000001" thickBot="1" x14ac:dyDescent="0.4">
      <c r="A31" s="39"/>
      <c r="B31" s="39"/>
      <c r="C31" s="39"/>
      <c r="D31" s="39"/>
      <c r="E31" s="39" t="s">
        <v>146</v>
      </c>
      <c r="F31" s="39"/>
      <c r="G31" s="39"/>
      <c r="H31" s="44">
        <f t="shared" ref="H31:S31" si="5">ROUND(SUM(H22:H30),5)</f>
        <v>52270</v>
      </c>
      <c r="I31" s="44">
        <f t="shared" si="5"/>
        <v>19570.66</v>
      </c>
      <c r="J31" s="44">
        <f t="shared" si="5"/>
        <v>26275</v>
      </c>
      <c r="K31" s="44">
        <f t="shared" si="5"/>
        <v>26184.71</v>
      </c>
      <c r="L31" s="44">
        <f t="shared" si="5"/>
        <v>15515</v>
      </c>
      <c r="M31" s="44">
        <f t="shared" si="5"/>
        <v>44358.54</v>
      </c>
      <c r="N31" s="44">
        <f t="shared" si="5"/>
        <v>23625</v>
      </c>
      <c r="O31" s="44">
        <f t="shared" si="5"/>
        <v>32740</v>
      </c>
      <c r="P31" s="44">
        <f t="shared" si="5"/>
        <v>32505</v>
      </c>
      <c r="Q31" s="44">
        <f t="shared" si="5"/>
        <v>15350</v>
      </c>
      <c r="R31" s="44">
        <f t="shared" si="5"/>
        <v>15675</v>
      </c>
      <c r="S31" s="44">
        <f t="shared" si="5"/>
        <v>22810.71</v>
      </c>
      <c r="T31" s="44">
        <f t="shared" si="4"/>
        <v>326879.62</v>
      </c>
      <c r="U31" s="44">
        <f>ROUND(SUM(U22:U30),5)</f>
        <v>278700</v>
      </c>
      <c r="V31" s="85">
        <f>ROUND(SUM(V22:V30),5)</f>
        <v>320800</v>
      </c>
      <c r="W31" s="72"/>
    </row>
    <row r="32" spans="1:27" x14ac:dyDescent="0.35">
      <c r="A32" s="39"/>
      <c r="B32" s="39"/>
      <c r="C32" s="39"/>
      <c r="D32" s="39" t="s">
        <v>145</v>
      </c>
      <c r="E32" s="39"/>
      <c r="F32" s="39"/>
      <c r="G32" s="39"/>
      <c r="H32" s="40">
        <f t="shared" ref="H32:S32" si="6">ROUND(H3+H14+H21+H31,5)</f>
        <v>56692.27</v>
      </c>
      <c r="I32" s="40">
        <f t="shared" si="6"/>
        <v>24006.14</v>
      </c>
      <c r="J32" s="40">
        <f t="shared" si="6"/>
        <v>64990.48</v>
      </c>
      <c r="K32" s="40">
        <f t="shared" si="6"/>
        <v>43759.86</v>
      </c>
      <c r="L32" s="40">
        <f t="shared" si="6"/>
        <v>10717.1</v>
      </c>
      <c r="M32" s="40">
        <f t="shared" si="6"/>
        <v>232520.65</v>
      </c>
      <c r="N32" s="40">
        <f t="shared" si="6"/>
        <v>220260.86</v>
      </c>
      <c r="O32" s="40">
        <f t="shared" si="6"/>
        <v>42940.36</v>
      </c>
      <c r="P32" s="40">
        <f t="shared" si="6"/>
        <v>54130.11</v>
      </c>
      <c r="Q32" s="40">
        <f t="shared" si="6"/>
        <v>82709.820000000007</v>
      </c>
      <c r="R32" s="40">
        <f t="shared" si="6"/>
        <v>222407.85</v>
      </c>
      <c r="S32" s="40">
        <f t="shared" si="6"/>
        <v>36901.5</v>
      </c>
      <c r="T32" s="40">
        <f t="shared" si="4"/>
        <v>1092037</v>
      </c>
      <c r="U32" s="40">
        <f>ROUND(U3+U14+U21+U31,5)</f>
        <v>968700</v>
      </c>
      <c r="V32" s="82">
        <f>ROUND(V3+V14+V21+V31,5)</f>
        <v>1082800</v>
      </c>
      <c r="W32" s="63"/>
    </row>
    <row r="33" spans="1:24" hidden="1" x14ac:dyDescent="0.35">
      <c r="A33" s="39"/>
      <c r="B33" s="39"/>
      <c r="C33" s="39"/>
      <c r="D33" s="39" t="s">
        <v>144</v>
      </c>
      <c r="E33" s="39"/>
      <c r="F33" s="39"/>
      <c r="G33" s="39"/>
      <c r="H33" s="40"/>
      <c r="I33" s="40"/>
      <c r="J33" s="40"/>
      <c r="K33" s="40"/>
      <c r="L33" s="40"/>
      <c r="M33" s="40"/>
      <c r="N33" s="40"/>
      <c r="O33" s="40"/>
      <c r="P33" s="40"/>
      <c r="Q33" s="40"/>
      <c r="R33" s="40"/>
      <c r="S33" s="40"/>
      <c r="T33" s="40"/>
      <c r="U33" s="40"/>
      <c r="V33" s="82"/>
      <c r="W33" s="58"/>
    </row>
    <row r="34" spans="1:24" hidden="1" x14ac:dyDescent="0.35">
      <c r="A34" s="39"/>
      <c r="B34" s="39"/>
      <c r="C34" s="39"/>
      <c r="D34" s="39"/>
      <c r="E34" s="39" t="s">
        <v>143</v>
      </c>
      <c r="F34" s="39"/>
      <c r="G34" s="39"/>
      <c r="H34" s="43">
        <v>0</v>
      </c>
      <c r="I34" s="43">
        <v>0</v>
      </c>
      <c r="J34" s="43">
        <v>0</v>
      </c>
      <c r="K34" s="43">
        <v>0</v>
      </c>
      <c r="L34" s="43">
        <v>0</v>
      </c>
      <c r="M34" s="43">
        <v>0</v>
      </c>
      <c r="N34" s="43">
        <v>0</v>
      </c>
      <c r="O34" s="43">
        <v>0</v>
      </c>
      <c r="P34" s="43">
        <v>0</v>
      </c>
      <c r="Q34" s="43">
        <v>0</v>
      </c>
      <c r="R34" s="43">
        <v>0</v>
      </c>
      <c r="S34" s="43">
        <v>0</v>
      </c>
      <c r="T34" s="43">
        <f>ROUND(SUM(H34:S34),5)</f>
        <v>0</v>
      </c>
      <c r="U34" s="43">
        <v>0</v>
      </c>
      <c r="V34" s="84">
        <v>0</v>
      </c>
      <c r="W34" s="60"/>
    </row>
    <row r="35" spans="1:24" ht="18.600000000000001" hidden="1" thickBot="1" x14ac:dyDescent="0.4">
      <c r="A35" s="39"/>
      <c r="B35" s="39"/>
      <c r="C35" s="39"/>
      <c r="D35" s="39" t="s">
        <v>142</v>
      </c>
      <c r="E35" s="39"/>
      <c r="F35" s="39"/>
      <c r="G35" s="39"/>
      <c r="H35" s="44">
        <f t="shared" ref="H35:S35" si="7">ROUND(SUM(H33:H34),5)</f>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 t="shared" si="7"/>
        <v>0</v>
      </c>
      <c r="T35" s="44">
        <f>ROUND(SUM(H35:S35),5)</f>
        <v>0</v>
      </c>
      <c r="U35" s="44">
        <f>ROUND(SUM(U33:U34),5)</f>
        <v>0</v>
      </c>
      <c r="V35" s="85">
        <f>ROUND(SUM(V33:V34),5)</f>
        <v>0</v>
      </c>
      <c r="W35" s="60"/>
    </row>
    <row r="36" spans="1:24" hidden="1" x14ac:dyDescent="0.35">
      <c r="A36" s="39"/>
      <c r="B36" s="39"/>
      <c r="C36" s="39" t="s">
        <v>141</v>
      </c>
      <c r="D36" s="39"/>
      <c r="E36" s="39"/>
      <c r="F36" s="39"/>
      <c r="G36" s="39"/>
      <c r="H36" s="40">
        <f t="shared" ref="H36:S36" si="8">ROUND(H32-H35,5)</f>
        <v>56692.27</v>
      </c>
      <c r="I36" s="40">
        <f t="shared" si="8"/>
        <v>24006.14</v>
      </c>
      <c r="J36" s="40">
        <f t="shared" si="8"/>
        <v>64990.48</v>
      </c>
      <c r="K36" s="40">
        <f t="shared" si="8"/>
        <v>43759.86</v>
      </c>
      <c r="L36" s="40">
        <f t="shared" si="8"/>
        <v>10717.1</v>
      </c>
      <c r="M36" s="40">
        <f t="shared" si="8"/>
        <v>232520.65</v>
      </c>
      <c r="N36" s="40">
        <f t="shared" si="8"/>
        <v>220260.86</v>
      </c>
      <c r="O36" s="40">
        <f t="shared" si="8"/>
        <v>42940.36</v>
      </c>
      <c r="P36" s="40">
        <f t="shared" si="8"/>
        <v>54130.11</v>
      </c>
      <c r="Q36" s="40">
        <f t="shared" si="8"/>
        <v>82709.820000000007</v>
      </c>
      <c r="R36" s="40">
        <f t="shared" si="8"/>
        <v>222407.85</v>
      </c>
      <c r="S36" s="40">
        <f t="shared" si="8"/>
        <v>36901.5</v>
      </c>
      <c r="T36" s="40">
        <f>ROUND(SUM(H36:S36),5)</f>
        <v>1092037</v>
      </c>
      <c r="U36" s="40">
        <f>ROUND(U32-U35,5)</f>
        <v>968700</v>
      </c>
      <c r="V36" s="82">
        <f>ROUND(V32-V35,5)</f>
        <v>1082800</v>
      </c>
      <c r="W36" s="58"/>
    </row>
    <row r="37" spans="1:24" x14ac:dyDescent="0.35">
      <c r="A37" s="39"/>
      <c r="B37" s="39"/>
      <c r="C37" s="39"/>
      <c r="D37" s="39" t="s">
        <v>140</v>
      </c>
      <c r="E37" s="39"/>
      <c r="F37" s="39"/>
      <c r="G37" s="39"/>
      <c r="H37" s="40"/>
      <c r="I37" s="40"/>
      <c r="J37" s="40"/>
      <c r="K37" s="40"/>
      <c r="L37" s="40"/>
      <c r="M37" s="40"/>
      <c r="N37" s="40"/>
      <c r="O37" s="40"/>
      <c r="P37" s="40"/>
      <c r="Q37" s="40"/>
      <c r="R37" s="40"/>
      <c r="S37" s="40"/>
      <c r="T37" s="40"/>
      <c r="U37" s="40"/>
      <c r="V37" s="82"/>
      <c r="W37" s="58"/>
    </row>
    <row r="38" spans="1:24" x14ac:dyDescent="0.35">
      <c r="A38" s="39"/>
      <c r="B38" s="39"/>
      <c r="C38" s="39"/>
      <c r="D38" s="39"/>
      <c r="E38" s="39" t="s">
        <v>139</v>
      </c>
      <c r="F38" s="39"/>
      <c r="G38" s="39"/>
      <c r="H38" s="40"/>
      <c r="I38" s="40"/>
      <c r="J38" s="40"/>
      <c r="K38" s="40"/>
      <c r="L38" s="40"/>
      <c r="M38" s="40"/>
      <c r="N38" s="40"/>
      <c r="O38" s="40"/>
      <c r="P38" s="40"/>
      <c r="Q38" s="40"/>
      <c r="R38" s="40"/>
      <c r="S38" s="40"/>
      <c r="T38" s="40"/>
      <c r="U38" s="40"/>
      <c r="V38" s="82"/>
      <c r="W38" s="58"/>
    </row>
    <row r="39" spans="1:24" x14ac:dyDescent="0.35">
      <c r="A39" s="39"/>
      <c r="B39" s="39"/>
      <c r="C39" s="39"/>
      <c r="D39" s="39"/>
      <c r="E39" s="39"/>
      <c r="F39" s="39" t="s">
        <v>138</v>
      </c>
      <c r="G39" s="39"/>
      <c r="H39" s="40"/>
      <c r="I39" s="40"/>
      <c r="J39" s="40"/>
      <c r="K39" s="40"/>
      <c r="L39" s="40"/>
      <c r="M39" s="40"/>
      <c r="N39" s="40"/>
      <c r="O39" s="40"/>
      <c r="P39" s="40"/>
      <c r="Q39" s="40"/>
      <c r="R39" s="40"/>
      <c r="S39" s="40"/>
      <c r="T39" s="40"/>
      <c r="U39" s="40"/>
      <c r="V39" s="82"/>
      <c r="W39" s="58"/>
    </row>
    <row r="40" spans="1:24" x14ac:dyDescent="0.35">
      <c r="A40" s="39"/>
      <c r="B40" s="39"/>
      <c r="C40" s="39"/>
      <c r="D40" s="39"/>
      <c r="E40" s="39"/>
      <c r="F40" s="39"/>
      <c r="G40" s="39" t="s">
        <v>137</v>
      </c>
      <c r="H40" s="40">
        <v>10976.03</v>
      </c>
      <c r="I40" s="40">
        <v>16898.41</v>
      </c>
      <c r="J40" s="40">
        <v>16651.57</v>
      </c>
      <c r="K40" s="40">
        <v>17252.189999999999</v>
      </c>
      <c r="L40" s="40">
        <v>27484.86</v>
      </c>
      <c r="M40" s="40">
        <v>17407.71</v>
      </c>
      <c r="N40" s="40">
        <v>30673.16</v>
      </c>
      <c r="O40" s="40">
        <v>16538.61</v>
      </c>
      <c r="P40" s="40">
        <v>17341.63</v>
      </c>
      <c r="Q40" s="40">
        <v>17127.150000000001</v>
      </c>
      <c r="R40" s="40">
        <v>25665.71</v>
      </c>
      <c r="S40" s="40">
        <v>28546.080000000002</v>
      </c>
      <c r="T40" s="40">
        <f>ROUND(SUM(H40:S40),5)</f>
        <v>242563.11</v>
      </c>
      <c r="U40" s="40">
        <v>230000</v>
      </c>
      <c r="V40" s="82">
        <v>246300</v>
      </c>
      <c r="W40" s="58"/>
      <c r="X40" s="61" t="s">
        <v>248</v>
      </c>
    </row>
    <row r="41" spans="1:24" x14ac:dyDescent="0.35">
      <c r="A41" s="39"/>
      <c r="B41" s="39"/>
      <c r="C41" s="39"/>
      <c r="D41" s="39"/>
      <c r="E41" s="39"/>
      <c r="F41" s="39"/>
      <c r="G41" s="39" t="s">
        <v>175</v>
      </c>
      <c r="H41" s="40">
        <v>0</v>
      </c>
      <c r="I41" s="40">
        <v>0</v>
      </c>
      <c r="J41" s="40">
        <v>0</v>
      </c>
      <c r="K41" s="40">
        <v>0</v>
      </c>
      <c r="L41" s="40">
        <v>4212.17</v>
      </c>
      <c r="M41" s="40">
        <v>0</v>
      </c>
      <c r="N41" s="40">
        <v>0</v>
      </c>
      <c r="O41" s="40">
        <v>0</v>
      </c>
      <c r="P41" s="40">
        <v>0</v>
      </c>
      <c r="Q41" s="40">
        <v>0</v>
      </c>
      <c r="R41" s="40">
        <v>0</v>
      </c>
      <c r="S41" s="40">
        <v>0</v>
      </c>
      <c r="T41" s="40">
        <f>ROUND(SUM(H41:S41),5)</f>
        <v>4212.17</v>
      </c>
      <c r="U41" s="40">
        <v>5000</v>
      </c>
      <c r="V41" s="82">
        <v>5000</v>
      </c>
      <c r="W41" s="58"/>
      <c r="X41" s="61" t="s">
        <v>248</v>
      </c>
    </row>
    <row r="42" spans="1:24" ht="18.600000000000001" thickBot="1" x14ac:dyDescent="0.4">
      <c r="A42" s="39"/>
      <c r="B42" s="39"/>
      <c r="C42" s="39"/>
      <c r="D42" s="39"/>
      <c r="E42" s="39"/>
      <c r="F42" s="39"/>
      <c r="G42" s="39" t="s">
        <v>136</v>
      </c>
      <c r="H42" s="42">
        <v>35.64</v>
      </c>
      <c r="I42" s="42">
        <v>35.64</v>
      </c>
      <c r="J42" s="42">
        <v>35.64</v>
      </c>
      <c r="K42" s="42">
        <v>35.64</v>
      </c>
      <c r="L42" s="42">
        <v>35.64</v>
      </c>
      <c r="M42" s="42">
        <v>35.64</v>
      </c>
      <c r="N42" s="42">
        <v>35.64</v>
      </c>
      <c r="O42" s="42">
        <v>35.64</v>
      </c>
      <c r="P42" s="42">
        <v>35.64</v>
      </c>
      <c r="Q42" s="42">
        <v>35.64</v>
      </c>
      <c r="R42" s="42">
        <v>35.64</v>
      </c>
      <c r="S42" s="42">
        <v>35.64</v>
      </c>
      <c r="T42" s="42">
        <f>ROUND(SUM(H42:S42),5)</f>
        <v>427.68</v>
      </c>
      <c r="U42" s="42">
        <v>450</v>
      </c>
      <c r="V42" s="83">
        <v>450</v>
      </c>
      <c r="W42" s="60"/>
      <c r="X42" s="61" t="s">
        <v>249</v>
      </c>
    </row>
    <row r="43" spans="1:24" ht="18.600000000000001" hidden="1" thickBot="1" x14ac:dyDescent="0.4">
      <c r="A43" s="39"/>
      <c r="B43" s="39"/>
      <c r="C43" s="39"/>
      <c r="D43" s="39"/>
      <c r="E43" s="39"/>
      <c r="F43" s="39"/>
      <c r="G43" s="39" t="s">
        <v>135</v>
      </c>
      <c r="H43" s="42">
        <v>0</v>
      </c>
      <c r="I43" s="42">
        <v>0</v>
      </c>
      <c r="J43" s="42">
        <v>0</v>
      </c>
      <c r="K43" s="42">
        <v>0</v>
      </c>
      <c r="L43" s="42">
        <v>0</v>
      </c>
      <c r="M43" s="42">
        <v>0</v>
      </c>
      <c r="N43" s="42">
        <v>0</v>
      </c>
      <c r="O43" s="42">
        <v>0</v>
      </c>
      <c r="P43" s="42">
        <v>0</v>
      </c>
      <c r="Q43" s="42">
        <v>0</v>
      </c>
      <c r="R43" s="42">
        <v>0</v>
      </c>
      <c r="S43" s="42">
        <v>0</v>
      </c>
      <c r="T43" s="42">
        <f>ROUND(SUM(H43:S43),5)</f>
        <v>0</v>
      </c>
      <c r="U43" s="42">
        <v>0</v>
      </c>
      <c r="V43" s="83">
        <v>0</v>
      </c>
      <c r="W43" s="60"/>
      <c r="X43" s="61" t="s">
        <v>226</v>
      </c>
    </row>
    <row r="44" spans="1:24" x14ac:dyDescent="0.35">
      <c r="A44" s="39"/>
      <c r="B44" s="39"/>
      <c r="C44" s="39"/>
      <c r="D44" s="39"/>
      <c r="E44" s="39"/>
      <c r="F44" s="39" t="s">
        <v>134</v>
      </c>
      <c r="G44" s="39"/>
      <c r="H44" s="40">
        <f t="shared" ref="H44:S44" si="9">ROUND(SUM(H39:H43),5)</f>
        <v>11011.67</v>
      </c>
      <c r="I44" s="40">
        <f t="shared" si="9"/>
        <v>16934.05</v>
      </c>
      <c r="J44" s="40">
        <f t="shared" si="9"/>
        <v>16687.21</v>
      </c>
      <c r="K44" s="40">
        <f t="shared" si="9"/>
        <v>17287.830000000002</v>
      </c>
      <c r="L44" s="40">
        <f t="shared" si="9"/>
        <v>31732.67</v>
      </c>
      <c r="M44" s="40">
        <f t="shared" si="9"/>
        <v>17443.349999999999</v>
      </c>
      <c r="N44" s="40">
        <f t="shared" si="9"/>
        <v>30708.799999999999</v>
      </c>
      <c r="O44" s="40">
        <f t="shared" si="9"/>
        <v>16574.25</v>
      </c>
      <c r="P44" s="40">
        <f t="shared" si="9"/>
        <v>17377.27</v>
      </c>
      <c r="Q44" s="40">
        <f t="shared" si="9"/>
        <v>17162.79</v>
      </c>
      <c r="R44" s="40">
        <f t="shared" si="9"/>
        <v>25701.35</v>
      </c>
      <c r="S44" s="40">
        <f t="shared" si="9"/>
        <v>28581.72</v>
      </c>
      <c r="T44" s="40">
        <f>ROUND(SUM(H44:S44),5)</f>
        <v>247202.96</v>
      </c>
      <c r="U44" s="40">
        <f>ROUND(SUM(U39:U43),5)</f>
        <v>235450</v>
      </c>
      <c r="V44" s="82">
        <f>ROUND(SUM(V39:V43),5)</f>
        <v>251750</v>
      </c>
      <c r="W44" s="58"/>
      <c r="X44" s="61"/>
    </row>
    <row r="45" spans="1:24" x14ac:dyDescent="0.35">
      <c r="A45" s="39"/>
      <c r="B45" s="39"/>
      <c r="C45" s="39"/>
      <c r="D45" s="39"/>
      <c r="E45" s="39"/>
      <c r="F45" s="39" t="s">
        <v>133</v>
      </c>
      <c r="G45" s="39"/>
      <c r="H45" s="40"/>
      <c r="I45" s="40"/>
      <c r="J45" s="40"/>
      <c r="K45" s="40"/>
      <c r="L45" s="40"/>
      <c r="M45" s="40"/>
      <c r="N45" s="40"/>
      <c r="O45" s="40"/>
      <c r="P45" s="40"/>
      <c r="Q45" s="40"/>
      <c r="R45" s="40"/>
      <c r="S45" s="40"/>
      <c r="T45" s="40"/>
      <c r="U45" s="40"/>
      <c r="V45" s="82"/>
      <c r="W45" s="58"/>
    </row>
    <row r="46" spans="1:24" x14ac:dyDescent="0.35">
      <c r="A46" s="39"/>
      <c r="B46" s="39"/>
      <c r="C46" s="39"/>
      <c r="D46" s="39"/>
      <c r="E46" s="39"/>
      <c r="F46" s="39"/>
      <c r="G46" s="39" t="s">
        <v>132</v>
      </c>
      <c r="H46" s="40">
        <v>1241.6400000000001</v>
      </c>
      <c r="I46" s="40">
        <v>831.87</v>
      </c>
      <c r="J46" s="40">
        <v>834.72</v>
      </c>
      <c r="K46" s="40">
        <v>859.56</v>
      </c>
      <c r="L46" s="40">
        <v>994.91</v>
      </c>
      <c r="M46" s="40">
        <v>1153.6300000000001</v>
      </c>
      <c r="N46" s="40">
        <v>1138.08</v>
      </c>
      <c r="O46" s="40">
        <v>1148.8599999999999</v>
      </c>
      <c r="P46" s="40">
        <v>1738.91</v>
      </c>
      <c r="Q46" s="40">
        <v>1151.82</v>
      </c>
      <c r="R46" s="40">
        <v>1137.4000000000001</v>
      </c>
      <c r="S46" s="40">
        <v>401.87</v>
      </c>
      <c r="T46" s="40">
        <f>ROUND(SUM(H46:S46),5)</f>
        <v>12633.27</v>
      </c>
      <c r="U46" s="40">
        <v>15000</v>
      </c>
      <c r="V46" s="82">
        <v>12500</v>
      </c>
      <c r="W46" s="58"/>
      <c r="X46" s="61" t="s">
        <v>248</v>
      </c>
    </row>
    <row r="47" spans="1:24" ht="18.600000000000001" thickBot="1" x14ac:dyDescent="0.4">
      <c r="A47" s="39"/>
      <c r="B47" s="39"/>
      <c r="C47" s="39"/>
      <c r="D47" s="39"/>
      <c r="E47" s="39"/>
      <c r="F47" s="39"/>
      <c r="G47" s="39" t="s">
        <v>131</v>
      </c>
      <c r="H47" s="42">
        <v>420.81</v>
      </c>
      <c r="I47" s="42">
        <v>-2.9</v>
      </c>
      <c r="J47" s="42">
        <v>3.51</v>
      </c>
      <c r="K47" s="42">
        <v>1.44</v>
      </c>
      <c r="L47" s="42">
        <v>-419.94</v>
      </c>
      <c r="M47" s="42">
        <v>0</v>
      </c>
      <c r="N47" s="42">
        <v>0</v>
      </c>
      <c r="O47" s="42">
        <v>28.53</v>
      </c>
      <c r="P47" s="42">
        <v>576.07000000000005</v>
      </c>
      <c r="Q47" s="42">
        <v>-0.16</v>
      </c>
      <c r="R47" s="42">
        <v>-575.91</v>
      </c>
      <c r="S47" s="42">
        <v>0</v>
      </c>
      <c r="T47" s="42">
        <f>ROUND(SUM(H47:S47),5)</f>
        <v>31.45</v>
      </c>
      <c r="U47" s="42">
        <v>0</v>
      </c>
      <c r="V47" s="83">
        <v>0</v>
      </c>
      <c r="W47" s="60"/>
      <c r="X47" s="61" t="s">
        <v>250</v>
      </c>
    </row>
    <row r="48" spans="1:24" x14ac:dyDescent="0.35">
      <c r="A48" s="39"/>
      <c r="B48" s="39"/>
      <c r="C48" s="39"/>
      <c r="D48" s="39"/>
      <c r="E48" s="39"/>
      <c r="F48" s="39" t="s">
        <v>130</v>
      </c>
      <c r="G48" s="39"/>
      <c r="H48" s="40">
        <f t="shared" ref="H48:S48" si="10">ROUND(SUM(H45:H47),5)</f>
        <v>1662.45</v>
      </c>
      <c r="I48" s="40">
        <f t="shared" si="10"/>
        <v>828.97</v>
      </c>
      <c r="J48" s="40">
        <f t="shared" si="10"/>
        <v>838.23</v>
      </c>
      <c r="K48" s="40">
        <f t="shared" si="10"/>
        <v>861</v>
      </c>
      <c r="L48" s="40">
        <f t="shared" si="10"/>
        <v>574.97</v>
      </c>
      <c r="M48" s="40">
        <f t="shared" si="10"/>
        <v>1153.6300000000001</v>
      </c>
      <c r="N48" s="40">
        <f t="shared" si="10"/>
        <v>1138.08</v>
      </c>
      <c r="O48" s="40">
        <f t="shared" si="10"/>
        <v>1177.3900000000001</v>
      </c>
      <c r="P48" s="40">
        <f t="shared" si="10"/>
        <v>2314.98</v>
      </c>
      <c r="Q48" s="40">
        <f t="shared" si="10"/>
        <v>1151.6600000000001</v>
      </c>
      <c r="R48" s="40">
        <f t="shared" si="10"/>
        <v>561.49</v>
      </c>
      <c r="S48" s="40">
        <f t="shared" si="10"/>
        <v>401.87</v>
      </c>
      <c r="T48" s="40">
        <f>ROUND(SUM(H48:S48),5)</f>
        <v>12664.72</v>
      </c>
      <c r="U48" s="40">
        <f>ROUND(SUM(U45:U47),5)</f>
        <v>15000</v>
      </c>
      <c r="V48" s="82">
        <f>ROUND(SUM(V45:V47),5)</f>
        <v>12500</v>
      </c>
      <c r="W48" s="63"/>
    </row>
    <row r="49" spans="1:24" x14ac:dyDescent="0.35">
      <c r="A49" s="39"/>
      <c r="B49" s="39"/>
      <c r="C49" s="39"/>
      <c r="D49" s="39"/>
      <c r="E49" s="39"/>
      <c r="F49" s="39" t="s">
        <v>129</v>
      </c>
      <c r="G49" s="39"/>
      <c r="H49" s="40"/>
      <c r="I49" s="40"/>
      <c r="J49" s="40"/>
      <c r="K49" s="40"/>
      <c r="L49" s="40"/>
      <c r="M49" s="40"/>
      <c r="N49" s="40"/>
      <c r="O49" s="40"/>
      <c r="P49" s="40"/>
      <c r="Q49" s="40"/>
      <c r="R49" s="40"/>
      <c r="S49" s="40"/>
      <c r="T49" s="40"/>
      <c r="U49" s="40"/>
      <c r="V49" s="82"/>
      <c r="W49" s="58"/>
    </row>
    <row r="50" spans="1:24" x14ac:dyDescent="0.35">
      <c r="A50" s="39"/>
      <c r="B50" s="39"/>
      <c r="C50" s="39"/>
      <c r="D50" s="39"/>
      <c r="E50" s="39"/>
      <c r="F50" s="39"/>
      <c r="G50" s="39" t="s">
        <v>128</v>
      </c>
      <c r="H50" s="40">
        <v>689.8</v>
      </c>
      <c r="I50" s="40">
        <v>1078.7</v>
      </c>
      <c r="J50" s="40">
        <v>1057.2</v>
      </c>
      <c r="K50" s="40">
        <v>1162.6300000000001</v>
      </c>
      <c r="L50" s="40">
        <v>2045.8</v>
      </c>
      <c r="M50" s="40">
        <v>1097.8800000000001</v>
      </c>
      <c r="N50" s="40">
        <v>1901.74</v>
      </c>
      <c r="O50" s="40">
        <v>1071.9100000000001</v>
      </c>
      <c r="P50" s="40">
        <v>1168.2</v>
      </c>
      <c r="Q50" s="40">
        <v>1108.3800000000001</v>
      </c>
      <c r="R50" s="40">
        <v>1637.78</v>
      </c>
      <c r="S50" s="40">
        <v>1865.94</v>
      </c>
      <c r="T50" s="40">
        <f>ROUND(SUM(H50:S50),5)</f>
        <v>15885.96</v>
      </c>
      <c r="U50" s="40">
        <v>15000</v>
      </c>
      <c r="V50" s="82">
        <v>16000</v>
      </c>
      <c r="W50" s="58"/>
      <c r="X50" s="61" t="s">
        <v>248</v>
      </c>
    </row>
    <row r="51" spans="1:24" ht="18.600000000000001" thickBot="1" x14ac:dyDescent="0.4">
      <c r="A51" s="39"/>
      <c r="B51" s="39"/>
      <c r="C51" s="39"/>
      <c r="D51" s="39"/>
      <c r="E51" s="39"/>
      <c r="F51" s="39"/>
      <c r="G51" s="39" t="s">
        <v>127</v>
      </c>
      <c r="H51" s="42">
        <v>161.33000000000001</v>
      </c>
      <c r="I51" s="42">
        <v>252.29</v>
      </c>
      <c r="J51" s="42">
        <v>247.27</v>
      </c>
      <c r="K51" s="42">
        <v>271.92</v>
      </c>
      <c r="L51" s="42">
        <v>478.46</v>
      </c>
      <c r="M51" s="42">
        <v>256.76</v>
      </c>
      <c r="N51" s="42">
        <v>444.75</v>
      </c>
      <c r="O51" s="42">
        <v>250.71</v>
      </c>
      <c r="P51" s="42">
        <v>273.26</v>
      </c>
      <c r="Q51" s="42">
        <v>259.25</v>
      </c>
      <c r="R51" s="42">
        <v>383.06</v>
      </c>
      <c r="S51" s="42">
        <v>436.39</v>
      </c>
      <c r="T51" s="42">
        <f>ROUND(SUM(H51:S51),5)</f>
        <v>3715.45</v>
      </c>
      <c r="U51" s="42">
        <v>3500</v>
      </c>
      <c r="V51" s="83">
        <v>4000</v>
      </c>
      <c r="W51" s="60"/>
      <c r="X51" s="61" t="s">
        <v>248</v>
      </c>
    </row>
    <row r="52" spans="1:24" x14ac:dyDescent="0.35">
      <c r="A52" s="39"/>
      <c r="B52" s="39"/>
      <c r="C52" s="39"/>
      <c r="D52" s="39"/>
      <c r="E52" s="39"/>
      <c r="F52" s="39" t="s">
        <v>126</v>
      </c>
      <c r="G52" s="39"/>
      <c r="H52" s="40">
        <f t="shared" ref="H52:S52" si="11">ROUND(SUM(H49:H51),5)</f>
        <v>851.13</v>
      </c>
      <c r="I52" s="40">
        <f t="shared" si="11"/>
        <v>1330.99</v>
      </c>
      <c r="J52" s="40">
        <f t="shared" si="11"/>
        <v>1304.47</v>
      </c>
      <c r="K52" s="40">
        <f t="shared" si="11"/>
        <v>1434.55</v>
      </c>
      <c r="L52" s="40">
        <f t="shared" si="11"/>
        <v>2524.2600000000002</v>
      </c>
      <c r="M52" s="40">
        <f t="shared" si="11"/>
        <v>1354.64</v>
      </c>
      <c r="N52" s="40">
        <f t="shared" si="11"/>
        <v>2346.4899999999998</v>
      </c>
      <c r="O52" s="40">
        <f t="shared" si="11"/>
        <v>1322.62</v>
      </c>
      <c r="P52" s="40">
        <f t="shared" si="11"/>
        <v>1441.46</v>
      </c>
      <c r="Q52" s="40">
        <f t="shared" si="11"/>
        <v>1367.63</v>
      </c>
      <c r="R52" s="40">
        <f t="shared" si="11"/>
        <v>2020.84</v>
      </c>
      <c r="S52" s="40">
        <f t="shared" si="11"/>
        <v>2302.33</v>
      </c>
      <c r="T52" s="40">
        <f>ROUND(SUM(H52:S52),5)</f>
        <v>19601.41</v>
      </c>
      <c r="U52" s="40">
        <f>ROUND(SUM(U49:U51),5)</f>
        <v>18500</v>
      </c>
      <c r="V52" s="82">
        <f>ROUND(SUM(V49:V51),5)</f>
        <v>20000</v>
      </c>
      <c r="W52" s="63"/>
    </row>
    <row r="53" spans="1:24" x14ac:dyDescent="0.35">
      <c r="A53" s="39"/>
      <c r="B53" s="39"/>
      <c r="C53" s="39"/>
      <c r="D53" s="39"/>
      <c r="E53" s="39"/>
      <c r="F53" s="39" t="s">
        <v>125</v>
      </c>
      <c r="G53" s="39"/>
      <c r="H53" s="40"/>
      <c r="I53" s="40"/>
      <c r="J53" s="40"/>
      <c r="K53" s="40"/>
      <c r="L53" s="40"/>
      <c r="M53" s="40"/>
      <c r="N53" s="40"/>
      <c r="O53" s="40"/>
      <c r="P53" s="40"/>
      <c r="Q53" s="40"/>
      <c r="R53" s="40"/>
      <c r="S53" s="40"/>
      <c r="T53" s="40"/>
      <c r="U53" s="40"/>
      <c r="V53" s="82"/>
      <c r="W53" s="58"/>
    </row>
    <row r="54" spans="1:24" x14ac:dyDescent="0.35">
      <c r="A54" s="39"/>
      <c r="B54" s="39"/>
      <c r="C54" s="39"/>
      <c r="D54" s="39"/>
      <c r="E54" s="39"/>
      <c r="F54" s="39"/>
      <c r="G54" s="39" t="s">
        <v>124</v>
      </c>
      <c r="H54" s="40">
        <v>5108.57</v>
      </c>
      <c r="I54" s="40">
        <v>0</v>
      </c>
      <c r="J54" s="40">
        <v>10885.48</v>
      </c>
      <c r="K54" s="40">
        <v>5108.57</v>
      </c>
      <c r="L54" s="40">
        <v>5108.57</v>
      </c>
      <c r="M54" s="40">
        <v>4920.29</v>
      </c>
      <c r="N54" s="40">
        <v>4925.43</v>
      </c>
      <c r="O54" s="40">
        <v>4920.29</v>
      </c>
      <c r="P54" s="40">
        <v>4920.29</v>
      </c>
      <c r="Q54" s="40">
        <v>4920.29</v>
      </c>
      <c r="R54" s="40">
        <v>4920.29</v>
      </c>
      <c r="S54" s="40">
        <v>4920.29</v>
      </c>
      <c r="T54" s="40">
        <f>ROUND(SUM(H54:S54),5)</f>
        <v>60658.36</v>
      </c>
      <c r="U54" s="40">
        <v>62000</v>
      </c>
      <c r="V54" s="82">
        <v>67000</v>
      </c>
      <c r="W54" s="58"/>
      <c r="X54" s="61" t="s">
        <v>248</v>
      </c>
    </row>
    <row r="55" spans="1:24" x14ac:dyDescent="0.35">
      <c r="A55" s="39"/>
      <c r="B55" s="39"/>
      <c r="C55" s="39"/>
      <c r="D55" s="39"/>
      <c r="E55" s="39"/>
      <c r="F55" s="39"/>
      <c r="G55" s="39" t="s">
        <v>123</v>
      </c>
      <c r="H55" s="40">
        <v>73.02</v>
      </c>
      <c r="I55" s="40">
        <v>69.64</v>
      </c>
      <c r="J55" s="40">
        <v>62.77</v>
      </c>
      <c r="K55" s="40">
        <v>62.77</v>
      </c>
      <c r="L55" s="40">
        <v>62.77</v>
      </c>
      <c r="M55" s="40">
        <v>62.77</v>
      </c>
      <c r="N55" s="40">
        <v>62.77</v>
      </c>
      <c r="O55" s="40">
        <v>62.77</v>
      </c>
      <c r="P55" s="40">
        <v>62.77</v>
      </c>
      <c r="Q55" s="40">
        <v>62.77</v>
      </c>
      <c r="R55" s="40">
        <v>62.77</v>
      </c>
      <c r="S55" s="40">
        <v>62.77</v>
      </c>
      <c r="T55" s="40">
        <f>ROUND(SUM(H55:S55),5)</f>
        <v>770.36</v>
      </c>
      <c r="U55" s="40">
        <v>1100</v>
      </c>
      <c r="V55" s="82">
        <v>1100</v>
      </c>
      <c r="W55" s="58"/>
      <c r="X55" s="61" t="s">
        <v>248</v>
      </c>
    </row>
    <row r="56" spans="1:24" ht="18.600000000000001" thickBot="1" x14ac:dyDescent="0.4">
      <c r="A56" s="39"/>
      <c r="B56" s="39"/>
      <c r="C56" s="39"/>
      <c r="D56" s="39"/>
      <c r="E56" s="39"/>
      <c r="F56" s="39"/>
      <c r="G56" s="39" t="s">
        <v>122</v>
      </c>
      <c r="H56" s="42">
        <v>307.27999999999997</v>
      </c>
      <c r="I56" s="42">
        <v>418</v>
      </c>
      <c r="J56" s="42">
        <v>514.55999999999995</v>
      </c>
      <c r="K56" s="42">
        <v>413.28</v>
      </c>
      <c r="L56" s="42">
        <v>413.28</v>
      </c>
      <c r="M56" s="42">
        <v>413.28</v>
      </c>
      <c r="N56" s="42">
        <v>413.28</v>
      </c>
      <c r="O56" s="42">
        <v>413.28</v>
      </c>
      <c r="P56" s="42">
        <v>429.76</v>
      </c>
      <c r="Q56" s="42">
        <v>429.76</v>
      </c>
      <c r="R56" s="42">
        <v>429.76</v>
      </c>
      <c r="S56" s="42">
        <v>429.76</v>
      </c>
      <c r="T56" s="42">
        <f>ROUND(SUM(H56:S56),5)</f>
        <v>5025.28</v>
      </c>
      <c r="U56" s="42">
        <v>4400</v>
      </c>
      <c r="V56" s="83">
        <v>4400</v>
      </c>
      <c r="W56" s="60"/>
      <c r="X56" s="61" t="s">
        <v>248</v>
      </c>
    </row>
    <row r="57" spans="1:24" x14ac:dyDescent="0.35">
      <c r="A57" s="39"/>
      <c r="B57" s="39"/>
      <c r="C57" s="39"/>
      <c r="D57" s="39"/>
      <c r="E57" s="39"/>
      <c r="F57" s="39" t="s">
        <v>121</v>
      </c>
      <c r="G57" s="39"/>
      <c r="H57" s="40">
        <f t="shared" ref="H57:S57" si="12">ROUND(SUM(H53:H56),5)</f>
        <v>5488.87</v>
      </c>
      <c r="I57" s="40">
        <f t="shared" si="12"/>
        <v>487.64</v>
      </c>
      <c r="J57" s="40">
        <f t="shared" si="12"/>
        <v>11462.81</v>
      </c>
      <c r="K57" s="40">
        <f t="shared" si="12"/>
        <v>5584.62</v>
      </c>
      <c r="L57" s="40">
        <f t="shared" si="12"/>
        <v>5584.62</v>
      </c>
      <c r="M57" s="40">
        <f t="shared" si="12"/>
        <v>5396.34</v>
      </c>
      <c r="N57" s="40">
        <f t="shared" si="12"/>
        <v>5401.48</v>
      </c>
      <c r="O57" s="40">
        <f t="shared" si="12"/>
        <v>5396.34</v>
      </c>
      <c r="P57" s="40">
        <f t="shared" si="12"/>
        <v>5412.82</v>
      </c>
      <c r="Q57" s="40">
        <f t="shared" si="12"/>
        <v>5412.82</v>
      </c>
      <c r="R57" s="40">
        <f t="shared" si="12"/>
        <v>5412.82</v>
      </c>
      <c r="S57" s="40">
        <f t="shared" si="12"/>
        <v>5412.82</v>
      </c>
      <c r="T57" s="40">
        <f>ROUND(SUM(H57:S57),5)</f>
        <v>66454</v>
      </c>
      <c r="U57" s="40">
        <f>ROUND(SUM(U53:U56),5)</f>
        <v>67500</v>
      </c>
      <c r="V57" s="82">
        <f>ROUND(SUM(V53:V56),5)</f>
        <v>72500</v>
      </c>
      <c r="W57" s="63"/>
    </row>
    <row r="58" spans="1:24" x14ac:dyDescent="0.35">
      <c r="A58" s="39"/>
      <c r="B58" s="39"/>
      <c r="C58" s="39"/>
      <c r="D58" s="39"/>
      <c r="E58" s="39"/>
      <c r="F58" s="39" t="s">
        <v>120</v>
      </c>
      <c r="G58" s="39"/>
      <c r="H58" s="40"/>
      <c r="I58" s="40"/>
      <c r="J58" s="40"/>
      <c r="K58" s="40"/>
      <c r="L58" s="40"/>
      <c r="M58" s="40"/>
      <c r="N58" s="40"/>
      <c r="O58" s="40"/>
      <c r="P58" s="40"/>
      <c r="Q58" s="40"/>
      <c r="R58" s="40"/>
      <c r="S58" s="40"/>
      <c r="T58" s="40"/>
      <c r="U58" s="40"/>
      <c r="V58" s="82"/>
      <c r="W58" s="58"/>
    </row>
    <row r="59" spans="1:24" x14ac:dyDescent="0.35">
      <c r="A59" s="39"/>
      <c r="B59" s="39"/>
      <c r="C59" s="39"/>
      <c r="D59" s="39"/>
      <c r="E59" s="39"/>
      <c r="F59" s="39"/>
      <c r="G59" s="39" t="s">
        <v>119</v>
      </c>
      <c r="H59" s="40">
        <v>1147.4000000000001</v>
      </c>
      <c r="I59" s="40">
        <v>1758.75</v>
      </c>
      <c r="J59" s="40">
        <v>1147.4000000000001</v>
      </c>
      <c r="K59" s="40">
        <v>1147.4000000000001</v>
      </c>
      <c r="L59" s="40">
        <v>1147.4000000000001</v>
      </c>
      <c r="M59" s="40">
        <v>1147.4000000000001</v>
      </c>
      <c r="N59" s="40">
        <v>1147.4000000000001</v>
      </c>
      <c r="O59" s="40">
        <v>1147.4000000000001</v>
      </c>
      <c r="P59" s="40">
        <v>1147.4000000000001</v>
      </c>
      <c r="Q59" s="40">
        <v>1147.4000000000001</v>
      </c>
      <c r="R59" s="40">
        <v>1147.4000000000001</v>
      </c>
      <c r="S59" s="40">
        <v>1147.4000000000001</v>
      </c>
      <c r="T59" s="40">
        <f>ROUND(SUM(H59:S59),5)</f>
        <v>14380.15</v>
      </c>
      <c r="U59" s="40">
        <v>16000</v>
      </c>
      <c r="V59" s="82">
        <v>19100</v>
      </c>
      <c r="W59" s="58"/>
      <c r="X59" s="61" t="s">
        <v>289</v>
      </c>
    </row>
    <row r="60" spans="1:24" x14ac:dyDescent="0.35">
      <c r="A60" s="39"/>
      <c r="B60" s="39"/>
      <c r="C60" s="39"/>
      <c r="D60" s="39"/>
      <c r="E60" s="39"/>
      <c r="F60" s="39"/>
      <c r="G60" s="39" t="s">
        <v>176</v>
      </c>
      <c r="H60" s="40">
        <v>0</v>
      </c>
      <c r="I60" s="40">
        <v>0</v>
      </c>
      <c r="J60" s="40">
        <v>0</v>
      </c>
      <c r="K60" s="40">
        <v>0</v>
      </c>
      <c r="L60" s="40">
        <v>0</v>
      </c>
      <c r="M60" s="40">
        <v>0</v>
      </c>
      <c r="N60" s="40">
        <v>0</v>
      </c>
      <c r="O60" s="40">
        <v>0</v>
      </c>
      <c r="P60" s="40">
        <v>0</v>
      </c>
      <c r="Q60" s="40">
        <v>0</v>
      </c>
      <c r="R60" s="40">
        <v>0</v>
      </c>
      <c r="S60" s="40">
        <v>0</v>
      </c>
      <c r="T60" s="40">
        <f>ROUND(SUM(H60:S60),5)</f>
        <v>0</v>
      </c>
      <c r="U60" s="40">
        <v>1000</v>
      </c>
      <c r="V60" s="82">
        <v>1000</v>
      </c>
      <c r="W60" s="58"/>
      <c r="X60" s="61" t="s">
        <v>251</v>
      </c>
    </row>
    <row r="61" spans="1:24" ht="18.600000000000001" thickBot="1" x14ac:dyDescent="0.4">
      <c r="A61" s="39"/>
      <c r="B61" s="39"/>
      <c r="C61" s="39"/>
      <c r="D61" s="39"/>
      <c r="E61" s="39"/>
      <c r="F61" s="39"/>
      <c r="G61" s="39" t="s">
        <v>118</v>
      </c>
      <c r="H61" s="43">
        <v>55.65</v>
      </c>
      <c r="I61" s="43">
        <v>28.5</v>
      </c>
      <c r="J61" s="43">
        <v>22.8</v>
      </c>
      <c r="K61" s="43">
        <v>85.5</v>
      </c>
      <c r="L61" s="43">
        <v>74.099999999999994</v>
      </c>
      <c r="M61" s="43">
        <v>17.100000000000001</v>
      </c>
      <c r="N61" s="43">
        <v>721.17</v>
      </c>
      <c r="O61" s="43">
        <v>437.85</v>
      </c>
      <c r="P61" s="43">
        <v>367.09</v>
      </c>
      <c r="Q61" s="43">
        <v>145.88999999999999</v>
      </c>
      <c r="R61" s="43">
        <v>33</v>
      </c>
      <c r="S61" s="43">
        <v>305.05</v>
      </c>
      <c r="T61" s="43">
        <f>ROUND(SUM(H61:S61),5)</f>
        <v>2293.6999999999998</v>
      </c>
      <c r="U61" s="43">
        <v>3000</v>
      </c>
      <c r="V61" s="84">
        <v>3000</v>
      </c>
      <c r="W61" s="60"/>
      <c r="X61" s="61" t="s">
        <v>252</v>
      </c>
    </row>
    <row r="62" spans="1:24" ht="18.600000000000001" thickBot="1" x14ac:dyDescent="0.4">
      <c r="A62" s="39"/>
      <c r="B62" s="39"/>
      <c r="C62" s="39"/>
      <c r="D62" s="39"/>
      <c r="E62" s="39"/>
      <c r="F62" s="39" t="s">
        <v>117</v>
      </c>
      <c r="G62" s="39"/>
      <c r="H62" s="44">
        <f t="shared" ref="H62:S62" si="13">ROUND(SUM(H58:H61),5)</f>
        <v>1203.05</v>
      </c>
      <c r="I62" s="44">
        <f t="shared" si="13"/>
        <v>1787.25</v>
      </c>
      <c r="J62" s="44">
        <f t="shared" si="13"/>
        <v>1170.2</v>
      </c>
      <c r="K62" s="44">
        <f t="shared" si="13"/>
        <v>1232.9000000000001</v>
      </c>
      <c r="L62" s="44">
        <f t="shared" si="13"/>
        <v>1221.5</v>
      </c>
      <c r="M62" s="44">
        <f t="shared" si="13"/>
        <v>1164.5</v>
      </c>
      <c r="N62" s="44">
        <f t="shared" si="13"/>
        <v>1868.57</v>
      </c>
      <c r="O62" s="44">
        <f t="shared" si="13"/>
        <v>1585.25</v>
      </c>
      <c r="P62" s="44">
        <f t="shared" si="13"/>
        <v>1514.49</v>
      </c>
      <c r="Q62" s="44">
        <f t="shared" si="13"/>
        <v>1293.29</v>
      </c>
      <c r="R62" s="44">
        <f t="shared" si="13"/>
        <v>1180.4000000000001</v>
      </c>
      <c r="S62" s="44">
        <f t="shared" si="13"/>
        <v>1452.45</v>
      </c>
      <c r="T62" s="44">
        <f>ROUND(SUM(H62:S62),5)</f>
        <v>16673.849999999999</v>
      </c>
      <c r="U62" s="44">
        <f>ROUND(SUM(U58:U61),5)</f>
        <v>20000</v>
      </c>
      <c r="V62" s="85">
        <f>ROUND(SUM(V58:V61),5)</f>
        <v>23100</v>
      </c>
      <c r="W62" s="72"/>
    </row>
    <row r="63" spans="1:24" x14ac:dyDescent="0.35">
      <c r="A63" s="39"/>
      <c r="B63" s="39"/>
      <c r="C63" s="39"/>
      <c r="D63" s="39"/>
      <c r="E63" s="39" t="s">
        <v>116</v>
      </c>
      <c r="F63" s="39"/>
      <c r="G63" s="39"/>
      <c r="H63" s="40">
        <f t="shared" ref="H63:S63" si="14">ROUND(H38+H44+H48+H52+H57+H62,5)</f>
        <v>20217.169999999998</v>
      </c>
      <c r="I63" s="40">
        <f t="shared" si="14"/>
        <v>21368.9</v>
      </c>
      <c r="J63" s="40">
        <f t="shared" si="14"/>
        <v>31462.92</v>
      </c>
      <c r="K63" s="40">
        <f t="shared" si="14"/>
        <v>26400.9</v>
      </c>
      <c r="L63" s="40">
        <f t="shared" si="14"/>
        <v>41638.019999999997</v>
      </c>
      <c r="M63" s="40">
        <f t="shared" si="14"/>
        <v>26512.46</v>
      </c>
      <c r="N63" s="40">
        <f t="shared" si="14"/>
        <v>41463.42</v>
      </c>
      <c r="O63" s="40">
        <f t="shared" si="14"/>
        <v>26055.85</v>
      </c>
      <c r="P63" s="40">
        <f t="shared" si="14"/>
        <v>28061.02</v>
      </c>
      <c r="Q63" s="40">
        <f t="shared" si="14"/>
        <v>26388.19</v>
      </c>
      <c r="R63" s="40">
        <f t="shared" si="14"/>
        <v>34876.9</v>
      </c>
      <c r="S63" s="40">
        <f t="shared" si="14"/>
        <v>38151.19</v>
      </c>
      <c r="T63" s="40">
        <f>ROUND(SUM(H63:S63),5)</f>
        <v>362596.94</v>
      </c>
      <c r="U63" s="40">
        <f>ROUND(U38+U44+U48+U52+U57+U62,5)</f>
        <v>356450</v>
      </c>
      <c r="V63" s="82">
        <f>ROUND(V38+V44+V48+V52+V57+V62,5)</f>
        <v>379850</v>
      </c>
      <c r="W63" s="63"/>
    </row>
    <row r="64" spans="1:24" x14ac:dyDescent="0.35">
      <c r="A64" s="39"/>
      <c r="B64" s="39"/>
      <c r="C64" s="39"/>
      <c r="D64" s="39"/>
      <c r="E64" s="39" t="s">
        <v>115</v>
      </c>
      <c r="F64" s="39"/>
      <c r="G64" s="39"/>
      <c r="H64" s="40"/>
      <c r="I64" s="40"/>
      <c r="J64" s="40"/>
      <c r="K64" s="40"/>
      <c r="L64" s="40"/>
      <c r="M64" s="40"/>
      <c r="N64" s="40"/>
      <c r="O64" s="40"/>
      <c r="P64" s="40"/>
      <c r="Q64" s="40"/>
      <c r="R64" s="40"/>
      <c r="S64" s="40"/>
      <c r="T64" s="40"/>
      <c r="U64" s="40"/>
      <c r="V64" s="82"/>
      <c r="W64" s="58"/>
    </row>
    <row r="65" spans="1:24" x14ac:dyDescent="0.35">
      <c r="A65" s="39"/>
      <c r="B65" s="39"/>
      <c r="C65" s="39"/>
      <c r="D65" s="39"/>
      <c r="E65" s="39"/>
      <c r="F65" s="39" t="s">
        <v>114</v>
      </c>
      <c r="G65" s="39"/>
      <c r="H65" s="40"/>
      <c r="I65" s="40"/>
      <c r="J65" s="40"/>
      <c r="K65" s="40"/>
      <c r="L65" s="40"/>
      <c r="M65" s="40"/>
      <c r="N65" s="40"/>
      <c r="O65" s="40"/>
      <c r="P65" s="40"/>
      <c r="Q65" s="40"/>
      <c r="R65" s="40"/>
      <c r="S65" s="40"/>
      <c r="T65" s="40"/>
      <c r="U65" s="40"/>
      <c r="V65" s="82"/>
      <c r="W65" s="58"/>
    </row>
    <row r="66" spans="1:24" x14ac:dyDescent="0.35">
      <c r="A66" s="39"/>
      <c r="B66" s="39"/>
      <c r="C66" s="39"/>
      <c r="D66" s="39"/>
      <c r="E66" s="39"/>
      <c r="F66" s="39"/>
      <c r="G66" s="39" t="s">
        <v>113</v>
      </c>
      <c r="H66" s="40">
        <v>95.28</v>
      </c>
      <c r="I66" s="40">
        <v>0</v>
      </c>
      <c r="J66" s="40">
        <v>0</v>
      </c>
      <c r="K66" s="40">
        <v>0</v>
      </c>
      <c r="L66" s="40">
        <v>0</v>
      </c>
      <c r="M66" s="40">
        <v>0</v>
      </c>
      <c r="N66" s="40">
        <v>-93.49</v>
      </c>
      <c r="O66" s="40">
        <v>0</v>
      </c>
      <c r="P66" s="40">
        <v>0</v>
      </c>
      <c r="Q66" s="40">
        <v>0</v>
      </c>
      <c r="R66" s="40">
        <v>0</v>
      </c>
      <c r="S66" s="40">
        <v>0</v>
      </c>
      <c r="T66" s="40">
        <v>0</v>
      </c>
      <c r="U66" s="40">
        <v>3400</v>
      </c>
      <c r="V66" s="82">
        <v>2400</v>
      </c>
      <c r="W66" s="58"/>
      <c r="X66" s="61" t="s">
        <v>253</v>
      </c>
    </row>
    <row r="67" spans="1:24" x14ac:dyDescent="0.35">
      <c r="A67" s="39"/>
      <c r="B67" s="39"/>
      <c r="C67" s="39"/>
      <c r="D67" s="39"/>
      <c r="E67" s="39"/>
      <c r="F67" s="39"/>
      <c r="G67" s="39" t="s">
        <v>112</v>
      </c>
      <c r="H67" s="40">
        <v>258.12</v>
      </c>
      <c r="I67" s="40">
        <v>258.12</v>
      </c>
      <c r="J67" s="40">
        <v>258.12</v>
      </c>
      <c r="K67" s="40">
        <v>258.12</v>
      </c>
      <c r="L67" s="40">
        <v>258.12</v>
      </c>
      <c r="M67" s="40">
        <v>258.12</v>
      </c>
      <c r="N67" s="40">
        <v>258.12</v>
      </c>
      <c r="O67" s="40">
        <v>258.12</v>
      </c>
      <c r="P67" s="40">
        <v>258.12</v>
      </c>
      <c r="Q67" s="40">
        <v>258.12</v>
      </c>
      <c r="R67" s="40">
        <v>258.12</v>
      </c>
      <c r="S67" s="40">
        <v>258.12</v>
      </c>
      <c r="T67" s="40">
        <v>258.12</v>
      </c>
      <c r="U67" s="40">
        <v>3300</v>
      </c>
      <c r="V67" s="82">
        <v>3300</v>
      </c>
      <c r="W67" s="58"/>
      <c r="X67" s="61" t="s">
        <v>252</v>
      </c>
    </row>
    <row r="68" spans="1:24" ht="18.600000000000001" thickBot="1" x14ac:dyDescent="0.4">
      <c r="A68" s="39"/>
      <c r="B68" s="39"/>
      <c r="C68" s="39"/>
      <c r="D68" s="39"/>
      <c r="E68" s="39"/>
      <c r="F68" s="39"/>
      <c r="G68" s="39" t="s">
        <v>111</v>
      </c>
      <c r="H68" s="42">
        <v>93.03</v>
      </c>
      <c r="I68" s="42">
        <v>559.51</v>
      </c>
      <c r="J68" s="42">
        <v>514.62</v>
      </c>
      <c r="K68" s="42">
        <v>406.4</v>
      </c>
      <c r="L68" s="42">
        <v>296.24</v>
      </c>
      <c r="M68" s="42">
        <v>302.38</v>
      </c>
      <c r="N68" s="42">
        <v>292.37</v>
      </c>
      <c r="O68" s="42">
        <v>275.5</v>
      </c>
      <c r="P68" s="42">
        <v>261.02</v>
      </c>
      <c r="Q68" s="42">
        <v>257.64</v>
      </c>
      <c r="R68" s="42">
        <v>317.72000000000003</v>
      </c>
      <c r="S68" s="42">
        <v>257.64</v>
      </c>
      <c r="T68" s="42">
        <f>ROUND(SUM(H68:S68),5)</f>
        <v>3834.07</v>
      </c>
      <c r="U68" s="42">
        <v>5000</v>
      </c>
      <c r="V68" s="83">
        <v>5000</v>
      </c>
      <c r="W68" s="60"/>
      <c r="X68" s="61" t="s">
        <v>252</v>
      </c>
    </row>
    <row r="69" spans="1:24" x14ac:dyDescent="0.35">
      <c r="A69" s="39"/>
      <c r="B69" s="39"/>
      <c r="C69" s="39"/>
      <c r="D69" s="39"/>
      <c r="E69" s="39"/>
      <c r="F69" s="39" t="s">
        <v>110</v>
      </c>
      <c r="G69" s="39"/>
      <c r="H69" s="40">
        <f t="shared" ref="H69:S69" si="15">ROUND(SUM(H65:H68),5)</f>
        <v>446.43</v>
      </c>
      <c r="I69" s="40">
        <f t="shared" si="15"/>
        <v>817.63</v>
      </c>
      <c r="J69" s="40">
        <f t="shared" si="15"/>
        <v>772.74</v>
      </c>
      <c r="K69" s="40">
        <f t="shared" si="15"/>
        <v>664.52</v>
      </c>
      <c r="L69" s="40">
        <f t="shared" si="15"/>
        <v>554.36</v>
      </c>
      <c r="M69" s="40">
        <f t="shared" si="15"/>
        <v>560.5</v>
      </c>
      <c r="N69" s="40">
        <f t="shared" si="15"/>
        <v>457</v>
      </c>
      <c r="O69" s="40">
        <f t="shared" si="15"/>
        <v>533.62</v>
      </c>
      <c r="P69" s="40">
        <f t="shared" si="15"/>
        <v>519.14</v>
      </c>
      <c r="Q69" s="40">
        <f t="shared" si="15"/>
        <v>515.76</v>
      </c>
      <c r="R69" s="40">
        <f t="shared" si="15"/>
        <v>575.84</v>
      </c>
      <c r="S69" s="40">
        <f t="shared" si="15"/>
        <v>515.76</v>
      </c>
      <c r="T69" s="40">
        <f>ROUND(SUM(H69:S69),5)</f>
        <v>6933.3</v>
      </c>
      <c r="U69" s="40">
        <f>ROUND(SUM(U65:U68),5)</f>
        <v>11700</v>
      </c>
      <c r="V69" s="82">
        <f>ROUND(SUM(V65:V68),5)</f>
        <v>10700</v>
      </c>
      <c r="W69" s="63"/>
    </row>
    <row r="70" spans="1:24" x14ac:dyDescent="0.35">
      <c r="A70" s="39"/>
      <c r="B70" s="39"/>
      <c r="C70" s="39"/>
      <c r="D70" s="39"/>
      <c r="E70" s="39"/>
      <c r="F70" s="39" t="s">
        <v>109</v>
      </c>
      <c r="G70" s="39"/>
      <c r="H70" s="40"/>
      <c r="I70" s="40"/>
      <c r="J70" s="40"/>
      <c r="K70" s="40"/>
      <c r="L70" s="40"/>
      <c r="M70" s="40"/>
      <c r="N70" s="40"/>
      <c r="O70" s="40"/>
      <c r="P70" s="40"/>
      <c r="Q70" s="40"/>
      <c r="R70" s="40"/>
      <c r="S70" s="40"/>
      <c r="T70" s="40"/>
      <c r="U70" s="40"/>
      <c r="V70" s="82"/>
      <c r="W70" s="58"/>
      <c r="X70" s="74"/>
    </row>
    <row r="71" spans="1:24" x14ac:dyDescent="0.35">
      <c r="A71" s="39"/>
      <c r="B71" s="39"/>
      <c r="C71" s="39"/>
      <c r="D71" s="39"/>
      <c r="E71" s="39"/>
      <c r="F71" s="39"/>
      <c r="G71" s="39" t="s">
        <v>108</v>
      </c>
      <c r="H71" s="40">
        <v>0</v>
      </c>
      <c r="I71" s="40">
        <v>500</v>
      </c>
      <c r="J71" s="40">
        <v>400</v>
      </c>
      <c r="K71" s="40">
        <v>1500</v>
      </c>
      <c r="L71" s="40">
        <v>1300</v>
      </c>
      <c r="M71" s="40">
        <v>300</v>
      </c>
      <c r="N71" s="40">
        <v>0</v>
      </c>
      <c r="O71" s="40">
        <v>750</v>
      </c>
      <c r="P71" s="40">
        <v>1500</v>
      </c>
      <c r="Q71" s="40">
        <v>750</v>
      </c>
      <c r="R71" s="40">
        <v>750</v>
      </c>
      <c r="S71" s="40">
        <v>1700</v>
      </c>
      <c r="T71" s="40">
        <f t="shared" ref="T71:T102" si="16">ROUND(SUM(H71:S71),5)</f>
        <v>9450</v>
      </c>
      <c r="U71" s="40">
        <v>15000</v>
      </c>
      <c r="V71" s="82">
        <v>12000</v>
      </c>
      <c r="W71" s="58"/>
      <c r="X71" s="61" t="s">
        <v>300</v>
      </c>
    </row>
    <row r="72" spans="1:24" x14ac:dyDescent="0.35">
      <c r="A72" s="39"/>
      <c r="B72" s="39"/>
      <c r="C72" s="39"/>
      <c r="D72" s="39"/>
      <c r="E72" s="39"/>
      <c r="F72" s="39"/>
      <c r="G72" s="39" t="s">
        <v>107</v>
      </c>
      <c r="H72" s="40">
        <v>403.23</v>
      </c>
      <c r="I72" s="40">
        <v>109.38</v>
      </c>
      <c r="J72" s="40">
        <v>299.73</v>
      </c>
      <c r="K72" s="40">
        <v>207.4</v>
      </c>
      <c r="L72" s="40">
        <v>222.34</v>
      </c>
      <c r="M72" s="40">
        <v>0</v>
      </c>
      <c r="N72" s="40">
        <v>662.39</v>
      </c>
      <c r="O72" s="40">
        <v>259.25</v>
      </c>
      <c r="P72" s="40">
        <v>207.4</v>
      </c>
      <c r="Q72" s="40">
        <v>381.39</v>
      </c>
      <c r="R72" s="40">
        <v>0</v>
      </c>
      <c r="S72" s="40">
        <v>48.19</v>
      </c>
      <c r="T72" s="40">
        <f t="shared" si="16"/>
        <v>2800.7</v>
      </c>
      <c r="U72" s="40">
        <v>1800</v>
      </c>
      <c r="V72" s="82">
        <v>3100</v>
      </c>
      <c r="W72" s="58"/>
      <c r="X72" s="61" t="s">
        <v>274</v>
      </c>
    </row>
    <row r="73" spans="1:24" x14ac:dyDescent="0.35">
      <c r="A73" s="39"/>
      <c r="B73" s="39"/>
      <c r="C73" s="39"/>
      <c r="D73" s="39"/>
      <c r="E73" s="39"/>
      <c r="F73" s="39"/>
      <c r="G73" s="39" t="s">
        <v>106</v>
      </c>
      <c r="H73" s="40">
        <v>234.9</v>
      </c>
      <c r="I73" s="40">
        <v>288.94</v>
      </c>
      <c r="J73" s="40">
        <v>418.68</v>
      </c>
      <c r="K73" s="40">
        <v>223</v>
      </c>
      <c r="L73" s="40">
        <v>208</v>
      </c>
      <c r="M73" s="40">
        <v>198</v>
      </c>
      <c r="N73" s="40">
        <v>198.04</v>
      </c>
      <c r="O73" s="40">
        <v>195.43</v>
      </c>
      <c r="P73" s="40">
        <v>193.08</v>
      </c>
      <c r="Q73" s="40">
        <v>0</v>
      </c>
      <c r="R73" s="40">
        <v>268</v>
      </c>
      <c r="S73" s="40">
        <v>211.61</v>
      </c>
      <c r="T73" s="40">
        <f t="shared" si="16"/>
        <v>2637.68</v>
      </c>
      <c r="U73" s="40">
        <v>4500</v>
      </c>
      <c r="V73" s="82">
        <v>3100</v>
      </c>
      <c r="W73" s="58"/>
      <c r="X73" s="61" t="s">
        <v>252</v>
      </c>
    </row>
    <row r="74" spans="1:24" x14ac:dyDescent="0.35">
      <c r="A74" s="39"/>
      <c r="B74" s="39"/>
      <c r="C74" s="39"/>
      <c r="D74" s="39"/>
      <c r="E74" s="39"/>
      <c r="F74" s="39"/>
      <c r="G74" s="39" t="s">
        <v>105</v>
      </c>
      <c r="H74" s="40">
        <v>221.65</v>
      </c>
      <c r="I74" s="40">
        <v>221.65</v>
      </c>
      <c r="J74" s="40">
        <v>0</v>
      </c>
      <c r="K74" s="40">
        <v>0</v>
      </c>
      <c r="L74" s="40">
        <v>0</v>
      </c>
      <c r="M74" s="40">
        <v>0</v>
      </c>
      <c r="N74" s="40">
        <v>0</v>
      </c>
      <c r="O74" s="40">
        <v>0</v>
      </c>
      <c r="P74" s="40">
        <v>0</v>
      </c>
      <c r="Q74" s="40">
        <v>0</v>
      </c>
      <c r="R74" s="40">
        <v>0</v>
      </c>
      <c r="S74" s="40">
        <v>0</v>
      </c>
      <c r="T74" s="40">
        <v>0</v>
      </c>
      <c r="U74" s="40">
        <v>2800</v>
      </c>
      <c r="V74" s="82">
        <v>0</v>
      </c>
      <c r="W74" s="58"/>
      <c r="X74" s="61" t="s">
        <v>255</v>
      </c>
    </row>
    <row r="75" spans="1:24" x14ac:dyDescent="0.35">
      <c r="A75" s="39"/>
      <c r="B75" s="39"/>
      <c r="C75" s="39"/>
      <c r="D75" s="39"/>
      <c r="E75" s="39"/>
      <c r="F75" s="39"/>
      <c r="G75" s="39" t="s">
        <v>104</v>
      </c>
      <c r="H75" s="40">
        <v>70.900000000000006</v>
      </c>
      <c r="I75" s="40">
        <v>53.8</v>
      </c>
      <c r="J75" s="40">
        <v>0</v>
      </c>
      <c r="K75" s="40">
        <v>52.49</v>
      </c>
      <c r="L75" s="40">
        <v>212.93</v>
      </c>
      <c r="M75" s="40">
        <v>0</v>
      </c>
      <c r="N75" s="40">
        <v>0</v>
      </c>
      <c r="O75" s="40">
        <v>61.94</v>
      </c>
      <c r="P75" s="40">
        <v>27.78</v>
      </c>
      <c r="Q75" s="40">
        <v>0</v>
      </c>
      <c r="R75" s="40">
        <v>0</v>
      </c>
      <c r="S75" s="40">
        <v>0</v>
      </c>
      <c r="T75" s="40">
        <f t="shared" si="16"/>
        <v>479.84</v>
      </c>
      <c r="U75" s="40">
        <v>1200</v>
      </c>
      <c r="V75" s="82">
        <v>1100</v>
      </c>
      <c r="W75" s="58"/>
      <c r="X75" s="61" t="s">
        <v>256</v>
      </c>
    </row>
    <row r="76" spans="1:24" x14ac:dyDescent="0.35">
      <c r="A76" s="39"/>
      <c r="B76" s="39"/>
      <c r="C76" s="39"/>
      <c r="D76" s="39"/>
      <c r="E76" s="39"/>
      <c r="F76" s="39"/>
      <c r="G76" s="39" t="s">
        <v>103</v>
      </c>
      <c r="H76" s="40">
        <v>766.33</v>
      </c>
      <c r="I76" s="40">
        <v>766.33</v>
      </c>
      <c r="J76" s="40">
        <v>766.33</v>
      </c>
      <c r="K76" s="40">
        <v>766.33</v>
      </c>
      <c r="L76" s="40">
        <v>766.33</v>
      </c>
      <c r="M76" s="40">
        <v>766.33</v>
      </c>
      <c r="N76" s="40">
        <v>766.33</v>
      </c>
      <c r="O76" s="40">
        <v>766.33</v>
      </c>
      <c r="P76" s="40">
        <v>766.33</v>
      </c>
      <c r="Q76" s="40">
        <v>766.33</v>
      </c>
      <c r="R76" s="40">
        <v>766.33</v>
      </c>
      <c r="S76" s="40">
        <v>766.33</v>
      </c>
      <c r="T76" s="40">
        <f t="shared" si="16"/>
        <v>9195.9599999999991</v>
      </c>
      <c r="U76" s="40">
        <v>9200</v>
      </c>
      <c r="V76" s="82">
        <v>10700</v>
      </c>
      <c r="W76" s="58"/>
      <c r="X76" s="61" t="s">
        <v>290</v>
      </c>
    </row>
    <row r="77" spans="1:24" x14ac:dyDescent="0.35">
      <c r="A77" s="39"/>
      <c r="B77" s="39"/>
      <c r="C77" s="39"/>
      <c r="D77" s="39"/>
      <c r="E77" s="39"/>
      <c r="F77" s="39"/>
      <c r="G77" s="39" t="s">
        <v>102</v>
      </c>
      <c r="H77" s="40">
        <v>475</v>
      </c>
      <c r="I77" s="40">
        <v>0</v>
      </c>
      <c r="J77" s="40">
        <v>0</v>
      </c>
      <c r="K77" s="40">
        <v>1493</v>
      </c>
      <c r="L77" s="40">
        <v>284</v>
      </c>
      <c r="M77" s="40">
        <v>0</v>
      </c>
      <c r="N77" s="40">
        <v>200</v>
      </c>
      <c r="O77" s="40">
        <v>0</v>
      </c>
      <c r="P77" s="40">
        <v>0</v>
      </c>
      <c r="Q77" s="40">
        <v>0</v>
      </c>
      <c r="R77" s="40">
        <v>99</v>
      </c>
      <c r="S77" s="40">
        <v>65</v>
      </c>
      <c r="T77" s="40">
        <f t="shared" si="16"/>
        <v>2616</v>
      </c>
      <c r="U77" s="40">
        <v>2200</v>
      </c>
      <c r="V77" s="82">
        <v>2600</v>
      </c>
      <c r="W77" s="58"/>
      <c r="X77" s="61" t="s">
        <v>252</v>
      </c>
    </row>
    <row r="78" spans="1:24" x14ac:dyDescent="0.35">
      <c r="A78" s="39"/>
      <c r="B78" s="39"/>
      <c r="C78" s="39"/>
      <c r="D78" s="39"/>
      <c r="E78" s="39"/>
      <c r="F78" s="39"/>
      <c r="G78" s="39" t="s">
        <v>101</v>
      </c>
      <c r="H78" s="40">
        <v>21</v>
      </c>
      <c r="I78" s="40">
        <v>21</v>
      </c>
      <c r="J78" s="40">
        <v>35</v>
      </c>
      <c r="K78" s="40">
        <v>21</v>
      </c>
      <c r="L78" s="40">
        <v>21</v>
      </c>
      <c r="M78" s="40">
        <v>21</v>
      </c>
      <c r="N78" s="40">
        <v>21</v>
      </c>
      <c r="O78" s="40">
        <v>64</v>
      </c>
      <c r="P78" s="40">
        <v>21</v>
      </c>
      <c r="Q78" s="40">
        <v>21</v>
      </c>
      <c r="R78" s="40">
        <v>21</v>
      </c>
      <c r="S78" s="40">
        <v>35</v>
      </c>
      <c r="T78" s="40">
        <f t="shared" si="16"/>
        <v>323</v>
      </c>
      <c r="U78" s="40">
        <v>350</v>
      </c>
      <c r="V78" s="82">
        <v>350</v>
      </c>
      <c r="W78" s="58"/>
      <c r="X78" s="61" t="s">
        <v>252</v>
      </c>
    </row>
    <row r="79" spans="1:24" x14ac:dyDescent="0.35">
      <c r="A79" s="39"/>
      <c r="B79" s="39"/>
      <c r="C79" s="39"/>
      <c r="D79" s="39"/>
      <c r="E79" s="39"/>
      <c r="F79" s="39"/>
      <c r="G79" s="39" t="s">
        <v>100</v>
      </c>
      <c r="H79" s="40">
        <v>0</v>
      </c>
      <c r="I79" s="40">
        <v>0</v>
      </c>
      <c r="J79" s="40">
        <v>0</v>
      </c>
      <c r="K79" s="40">
        <v>0</v>
      </c>
      <c r="L79" s="40">
        <v>0</v>
      </c>
      <c r="M79" s="40">
        <v>0</v>
      </c>
      <c r="N79" s="40">
        <v>205.53</v>
      </c>
      <c r="O79" s="40">
        <v>0</v>
      </c>
      <c r="P79" s="40">
        <v>70</v>
      </c>
      <c r="Q79" s="40">
        <v>0</v>
      </c>
      <c r="R79" s="40">
        <v>0</v>
      </c>
      <c r="S79" s="40">
        <v>0</v>
      </c>
      <c r="T79" s="40">
        <f t="shared" si="16"/>
        <v>275.52999999999997</v>
      </c>
      <c r="U79" s="40">
        <v>400</v>
      </c>
      <c r="V79" s="82">
        <v>2000</v>
      </c>
      <c r="W79" s="58"/>
      <c r="X79" s="61" t="s">
        <v>275</v>
      </c>
    </row>
    <row r="80" spans="1:24" x14ac:dyDescent="0.35">
      <c r="A80" s="39"/>
      <c r="B80" s="39"/>
      <c r="C80" s="39"/>
      <c r="D80" s="39"/>
      <c r="E80" s="39"/>
      <c r="F80" s="39"/>
      <c r="G80" s="39" t="s">
        <v>99</v>
      </c>
      <c r="H80" s="40">
        <v>28.79</v>
      </c>
      <c r="I80" s="40">
        <v>619.92999999999995</v>
      </c>
      <c r="J80" s="40">
        <v>274.73</v>
      </c>
      <c r="K80" s="40">
        <v>328.99</v>
      </c>
      <c r="L80" s="40">
        <v>1450.34</v>
      </c>
      <c r="M80" s="40">
        <v>663.74</v>
      </c>
      <c r="N80" s="40">
        <v>345.63</v>
      </c>
      <c r="O80" s="40">
        <v>860.6</v>
      </c>
      <c r="P80" s="40">
        <v>330.86</v>
      </c>
      <c r="Q80" s="40">
        <v>445.11</v>
      </c>
      <c r="R80" s="40">
        <v>696.44</v>
      </c>
      <c r="S80" s="40">
        <v>1266.82</v>
      </c>
      <c r="T80" s="40">
        <f t="shared" si="16"/>
        <v>7311.98</v>
      </c>
      <c r="U80" s="40">
        <v>7500</v>
      </c>
      <c r="V80" s="82">
        <v>8000</v>
      </c>
      <c r="W80" s="58"/>
      <c r="X80" s="61" t="s">
        <v>252</v>
      </c>
    </row>
    <row r="81" spans="1:24" x14ac:dyDescent="0.35">
      <c r="A81" s="39"/>
      <c r="B81" s="39"/>
      <c r="C81" s="39"/>
      <c r="D81" s="39"/>
      <c r="E81" s="39"/>
      <c r="F81" s="39"/>
      <c r="G81" s="39" t="s">
        <v>98</v>
      </c>
      <c r="H81" s="40">
        <v>0</v>
      </c>
      <c r="I81" s="40">
        <v>0</v>
      </c>
      <c r="J81" s="40">
        <v>0</v>
      </c>
      <c r="K81" s="40">
        <v>0</v>
      </c>
      <c r="L81" s="40">
        <v>0</v>
      </c>
      <c r="M81" s="40">
        <v>0</v>
      </c>
      <c r="N81" s="40">
        <v>0</v>
      </c>
      <c r="O81" s="40">
        <v>424.08</v>
      </c>
      <c r="P81" s="40">
        <v>46.71</v>
      </c>
      <c r="Q81" s="40">
        <v>0</v>
      </c>
      <c r="R81" s="40">
        <v>0</v>
      </c>
      <c r="S81" s="40">
        <v>0</v>
      </c>
      <c r="T81" s="40">
        <f t="shared" si="16"/>
        <v>470.79</v>
      </c>
      <c r="U81" s="40">
        <v>2600</v>
      </c>
      <c r="V81" s="82">
        <v>2000</v>
      </c>
      <c r="W81" s="58"/>
      <c r="X81" s="61" t="s">
        <v>256</v>
      </c>
    </row>
    <row r="82" spans="1:24" x14ac:dyDescent="0.35">
      <c r="A82" s="39"/>
      <c r="B82" s="39"/>
      <c r="C82" s="39"/>
      <c r="D82" s="39"/>
      <c r="E82" s="39"/>
      <c r="F82" s="39"/>
      <c r="G82" s="39" t="s">
        <v>97</v>
      </c>
      <c r="H82" s="40">
        <v>0</v>
      </c>
      <c r="I82" s="40">
        <v>360.81</v>
      </c>
      <c r="J82" s="40">
        <v>165.08</v>
      </c>
      <c r="K82" s="40">
        <v>101.92</v>
      </c>
      <c r="L82" s="40">
        <v>149.1</v>
      </c>
      <c r="M82" s="40">
        <v>0</v>
      </c>
      <c r="N82" s="40">
        <v>189.35</v>
      </c>
      <c r="O82" s="40">
        <v>150.68</v>
      </c>
      <c r="P82" s="40">
        <v>137.41</v>
      </c>
      <c r="Q82" s="40">
        <v>0</v>
      </c>
      <c r="R82" s="40">
        <v>261.57</v>
      </c>
      <c r="S82" s="40">
        <v>414.63</v>
      </c>
      <c r="T82" s="40">
        <f t="shared" si="16"/>
        <v>1930.55</v>
      </c>
      <c r="U82" s="40">
        <v>2700</v>
      </c>
      <c r="V82" s="82">
        <v>2400</v>
      </c>
      <c r="W82" s="58"/>
      <c r="X82" s="61" t="s">
        <v>256</v>
      </c>
    </row>
    <row r="83" spans="1:24" x14ac:dyDescent="0.35">
      <c r="A83" s="39"/>
      <c r="B83" s="39"/>
      <c r="C83" s="39"/>
      <c r="D83" s="39"/>
      <c r="E83" s="39"/>
      <c r="F83" s="39"/>
      <c r="G83" s="39" t="s">
        <v>96</v>
      </c>
      <c r="H83" s="40">
        <v>0</v>
      </c>
      <c r="I83" s="40">
        <v>100</v>
      </c>
      <c r="J83" s="40">
        <v>0</v>
      </c>
      <c r="K83" s="40">
        <v>0</v>
      </c>
      <c r="L83" s="40">
        <v>0</v>
      </c>
      <c r="M83" s="40">
        <v>0</v>
      </c>
      <c r="N83" s="40">
        <v>0</v>
      </c>
      <c r="O83" s="40">
        <v>135.5</v>
      </c>
      <c r="P83" s="40">
        <v>0</v>
      </c>
      <c r="Q83" s="40">
        <v>0</v>
      </c>
      <c r="R83" s="40">
        <v>220</v>
      </c>
      <c r="S83" s="40">
        <v>0</v>
      </c>
      <c r="T83" s="40">
        <f t="shared" si="16"/>
        <v>455.5</v>
      </c>
      <c r="U83" s="40">
        <v>1100</v>
      </c>
      <c r="V83" s="82">
        <v>1000</v>
      </c>
      <c r="W83" s="58"/>
      <c r="X83" s="61" t="s">
        <v>256</v>
      </c>
    </row>
    <row r="84" spans="1:24" x14ac:dyDescent="0.35">
      <c r="A84" s="39"/>
      <c r="B84" s="39"/>
      <c r="C84" s="39"/>
      <c r="D84" s="39"/>
      <c r="E84" s="39"/>
      <c r="F84" s="39"/>
      <c r="G84" s="39" t="s">
        <v>95</v>
      </c>
      <c r="H84" s="40">
        <v>0</v>
      </c>
      <c r="I84" s="40">
        <v>1380.04</v>
      </c>
      <c r="J84" s="40">
        <v>0</v>
      </c>
      <c r="K84" s="40">
        <v>0</v>
      </c>
      <c r="L84" s="40">
        <v>553.46</v>
      </c>
      <c r="M84" s="40">
        <v>0</v>
      </c>
      <c r="N84" s="40">
        <v>54.36</v>
      </c>
      <c r="O84" s="40">
        <v>0</v>
      </c>
      <c r="P84" s="40">
        <v>0</v>
      </c>
      <c r="Q84" s="40">
        <v>0</v>
      </c>
      <c r="R84" s="40">
        <v>0</v>
      </c>
      <c r="S84" s="40">
        <v>325.14999999999998</v>
      </c>
      <c r="T84" s="40">
        <f t="shared" si="16"/>
        <v>2313.0100000000002</v>
      </c>
      <c r="U84" s="40">
        <v>4000</v>
      </c>
      <c r="V84" s="82">
        <v>3500</v>
      </c>
      <c r="W84" s="58"/>
      <c r="X84" s="61" t="s">
        <v>256</v>
      </c>
    </row>
    <row r="85" spans="1:24" x14ac:dyDescent="0.35">
      <c r="A85" s="39"/>
      <c r="B85" s="39"/>
      <c r="C85" s="39"/>
      <c r="D85" s="39"/>
      <c r="E85" s="39"/>
      <c r="F85" s="39"/>
      <c r="G85" s="39" t="s">
        <v>94</v>
      </c>
      <c r="H85" s="40">
        <v>0</v>
      </c>
      <c r="I85" s="40">
        <v>197.37</v>
      </c>
      <c r="J85" s="40">
        <v>0</v>
      </c>
      <c r="K85" s="40">
        <v>0</v>
      </c>
      <c r="L85" s="40">
        <v>0</v>
      </c>
      <c r="M85" s="40">
        <v>0</v>
      </c>
      <c r="N85" s="40">
        <v>0</v>
      </c>
      <c r="O85" s="40">
        <v>0</v>
      </c>
      <c r="P85" s="40">
        <v>0</v>
      </c>
      <c r="Q85" s="40">
        <v>0</v>
      </c>
      <c r="R85" s="40">
        <v>0</v>
      </c>
      <c r="S85" s="40">
        <v>413.4</v>
      </c>
      <c r="T85" s="40">
        <f t="shared" si="16"/>
        <v>610.77</v>
      </c>
      <c r="U85" s="40">
        <v>2400</v>
      </c>
      <c r="V85" s="82">
        <v>2000</v>
      </c>
      <c r="W85" s="58"/>
      <c r="X85" s="61" t="s">
        <v>258</v>
      </c>
    </row>
    <row r="86" spans="1:24" x14ac:dyDescent="0.35">
      <c r="A86" s="39"/>
      <c r="B86" s="39"/>
      <c r="C86" s="39"/>
      <c r="D86" s="39"/>
      <c r="E86" s="39"/>
      <c r="F86" s="39"/>
      <c r="G86" s="39" t="s">
        <v>93</v>
      </c>
      <c r="H86" s="40">
        <v>300.39</v>
      </c>
      <c r="I86" s="40">
        <v>289.39</v>
      </c>
      <c r="J86" s="40">
        <v>283.26</v>
      </c>
      <c r="K86" s="40">
        <v>331.04</v>
      </c>
      <c r="L86" s="40">
        <v>492.91</v>
      </c>
      <c r="M86" s="40">
        <v>283.26</v>
      </c>
      <c r="N86" s="40">
        <v>445.12</v>
      </c>
      <c r="O86" s="40">
        <v>296.39</v>
      </c>
      <c r="P86" s="40">
        <v>325.27999999999997</v>
      </c>
      <c r="Q86" s="40">
        <v>299.69</v>
      </c>
      <c r="R86" s="40">
        <v>420.9</v>
      </c>
      <c r="S86" s="40">
        <v>456.67</v>
      </c>
      <c r="T86" s="40">
        <f t="shared" si="16"/>
        <v>4224.3</v>
      </c>
      <c r="U86" s="40">
        <v>3800</v>
      </c>
      <c r="V86" s="82">
        <v>4200</v>
      </c>
      <c r="W86" s="58"/>
      <c r="X86" s="61" t="s">
        <v>259</v>
      </c>
    </row>
    <row r="87" spans="1:24" x14ac:dyDescent="0.35">
      <c r="A87" s="39"/>
      <c r="B87" s="39"/>
      <c r="C87" s="39"/>
      <c r="D87" s="39"/>
      <c r="E87" s="39"/>
      <c r="F87" s="39"/>
      <c r="G87" s="39" t="s">
        <v>92</v>
      </c>
      <c r="H87" s="40">
        <v>0</v>
      </c>
      <c r="I87" s="40">
        <v>0</v>
      </c>
      <c r="J87" s="40">
        <v>0</v>
      </c>
      <c r="K87" s="40">
        <v>9270</v>
      </c>
      <c r="L87" s="40">
        <v>0</v>
      </c>
      <c r="M87" s="40">
        <v>0</v>
      </c>
      <c r="N87" s="40">
        <v>2350</v>
      </c>
      <c r="O87" s="40">
        <v>0</v>
      </c>
      <c r="P87" s="40">
        <v>0</v>
      </c>
      <c r="Q87" s="40">
        <v>0</v>
      </c>
      <c r="R87" s="40">
        <v>0</v>
      </c>
      <c r="S87" s="40">
        <v>0</v>
      </c>
      <c r="T87" s="40">
        <f t="shared" si="16"/>
        <v>11620</v>
      </c>
      <c r="U87" s="40">
        <v>12000</v>
      </c>
      <c r="V87" s="82">
        <v>12000</v>
      </c>
      <c r="W87" s="58"/>
      <c r="X87" s="61" t="s">
        <v>252</v>
      </c>
    </row>
    <row r="88" spans="1:24" x14ac:dyDescent="0.35">
      <c r="A88" s="39"/>
      <c r="B88" s="39"/>
      <c r="C88" s="39"/>
      <c r="D88" s="39"/>
      <c r="E88" s="39"/>
      <c r="F88" s="39"/>
      <c r="G88" s="39" t="s">
        <v>91</v>
      </c>
      <c r="H88" s="40">
        <v>950</v>
      </c>
      <c r="I88" s="40">
        <v>1140</v>
      </c>
      <c r="J88" s="40">
        <v>665</v>
      </c>
      <c r="K88" s="40">
        <v>308.75</v>
      </c>
      <c r="L88" s="40">
        <v>736.25</v>
      </c>
      <c r="M88" s="40">
        <v>403.75</v>
      </c>
      <c r="N88" s="40">
        <v>427.5</v>
      </c>
      <c r="O88" s="40">
        <v>475</v>
      </c>
      <c r="P88" s="40">
        <v>350</v>
      </c>
      <c r="Q88" s="40">
        <v>525</v>
      </c>
      <c r="R88" s="40">
        <v>1075</v>
      </c>
      <c r="S88" s="40">
        <v>500</v>
      </c>
      <c r="T88" s="40">
        <f t="shared" si="16"/>
        <v>7556.25</v>
      </c>
      <c r="U88" s="40">
        <v>7400</v>
      </c>
      <c r="V88" s="82">
        <v>7500</v>
      </c>
      <c r="W88" s="58"/>
      <c r="X88" s="61" t="s">
        <v>260</v>
      </c>
    </row>
    <row r="89" spans="1:24" x14ac:dyDescent="0.35">
      <c r="A89" s="39"/>
      <c r="B89" s="39"/>
      <c r="C89" s="39"/>
      <c r="D89" s="39"/>
      <c r="E89" s="39"/>
      <c r="F89" s="39"/>
      <c r="G89" s="39" t="s">
        <v>177</v>
      </c>
      <c r="H89" s="40">
        <v>0</v>
      </c>
      <c r="I89" s="40">
        <v>0</v>
      </c>
      <c r="J89" s="40">
        <v>0</v>
      </c>
      <c r="K89" s="40">
        <v>0</v>
      </c>
      <c r="L89" s="40">
        <v>0</v>
      </c>
      <c r="M89" s="40">
        <v>0</v>
      </c>
      <c r="N89" s="40">
        <v>0</v>
      </c>
      <c r="O89" s="40">
        <v>0</v>
      </c>
      <c r="P89" s="40">
        <v>0</v>
      </c>
      <c r="Q89" s="40">
        <v>0</v>
      </c>
      <c r="R89" s="40">
        <v>0</v>
      </c>
      <c r="S89" s="40">
        <v>0</v>
      </c>
      <c r="T89" s="40">
        <f t="shared" si="16"/>
        <v>0</v>
      </c>
      <c r="U89" s="40">
        <v>10000</v>
      </c>
      <c r="V89" s="82">
        <v>9000</v>
      </c>
      <c r="W89" s="58"/>
      <c r="X89" s="61" t="s">
        <v>261</v>
      </c>
    </row>
    <row r="90" spans="1:24" x14ac:dyDescent="0.35">
      <c r="A90" s="39"/>
      <c r="B90" s="39"/>
      <c r="C90" s="39"/>
      <c r="D90" s="39"/>
      <c r="E90" s="39"/>
      <c r="F90" s="39"/>
      <c r="G90" s="39" t="s">
        <v>90</v>
      </c>
      <c r="H90" s="40">
        <v>0</v>
      </c>
      <c r="I90" s="40">
        <v>0</v>
      </c>
      <c r="J90" s="40">
        <v>0</v>
      </c>
      <c r="K90" s="40">
        <v>0</v>
      </c>
      <c r="L90" s="40">
        <v>0</v>
      </c>
      <c r="M90" s="40">
        <v>0</v>
      </c>
      <c r="N90" s="40">
        <v>0</v>
      </c>
      <c r="O90" s="40">
        <v>0</v>
      </c>
      <c r="P90" s="40">
        <v>0</v>
      </c>
      <c r="Q90" s="40">
        <v>0</v>
      </c>
      <c r="R90" s="40">
        <v>0</v>
      </c>
      <c r="S90" s="40">
        <v>0</v>
      </c>
      <c r="T90" s="40">
        <f t="shared" si="16"/>
        <v>0</v>
      </c>
      <c r="U90" s="40">
        <v>600</v>
      </c>
      <c r="V90" s="82">
        <v>200</v>
      </c>
      <c r="W90" s="58"/>
      <c r="X90" s="61" t="s">
        <v>262</v>
      </c>
    </row>
    <row r="91" spans="1:24" x14ac:dyDescent="0.35">
      <c r="A91" s="39"/>
      <c r="B91" s="39"/>
      <c r="C91" s="39"/>
      <c r="D91" s="39"/>
      <c r="E91" s="39"/>
      <c r="F91" s="39"/>
      <c r="G91" s="39" t="s">
        <v>89</v>
      </c>
      <c r="H91" s="40">
        <v>1490</v>
      </c>
      <c r="I91" s="40">
        <v>345</v>
      </c>
      <c r="J91" s="40">
        <v>1035</v>
      </c>
      <c r="K91" s="40">
        <v>4030</v>
      </c>
      <c r="L91" s="40">
        <v>1612.83</v>
      </c>
      <c r="M91" s="40">
        <v>2070</v>
      </c>
      <c r="N91" s="40">
        <v>2055</v>
      </c>
      <c r="O91" s="40">
        <v>2000</v>
      </c>
      <c r="P91" s="40">
        <v>2000</v>
      </c>
      <c r="Q91" s="40">
        <v>2000</v>
      </c>
      <c r="R91" s="40">
        <v>3500</v>
      </c>
      <c r="S91" s="40">
        <v>1058.4000000000001</v>
      </c>
      <c r="T91" s="40">
        <f t="shared" si="16"/>
        <v>23196.23</v>
      </c>
      <c r="U91" s="40">
        <v>50000</v>
      </c>
      <c r="V91" s="82">
        <v>30000</v>
      </c>
      <c r="W91" s="58"/>
      <c r="X91" s="61" t="s">
        <v>263</v>
      </c>
    </row>
    <row r="92" spans="1:24" x14ac:dyDescent="0.35">
      <c r="A92" s="39"/>
      <c r="B92" s="39"/>
      <c r="C92" s="39"/>
      <c r="D92" s="39"/>
      <c r="E92" s="39"/>
      <c r="F92" s="39"/>
      <c r="G92" s="39" t="s">
        <v>88</v>
      </c>
      <c r="H92" s="40">
        <v>414.15</v>
      </c>
      <c r="I92" s="40">
        <v>414.15</v>
      </c>
      <c r="J92" s="40">
        <v>414.15</v>
      </c>
      <c r="K92" s="40">
        <v>414.15</v>
      </c>
      <c r="L92" s="40">
        <v>414.15</v>
      </c>
      <c r="M92" s="40">
        <v>414.15</v>
      </c>
      <c r="N92" s="40">
        <v>414.15</v>
      </c>
      <c r="O92" s="40">
        <v>414.15</v>
      </c>
      <c r="P92" s="40">
        <v>414.15</v>
      </c>
      <c r="Q92" s="40">
        <v>414.15</v>
      </c>
      <c r="R92" s="40">
        <v>414.15</v>
      </c>
      <c r="S92" s="40">
        <v>414.15</v>
      </c>
      <c r="T92" s="40">
        <f t="shared" si="16"/>
        <v>4969.8</v>
      </c>
      <c r="U92" s="40">
        <v>5000</v>
      </c>
      <c r="V92" s="82">
        <v>5400</v>
      </c>
      <c r="W92" s="58"/>
      <c r="X92" s="61" t="s">
        <v>264</v>
      </c>
    </row>
    <row r="93" spans="1:24" x14ac:dyDescent="0.35">
      <c r="A93" s="39"/>
      <c r="B93" s="39"/>
      <c r="C93" s="39"/>
      <c r="D93" s="39"/>
      <c r="E93" s="39"/>
      <c r="F93" s="39"/>
      <c r="G93" s="39" t="s">
        <v>87</v>
      </c>
      <c r="H93" s="40">
        <v>0</v>
      </c>
      <c r="I93" s="40">
        <v>0</v>
      </c>
      <c r="J93" s="40">
        <v>0</v>
      </c>
      <c r="K93" s="40">
        <v>0</v>
      </c>
      <c r="L93" s="40">
        <v>0</v>
      </c>
      <c r="M93" s="40">
        <v>850</v>
      </c>
      <c r="N93" s="40">
        <v>0</v>
      </c>
      <c r="O93" s="40">
        <v>0</v>
      </c>
      <c r="P93" s="40">
        <v>0</v>
      </c>
      <c r="Q93" s="40">
        <v>0</v>
      </c>
      <c r="R93" s="40">
        <v>296.35000000000002</v>
      </c>
      <c r="S93" s="40">
        <v>760</v>
      </c>
      <c r="T93" s="40">
        <f t="shared" si="16"/>
        <v>1906.35</v>
      </c>
      <c r="U93" s="40">
        <v>1500</v>
      </c>
      <c r="V93" s="82">
        <v>1800</v>
      </c>
      <c r="W93" s="58"/>
      <c r="X93" s="61" t="s">
        <v>256</v>
      </c>
    </row>
    <row r="94" spans="1:24" x14ac:dyDescent="0.35">
      <c r="A94" s="39"/>
      <c r="B94" s="39"/>
      <c r="C94" s="39"/>
      <c r="D94" s="39"/>
      <c r="E94" s="39"/>
      <c r="F94" s="39"/>
      <c r="G94" s="39" t="s">
        <v>86</v>
      </c>
      <c r="H94" s="40">
        <v>0</v>
      </c>
      <c r="I94" s="40">
        <v>0</v>
      </c>
      <c r="J94" s="40">
        <v>0</v>
      </c>
      <c r="K94" s="40">
        <v>0</v>
      </c>
      <c r="L94" s="40">
        <v>0</v>
      </c>
      <c r="M94" s="40">
        <v>0</v>
      </c>
      <c r="N94" s="40">
        <v>0</v>
      </c>
      <c r="O94" s="40">
        <v>0</v>
      </c>
      <c r="P94" s="40">
        <v>0</v>
      </c>
      <c r="Q94" s="40">
        <v>0</v>
      </c>
      <c r="R94" s="40">
        <v>25</v>
      </c>
      <c r="S94" s="40">
        <v>0</v>
      </c>
      <c r="T94" s="40">
        <f t="shared" si="16"/>
        <v>25</v>
      </c>
      <c r="U94" s="40">
        <v>900</v>
      </c>
      <c r="V94" s="82">
        <v>0</v>
      </c>
      <c r="W94" s="58"/>
      <c r="X94" s="61" t="s">
        <v>265</v>
      </c>
    </row>
    <row r="95" spans="1:24" x14ac:dyDescent="0.35">
      <c r="A95" s="39"/>
      <c r="B95" s="39"/>
      <c r="C95" s="39"/>
      <c r="D95" s="39"/>
      <c r="E95" s="39"/>
      <c r="F95" s="39"/>
      <c r="G95" s="39" t="s">
        <v>85</v>
      </c>
      <c r="H95" s="40">
        <v>196.5</v>
      </c>
      <c r="I95" s="40">
        <v>51</v>
      </c>
      <c r="J95" s="40">
        <v>0</v>
      </c>
      <c r="K95" s="40">
        <v>0</v>
      </c>
      <c r="L95" s="40">
        <v>0</v>
      </c>
      <c r="M95" s="40">
        <v>0</v>
      </c>
      <c r="N95" s="40">
        <v>0</v>
      </c>
      <c r="O95" s="40">
        <v>51</v>
      </c>
      <c r="P95" s="40">
        <v>0</v>
      </c>
      <c r="Q95" s="40">
        <v>0</v>
      </c>
      <c r="R95" s="40">
        <v>51</v>
      </c>
      <c r="S95" s="40">
        <v>38.380000000000003</v>
      </c>
      <c r="T95" s="40">
        <f t="shared" si="16"/>
        <v>387.88</v>
      </c>
      <c r="U95" s="40">
        <v>3500</v>
      </c>
      <c r="V95" s="82">
        <v>3500</v>
      </c>
      <c r="W95" s="58"/>
      <c r="X95" s="61" t="s">
        <v>266</v>
      </c>
    </row>
    <row r="96" spans="1:24" x14ac:dyDescent="0.35">
      <c r="A96" s="39"/>
      <c r="B96" s="39"/>
      <c r="C96" s="39"/>
      <c r="D96" s="39"/>
      <c r="E96" s="39"/>
      <c r="F96" s="39"/>
      <c r="G96" s="39" t="s">
        <v>84</v>
      </c>
      <c r="H96" s="40">
        <v>3227.25</v>
      </c>
      <c r="I96" s="40">
        <v>0</v>
      </c>
      <c r="J96" s="40">
        <v>820.92</v>
      </c>
      <c r="K96" s="40">
        <v>9828.0400000000009</v>
      </c>
      <c r="L96" s="40">
        <v>598.98</v>
      </c>
      <c r="M96" s="40">
        <v>0</v>
      </c>
      <c r="N96" s="40">
        <v>1301.1600000000001</v>
      </c>
      <c r="O96" s="40">
        <v>559.63</v>
      </c>
      <c r="P96" s="40">
        <v>10834.23</v>
      </c>
      <c r="Q96" s="40">
        <v>3684.43</v>
      </c>
      <c r="R96" s="40">
        <v>1236.43</v>
      </c>
      <c r="S96" s="40">
        <v>1958.1</v>
      </c>
      <c r="T96" s="40">
        <f t="shared" si="16"/>
        <v>34049.17</v>
      </c>
      <c r="U96" s="40">
        <v>42000</v>
      </c>
      <c r="V96" s="82">
        <v>47000</v>
      </c>
      <c r="W96" s="58"/>
      <c r="X96" s="61" t="s">
        <v>276</v>
      </c>
    </row>
    <row r="97" spans="1:24" x14ac:dyDescent="0.35">
      <c r="A97" s="39"/>
      <c r="B97" s="39"/>
      <c r="C97" s="39"/>
      <c r="D97" s="39"/>
      <c r="E97" s="39"/>
      <c r="F97" s="39"/>
      <c r="G97" s="39" t="s">
        <v>83</v>
      </c>
      <c r="H97" s="40">
        <v>264.62</v>
      </c>
      <c r="I97" s="40">
        <v>63.31</v>
      </c>
      <c r="J97" s="40">
        <v>0</v>
      </c>
      <c r="K97" s="40">
        <v>123.73</v>
      </c>
      <c r="L97" s="40">
        <v>0</v>
      </c>
      <c r="M97" s="40">
        <v>0</v>
      </c>
      <c r="N97" s="40">
        <v>147.05000000000001</v>
      </c>
      <c r="O97" s="40">
        <v>83.34</v>
      </c>
      <c r="P97" s="40">
        <v>0</v>
      </c>
      <c r="Q97" s="40">
        <v>116.33</v>
      </c>
      <c r="R97" s="40">
        <v>246.57</v>
      </c>
      <c r="S97" s="40">
        <v>152.71</v>
      </c>
      <c r="T97" s="40">
        <f t="shared" si="16"/>
        <v>1197.6600000000001</v>
      </c>
      <c r="U97" s="40">
        <v>2000</v>
      </c>
      <c r="V97" s="82">
        <v>2000</v>
      </c>
      <c r="W97" s="58"/>
      <c r="X97" s="61" t="s">
        <v>267</v>
      </c>
    </row>
    <row r="98" spans="1:24" x14ac:dyDescent="0.35">
      <c r="A98" s="39"/>
      <c r="B98" s="39"/>
      <c r="C98" s="39"/>
      <c r="D98" s="39"/>
      <c r="E98" s="39"/>
      <c r="F98" s="39"/>
      <c r="G98" s="39" t="s">
        <v>82</v>
      </c>
      <c r="H98" s="40">
        <v>0</v>
      </c>
      <c r="I98" s="40">
        <v>0</v>
      </c>
      <c r="J98" s="40">
        <v>0</v>
      </c>
      <c r="K98" s="40">
        <v>553.67999999999995</v>
      </c>
      <c r="L98" s="40">
        <v>49.96</v>
      </c>
      <c r="M98" s="40">
        <v>0</v>
      </c>
      <c r="N98" s="40">
        <v>2002.15</v>
      </c>
      <c r="O98" s="40">
        <v>0</v>
      </c>
      <c r="P98" s="40">
        <v>0</v>
      </c>
      <c r="Q98" s="40">
        <v>0</v>
      </c>
      <c r="R98" s="40">
        <v>0</v>
      </c>
      <c r="S98" s="40">
        <v>0</v>
      </c>
      <c r="T98" s="40">
        <f t="shared" si="16"/>
        <v>2605.79</v>
      </c>
      <c r="U98" s="40">
        <v>3600</v>
      </c>
      <c r="V98" s="82">
        <v>3600</v>
      </c>
      <c r="W98" s="58"/>
      <c r="X98" s="61" t="s">
        <v>267</v>
      </c>
    </row>
    <row r="99" spans="1:24" x14ac:dyDescent="0.35">
      <c r="A99" s="39"/>
      <c r="B99" s="39"/>
      <c r="C99" s="39"/>
      <c r="D99" s="39"/>
      <c r="E99" s="39"/>
      <c r="F99" s="39"/>
      <c r="G99" s="39" t="s">
        <v>81</v>
      </c>
      <c r="H99" s="40">
        <v>134.76</v>
      </c>
      <c r="I99" s="40">
        <v>126.09</v>
      </c>
      <c r="J99" s="40">
        <v>284.76</v>
      </c>
      <c r="K99" s="40">
        <v>93.87</v>
      </c>
      <c r="L99" s="40">
        <v>219.57</v>
      </c>
      <c r="M99" s="40">
        <v>77.64</v>
      </c>
      <c r="N99" s="40">
        <v>32.71</v>
      </c>
      <c r="O99" s="40">
        <v>272.52999999999997</v>
      </c>
      <c r="P99" s="40">
        <v>85.63</v>
      </c>
      <c r="Q99" s="40">
        <v>228.49</v>
      </c>
      <c r="R99" s="40">
        <v>104.44</v>
      </c>
      <c r="S99" s="40">
        <v>179.03</v>
      </c>
      <c r="T99" s="40">
        <f t="shared" si="16"/>
        <v>1839.52</v>
      </c>
      <c r="U99" s="40">
        <v>2500</v>
      </c>
      <c r="V99" s="82">
        <v>2500</v>
      </c>
      <c r="W99" s="58"/>
      <c r="X99" s="61" t="s">
        <v>267</v>
      </c>
    </row>
    <row r="100" spans="1:24" x14ac:dyDescent="0.35">
      <c r="A100" s="39"/>
      <c r="B100" s="39"/>
      <c r="C100" s="39"/>
      <c r="D100" s="39"/>
      <c r="E100" s="39"/>
      <c r="F100" s="39"/>
      <c r="G100" s="39" t="s">
        <v>80</v>
      </c>
      <c r="H100" s="40">
        <v>50</v>
      </c>
      <c r="I100" s="40">
        <v>50</v>
      </c>
      <c r="J100" s="40">
        <v>50</v>
      </c>
      <c r="K100" s="40">
        <v>50</v>
      </c>
      <c r="L100" s="40">
        <v>50</v>
      </c>
      <c r="M100" s="40">
        <v>50</v>
      </c>
      <c r="N100" s="40">
        <v>50</v>
      </c>
      <c r="O100" s="40">
        <v>50</v>
      </c>
      <c r="P100" s="40">
        <v>50</v>
      </c>
      <c r="Q100" s="40">
        <v>50</v>
      </c>
      <c r="R100" s="40">
        <v>50</v>
      </c>
      <c r="S100" s="40">
        <v>50</v>
      </c>
      <c r="T100" s="40">
        <f t="shared" si="16"/>
        <v>600</v>
      </c>
      <c r="U100" s="40">
        <v>1000</v>
      </c>
      <c r="V100" s="82">
        <v>1000</v>
      </c>
      <c r="W100" s="58"/>
      <c r="X100" s="61" t="s">
        <v>267</v>
      </c>
    </row>
    <row r="101" spans="1:24" ht="18.600000000000001" thickBot="1" x14ac:dyDescent="0.4">
      <c r="A101" s="39"/>
      <c r="B101" s="39"/>
      <c r="C101" s="39"/>
      <c r="D101" s="39"/>
      <c r="E101" s="39"/>
      <c r="F101" s="39"/>
      <c r="G101" s="39" t="s">
        <v>79</v>
      </c>
      <c r="H101" s="42">
        <v>0</v>
      </c>
      <c r="I101" s="42">
        <v>135.04</v>
      </c>
      <c r="J101" s="42">
        <v>187.79</v>
      </c>
      <c r="K101" s="42">
        <v>134.03</v>
      </c>
      <c r="L101" s="42">
        <v>120.27</v>
      </c>
      <c r="M101" s="42">
        <v>269.41000000000003</v>
      </c>
      <c r="N101" s="42">
        <v>184.14</v>
      </c>
      <c r="O101" s="42">
        <v>0</v>
      </c>
      <c r="P101" s="42">
        <v>92.65</v>
      </c>
      <c r="Q101" s="42">
        <v>91.9</v>
      </c>
      <c r="R101" s="42">
        <v>135.02000000000001</v>
      </c>
      <c r="S101" s="42">
        <v>238.57</v>
      </c>
      <c r="T101" s="42">
        <f t="shared" si="16"/>
        <v>1588.82</v>
      </c>
      <c r="U101" s="42">
        <v>1600</v>
      </c>
      <c r="V101" s="83">
        <v>1600</v>
      </c>
      <c r="W101" s="60"/>
      <c r="X101" s="61" t="s">
        <v>267</v>
      </c>
    </row>
    <row r="102" spans="1:24" x14ac:dyDescent="0.35">
      <c r="A102" s="39"/>
      <c r="B102" s="39"/>
      <c r="C102" s="39"/>
      <c r="D102" s="39"/>
      <c r="E102" s="39"/>
      <c r="F102" s="39" t="s">
        <v>78</v>
      </c>
      <c r="G102" s="39"/>
      <c r="H102" s="40">
        <f t="shared" ref="H102:S102" si="17">ROUND(SUM(H70:H101),5)</f>
        <v>9249.4699999999993</v>
      </c>
      <c r="I102" s="40">
        <f t="shared" si="17"/>
        <v>7233.23</v>
      </c>
      <c r="J102" s="40">
        <f t="shared" si="17"/>
        <v>6100.43</v>
      </c>
      <c r="K102" s="40">
        <f t="shared" si="17"/>
        <v>29831.42</v>
      </c>
      <c r="L102" s="40">
        <f t="shared" si="17"/>
        <v>9462.42</v>
      </c>
      <c r="M102" s="40">
        <f t="shared" si="17"/>
        <v>6367.28</v>
      </c>
      <c r="N102" s="40">
        <f t="shared" si="17"/>
        <v>12051.61</v>
      </c>
      <c r="O102" s="40">
        <f t="shared" si="17"/>
        <v>7869.85</v>
      </c>
      <c r="P102" s="40">
        <f t="shared" si="17"/>
        <v>17452.509999999998</v>
      </c>
      <c r="Q102" s="40">
        <f t="shared" si="17"/>
        <v>9773.82</v>
      </c>
      <c r="R102" s="40">
        <f t="shared" si="17"/>
        <v>10637.2</v>
      </c>
      <c r="S102" s="40">
        <f t="shared" si="17"/>
        <v>11052.14</v>
      </c>
      <c r="T102" s="40">
        <f t="shared" si="16"/>
        <v>137081.38</v>
      </c>
      <c r="U102" s="40">
        <f>ROUND(SUM(U70:U101),5)</f>
        <v>205150</v>
      </c>
      <c r="V102" s="82">
        <f>ROUND(SUM(V70:V101),5)</f>
        <v>185150</v>
      </c>
      <c r="W102" s="63"/>
    </row>
    <row r="103" spans="1:24" x14ac:dyDescent="0.35">
      <c r="A103" s="39"/>
      <c r="B103" s="39"/>
      <c r="C103" s="39"/>
      <c r="D103" s="39"/>
      <c r="E103" s="39"/>
      <c r="F103" s="39" t="s">
        <v>77</v>
      </c>
      <c r="G103" s="39"/>
      <c r="H103" s="40"/>
      <c r="I103" s="40"/>
      <c r="J103" s="40"/>
      <c r="K103" s="40"/>
      <c r="L103" s="40"/>
      <c r="M103" s="40"/>
      <c r="N103" s="40"/>
      <c r="O103" s="40"/>
      <c r="P103" s="40"/>
      <c r="Q103" s="40"/>
      <c r="R103" s="40"/>
      <c r="S103" s="40"/>
      <c r="T103" s="40"/>
      <c r="U103" s="40"/>
      <c r="V103" s="82"/>
      <c r="W103" s="58"/>
    </row>
    <row r="104" spans="1:24" hidden="1" x14ac:dyDescent="0.35">
      <c r="A104" s="39"/>
      <c r="B104" s="39"/>
      <c r="C104" s="39"/>
      <c r="D104" s="39"/>
      <c r="E104" s="39"/>
      <c r="F104" s="39"/>
      <c r="G104" s="39" t="s">
        <v>213</v>
      </c>
      <c r="H104" s="40">
        <v>0</v>
      </c>
      <c r="I104" s="40">
        <v>0</v>
      </c>
      <c r="J104" s="40">
        <v>0</v>
      </c>
      <c r="K104" s="40">
        <v>0</v>
      </c>
      <c r="L104" s="40">
        <v>0</v>
      </c>
      <c r="M104" s="40">
        <v>0</v>
      </c>
      <c r="N104" s="40">
        <v>0</v>
      </c>
      <c r="O104" s="40">
        <v>0</v>
      </c>
      <c r="P104" s="40">
        <v>0</v>
      </c>
      <c r="Q104" s="40">
        <v>0</v>
      </c>
      <c r="R104" s="40">
        <v>0</v>
      </c>
      <c r="S104" s="40">
        <v>0</v>
      </c>
      <c r="T104" s="40">
        <f t="shared" ref="T104:T117" si="18">ROUND(SUM(H104:S104),5)</f>
        <v>0</v>
      </c>
      <c r="U104" s="40">
        <v>0</v>
      </c>
      <c r="V104" s="82">
        <v>0</v>
      </c>
      <c r="W104" s="53"/>
    </row>
    <row r="105" spans="1:24" x14ac:dyDescent="0.35">
      <c r="A105" s="39"/>
      <c r="B105" s="39"/>
      <c r="C105" s="39"/>
      <c r="D105" s="39"/>
      <c r="E105" s="39"/>
      <c r="F105" s="39"/>
      <c r="G105" s="39" t="s">
        <v>76</v>
      </c>
      <c r="H105" s="40">
        <v>1541.94</v>
      </c>
      <c r="I105" s="40">
        <v>199.95</v>
      </c>
      <c r="J105" s="40">
        <v>199.95</v>
      </c>
      <c r="K105" s="40">
        <v>0</v>
      </c>
      <c r="L105" s="40">
        <v>745.49</v>
      </c>
      <c r="M105" s="40">
        <v>0</v>
      </c>
      <c r="N105" s="40">
        <v>0</v>
      </c>
      <c r="O105" s="40">
        <v>362.4</v>
      </c>
      <c r="P105" s="40">
        <v>0</v>
      </c>
      <c r="Q105" s="40">
        <v>977.41</v>
      </c>
      <c r="R105" s="40">
        <v>0</v>
      </c>
      <c r="S105" s="40">
        <v>0</v>
      </c>
      <c r="T105" s="40">
        <f t="shared" si="18"/>
        <v>4027.14</v>
      </c>
      <c r="U105" s="40">
        <v>10000</v>
      </c>
      <c r="V105" s="82">
        <v>10000</v>
      </c>
      <c r="W105" s="58"/>
      <c r="X105" s="61" t="s">
        <v>267</v>
      </c>
    </row>
    <row r="106" spans="1:24" x14ac:dyDescent="0.35">
      <c r="A106" s="39"/>
      <c r="B106" s="39"/>
      <c r="C106" s="39"/>
      <c r="D106" s="39"/>
      <c r="E106" s="39"/>
      <c r="F106" s="39"/>
      <c r="G106" s="39" t="s">
        <v>75</v>
      </c>
      <c r="H106" s="40">
        <v>0</v>
      </c>
      <c r="I106" s="40">
        <v>52.64</v>
      </c>
      <c r="J106" s="40">
        <v>67.17</v>
      </c>
      <c r="K106" s="40">
        <v>0</v>
      </c>
      <c r="L106" s="40">
        <v>0</v>
      </c>
      <c r="M106" s="40">
        <v>35.56</v>
      </c>
      <c r="N106" s="40">
        <v>1366</v>
      </c>
      <c r="O106" s="40">
        <v>47.5</v>
      </c>
      <c r="P106" s="40">
        <v>0</v>
      </c>
      <c r="Q106" s="40">
        <v>140</v>
      </c>
      <c r="R106" s="40">
        <v>0</v>
      </c>
      <c r="S106" s="40">
        <v>0</v>
      </c>
      <c r="T106" s="40">
        <f t="shared" si="18"/>
        <v>1708.87</v>
      </c>
      <c r="U106" s="40">
        <v>2500</v>
      </c>
      <c r="V106" s="82">
        <v>2500</v>
      </c>
      <c r="W106" s="58"/>
      <c r="X106" s="61" t="s">
        <v>267</v>
      </c>
    </row>
    <row r="107" spans="1:24" x14ac:dyDescent="0.35">
      <c r="A107" s="39"/>
      <c r="B107" s="39"/>
      <c r="C107" s="39"/>
      <c r="D107" s="39"/>
      <c r="E107" s="39"/>
      <c r="F107" s="39"/>
      <c r="G107" s="39" t="s">
        <v>74</v>
      </c>
      <c r="H107" s="40">
        <v>385.14</v>
      </c>
      <c r="I107" s="40">
        <v>116</v>
      </c>
      <c r="J107" s="40">
        <v>595</v>
      </c>
      <c r="K107" s="40">
        <v>718.19</v>
      </c>
      <c r="L107" s="40">
        <v>877.54</v>
      </c>
      <c r="M107" s="40">
        <v>595</v>
      </c>
      <c r="N107" s="40">
        <v>465</v>
      </c>
      <c r="O107" s="40">
        <v>685</v>
      </c>
      <c r="P107" s="40">
        <v>2297.9299999999998</v>
      </c>
      <c r="Q107" s="40">
        <v>904.12</v>
      </c>
      <c r="R107" s="40">
        <v>490</v>
      </c>
      <c r="S107" s="40">
        <v>1060</v>
      </c>
      <c r="T107" s="40">
        <f t="shared" si="18"/>
        <v>9188.92</v>
      </c>
      <c r="U107" s="40">
        <v>14000</v>
      </c>
      <c r="V107" s="82">
        <v>17000</v>
      </c>
      <c r="W107" s="58"/>
      <c r="X107" s="61" t="s">
        <v>268</v>
      </c>
    </row>
    <row r="108" spans="1:24" x14ac:dyDescent="0.35">
      <c r="A108" s="39"/>
      <c r="B108" s="39"/>
      <c r="C108" s="39"/>
      <c r="D108" s="39"/>
      <c r="E108" s="39"/>
      <c r="F108" s="39"/>
      <c r="G108" s="39" t="s">
        <v>73</v>
      </c>
      <c r="H108" s="40">
        <v>450</v>
      </c>
      <c r="I108" s="40">
        <v>496</v>
      </c>
      <c r="J108" s="40">
        <v>450</v>
      </c>
      <c r="K108" s="40">
        <v>496</v>
      </c>
      <c r="L108" s="40">
        <v>496</v>
      </c>
      <c r="M108" s="40">
        <v>450</v>
      </c>
      <c r="N108" s="40">
        <v>496</v>
      </c>
      <c r="O108" s="40">
        <v>450</v>
      </c>
      <c r="P108" s="40">
        <v>496</v>
      </c>
      <c r="Q108" s="40">
        <v>450</v>
      </c>
      <c r="R108" s="40">
        <v>496</v>
      </c>
      <c r="S108" s="40">
        <v>450</v>
      </c>
      <c r="T108" s="40">
        <f t="shared" si="18"/>
        <v>5676</v>
      </c>
      <c r="U108" s="40">
        <v>6000</v>
      </c>
      <c r="V108" s="82">
        <v>6000</v>
      </c>
      <c r="W108" s="58"/>
      <c r="X108" s="61" t="s">
        <v>267</v>
      </c>
    </row>
    <row r="109" spans="1:24" x14ac:dyDescent="0.35">
      <c r="A109" s="39"/>
      <c r="B109" s="39"/>
      <c r="C109" s="39"/>
      <c r="D109" s="39"/>
      <c r="E109" s="39"/>
      <c r="F109" s="39"/>
      <c r="G109" s="39" t="s">
        <v>72</v>
      </c>
      <c r="H109" s="40">
        <v>0</v>
      </c>
      <c r="I109" s="40">
        <v>0</v>
      </c>
      <c r="J109" s="40">
        <v>400</v>
      </c>
      <c r="K109" s="40">
        <v>0</v>
      </c>
      <c r="L109" s="40">
        <v>0</v>
      </c>
      <c r="M109" s="40">
        <v>0</v>
      </c>
      <c r="N109" s="40">
        <v>0</v>
      </c>
      <c r="O109" s="40">
        <v>400</v>
      </c>
      <c r="P109" s="40">
        <v>0</v>
      </c>
      <c r="Q109" s="40">
        <v>2200</v>
      </c>
      <c r="R109" s="40">
        <v>0</v>
      </c>
      <c r="S109" s="40">
        <v>0</v>
      </c>
      <c r="T109" s="40">
        <f t="shared" si="18"/>
        <v>3000</v>
      </c>
      <c r="U109" s="40">
        <v>3500</v>
      </c>
      <c r="V109" s="82">
        <v>3500</v>
      </c>
      <c r="W109" s="58"/>
      <c r="X109" s="61" t="s">
        <v>267</v>
      </c>
    </row>
    <row r="110" spans="1:24" x14ac:dyDescent="0.35">
      <c r="A110" s="39"/>
      <c r="B110" s="39"/>
      <c r="C110" s="39"/>
      <c r="D110" s="39"/>
      <c r="E110" s="39"/>
      <c r="F110" s="39"/>
      <c r="G110" s="39" t="s">
        <v>71</v>
      </c>
      <c r="H110" s="40">
        <v>95</v>
      </c>
      <c r="I110" s="40">
        <v>190</v>
      </c>
      <c r="J110" s="40">
        <v>95</v>
      </c>
      <c r="K110" s="40">
        <v>0</v>
      </c>
      <c r="L110" s="40">
        <v>95</v>
      </c>
      <c r="M110" s="40">
        <v>0</v>
      </c>
      <c r="N110" s="40">
        <v>0</v>
      </c>
      <c r="O110" s="40">
        <v>375</v>
      </c>
      <c r="P110" s="40">
        <v>125</v>
      </c>
      <c r="Q110" s="40">
        <v>0</v>
      </c>
      <c r="R110" s="40">
        <v>565</v>
      </c>
      <c r="S110" s="40">
        <v>95</v>
      </c>
      <c r="T110" s="40">
        <f t="shared" si="18"/>
        <v>1635</v>
      </c>
      <c r="U110" s="40">
        <v>1500</v>
      </c>
      <c r="V110" s="82">
        <v>1600</v>
      </c>
      <c r="W110" s="58"/>
      <c r="X110" s="61" t="s">
        <v>269</v>
      </c>
    </row>
    <row r="111" spans="1:24" x14ac:dyDescent="0.35">
      <c r="A111" s="39"/>
      <c r="B111" s="39"/>
      <c r="C111" s="39"/>
      <c r="D111" s="39"/>
      <c r="E111" s="39"/>
      <c r="F111" s="39"/>
      <c r="G111" s="39" t="s">
        <v>70</v>
      </c>
      <c r="H111" s="40">
        <v>0</v>
      </c>
      <c r="I111" s="40">
        <v>0</v>
      </c>
      <c r="J111" s="40">
        <v>0</v>
      </c>
      <c r="K111" s="40">
        <v>0</v>
      </c>
      <c r="L111" s="40">
        <v>200</v>
      </c>
      <c r="M111" s="40">
        <v>0</v>
      </c>
      <c r="N111" s="40">
        <v>0</v>
      </c>
      <c r="O111" s="40">
        <v>0</v>
      </c>
      <c r="P111" s="40">
        <v>0</v>
      </c>
      <c r="Q111" s="40">
        <v>0</v>
      </c>
      <c r="R111" s="40">
        <v>0</v>
      </c>
      <c r="S111" s="40">
        <v>0</v>
      </c>
      <c r="T111" s="40">
        <f t="shared" si="18"/>
        <v>200</v>
      </c>
      <c r="U111" s="40">
        <v>250</v>
      </c>
      <c r="V111" s="82">
        <v>250</v>
      </c>
      <c r="W111" s="58"/>
      <c r="X111" s="61" t="s">
        <v>267</v>
      </c>
    </row>
    <row r="112" spans="1:24" x14ac:dyDescent="0.35">
      <c r="A112" s="39"/>
      <c r="B112" s="39"/>
      <c r="C112" s="39"/>
      <c r="D112" s="39"/>
      <c r="E112" s="39"/>
      <c r="F112" s="39"/>
      <c r="G112" s="39" t="s">
        <v>69</v>
      </c>
      <c r="H112" s="40">
        <v>585.46</v>
      </c>
      <c r="I112" s="40">
        <v>296.74</v>
      </c>
      <c r="J112" s="40">
        <v>296.74</v>
      </c>
      <c r="K112" s="40">
        <v>296.74</v>
      </c>
      <c r="L112" s="40">
        <v>296.74</v>
      </c>
      <c r="M112" s="40">
        <v>296.74</v>
      </c>
      <c r="N112" s="40">
        <v>296.74</v>
      </c>
      <c r="O112" s="40">
        <v>296.74</v>
      </c>
      <c r="P112" s="40">
        <v>296.74</v>
      </c>
      <c r="Q112" s="40">
        <v>0</v>
      </c>
      <c r="R112" s="40">
        <v>0</v>
      </c>
      <c r="S112" s="40">
        <v>0</v>
      </c>
      <c r="T112" s="40">
        <f t="shared" si="18"/>
        <v>2959.38</v>
      </c>
      <c r="U112" s="40">
        <v>3600</v>
      </c>
      <c r="V112" s="82">
        <v>3600</v>
      </c>
      <c r="W112" s="58"/>
      <c r="X112" s="61" t="s">
        <v>267</v>
      </c>
    </row>
    <row r="113" spans="1:24" x14ac:dyDescent="0.35">
      <c r="A113" s="39"/>
      <c r="B113" s="39"/>
      <c r="C113" s="39"/>
      <c r="D113" s="39"/>
      <c r="E113" s="39"/>
      <c r="F113" s="39"/>
      <c r="G113" s="39" t="s">
        <v>68</v>
      </c>
      <c r="H113" s="40">
        <v>148.94999999999999</v>
      </c>
      <c r="I113" s="40">
        <v>319.47000000000003</v>
      </c>
      <c r="J113" s="40">
        <v>279.42</v>
      </c>
      <c r="K113" s="40">
        <v>220.58</v>
      </c>
      <c r="L113" s="40">
        <v>124.51</v>
      </c>
      <c r="M113" s="40">
        <v>0</v>
      </c>
      <c r="N113" s="40">
        <v>135.69</v>
      </c>
      <c r="O113" s="40">
        <v>183.31</v>
      </c>
      <c r="P113" s="40">
        <v>0</v>
      </c>
      <c r="Q113" s="40">
        <v>340.34</v>
      </c>
      <c r="R113" s="40">
        <v>0</v>
      </c>
      <c r="S113" s="40">
        <v>160.57</v>
      </c>
      <c r="T113" s="40">
        <f t="shared" si="18"/>
        <v>1912.84</v>
      </c>
      <c r="U113" s="40">
        <v>2500</v>
      </c>
      <c r="V113" s="82">
        <v>2500</v>
      </c>
      <c r="W113" s="58"/>
      <c r="X113" s="61" t="s">
        <v>267</v>
      </c>
    </row>
    <row r="114" spans="1:24" x14ac:dyDescent="0.35">
      <c r="A114" s="39"/>
      <c r="B114" s="39"/>
      <c r="C114" s="39"/>
      <c r="D114" s="39"/>
      <c r="E114" s="39"/>
      <c r="F114" s="39"/>
      <c r="G114" s="39" t="s">
        <v>67</v>
      </c>
      <c r="H114" s="40">
        <v>556.91</v>
      </c>
      <c r="I114" s="40">
        <v>830.23</v>
      </c>
      <c r="J114" s="40">
        <v>2031</v>
      </c>
      <c r="K114" s="40">
        <v>655.29999999999995</v>
      </c>
      <c r="L114" s="40">
        <v>1290.67</v>
      </c>
      <c r="M114" s="40">
        <v>0</v>
      </c>
      <c r="N114" s="40">
        <v>1293.43</v>
      </c>
      <c r="O114" s="40">
        <v>1611.21</v>
      </c>
      <c r="P114" s="40">
        <v>355.14</v>
      </c>
      <c r="Q114" s="40">
        <v>2139.88</v>
      </c>
      <c r="R114" s="40">
        <v>1521.94</v>
      </c>
      <c r="S114" s="40">
        <v>1076.6300000000001</v>
      </c>
      <c r="T114" s="40">
        <f t="shared" si="18"/>
        <v>13362.34</v>
      </c>
      <c r="U114" s="40">
        <v>14000</v>
      </c>
      <c r="V114" s="82">
        <v>14000</v>
      </c>
      <c r="W114" s="58"/>
      <c r="X114" s="61" t="s">
        <v>267</v>
      </c>
    </row>
    <row r="115" spans="1:24" ht="18.600000000000001" thickBot="1" x14ac:dyDescent="0.4">
      <c r="A115" s="39"/>
      <c r="B115" s="39"/>
      <c r="C115" s="39"/>
      <c r="D115" s="39"/>
      <c r="E115" s="39"/>
      <c r="F115" s="39"/>
      <c r="G115" s="39" t="s">
        <v>66</v>
      </c>
      <c r="H115" s="43">
        <v>0</v>
      </c>
      <c r="I115" s="43">
        <v>1416.38</v>
      </c>
      <c r="J115" s="43">
        <v>0</v>
      </c>
      <c r="K115" s="43">
        <v>134</v>
      </c>
      <c r="L115" s="43">
        <v>724.99</v>
      </c>
      <c r="M115" s="43">
        <v>0</v>
      </c>
      <c r="N115" s="43">
        <v>118</v>
      </c>
      <c r="O115" s="43">
        <v>0</v>
      </c>
      <c r="P115" s="43">
        <v>1825.83</v>
      </c>
      <c r="Q115" s="43">
        <v>0</v>
      </c>
      <c r="R115" s="43">
        <v>87.36</v>
      </c>
      <c r="S115" s="43">
        <v>5941</v>
      </c>
      <c r="T115" s="43">
        <f t="shared" si="18"/>
        <v>10247.56</v>
      </c>
      <c r="U115" s="43">
        <v>10000</v>
      </c>
      <c r="V115" s="84">
        <v>10500</v>
      </c>
      <c r="W115" s="60"/>
      <c r="X115" s="61" t="s">
        <v>259</v>
      </c>
    </row>
    <row r="116" spans="1:24" ht="18.600000000000001" thickBot="1" x14ac:dyDescent="0.4">
      <c r="A116" s="39"/>
      <c r="B116" s="39"/>
      <c r="C116" s="39"/>
      <c r="D116" s="39"/>
      <c r="E116" s="39"/>
      <c r="F116" s="39" t="s">
        <v>65</v>
      </c>
      <c r="G116" s="39"/>
      <c r="H116" s="44">
        <f t="shared" ref="H116:S116" si="19">ROUND(SUM(H103:H115),5)</f>
        <v>3763.4</v>
      </c>
      <c r="I116" s="44">
        <f t="shared" si="19"/>
        <v>3917.41</v>
      </c>
      <c r="J116" s="44">
        <f t="shared" si="19"/>
        <v>4414.28</v>
      </c>
      <c r="K116" s="44">
        <f t="shared" si="19"/>
        <v>2520.81</v>
      </c>
      <c r="L116" s="44">
        <f t="shared" si="19"/>
        <v>4850.9399999999996</v>
      </c>
      <c r="M116" s="44">
        <f t="shared" si="19"/>
        <v>1377.3</v>
      </c>
      <c r="N116" s="44">
        <f t="shared" si="19"/>
        <v>4170.8599999999997</v>
      </c>
      <c r="O116" s="44">
        <f t="shared" si="19"/>
        <v>4411.16</v>
      </c>
      <c r="P116" s="44">
        <f t="shared" si="19"/>
        <v>5396.64</v>
      </c>
      <c r="Q116" s="44">
        <f t="shared" si="19"/>
        <v>7151.75</v>
      </c>
      <c r="R116" s="44">
        <f t="shared" si="19"/>
        <v>3160.3</v>
      </c>
      <c r="S116" s="44">
        <f t="shared" si="19"/>
        <v>8783.2000000000007</v>
      </c>
      <c r="T116" s="44">
        <f t="shared" si="18"/>
        <v>53918.05</v>
      </c>
      <c r="U116" s="44">
        <f>ROUND(SUM(U103:U115),5)</f>
        <v>67850</v>
      </c>
      <c r="V116" s="85">
        <f>ROUND(SUM(V103:V115),5)</f>
        <v>71450</v>
      </c>
      <c r="W116" s="72"/>
    </row>
    <row r="117" spans="1:24" x14ac:dyDescent="0.35">
      <c r="A117" s="39"/>
      <c r="B117" s="39"/>
      <c r="C117" s="39"/>
      <c r="D117" s="39"/>
      <c r="E117" s="39" t="s">
        <v>64</v>
      </c>
      <c r="F117" s="39"/>
      <c r="G117" s="39"/>
      <c r="H117" s="40">
        <f t="shared" ref="H117:S117" si="20">ROUND(H64+H69+H102+H116,5)</f>
        <v>13459.3</v>
      </c>
      <c r="I117" s="40">
        <f t="shared" si="20"/>
        <v>11968.27</v>
      </c>
      <c r="J117" s="40">
        <f t="shared" si="20"/>
        <v>11287.45</v>
      </c>
      <c r="K117" s="40">
        <f t="shared" si="20"/>
        <v>33016.75</v>
      </c>
      <c r="L117" s="40">
        <f t="shared" si="20"/>
        <v>14867.72</v>
      </c>
      <c r="M117" s="40">
        <f t="shared" si="20"/>
        <v>8305.08</v>
      </c>
      <c r="N117" s="40">
        <f t="shared" si="20"/>
        <v>16679.47</v>
      </c>
      <c r="O117" s="40">
        <f t="shared" si="20"/>
        <v>12814.63</v>
      </c>
      <c r="P117" s="40">
        <f t="shared" si="20"/>
        <v>23368.29</v>
      </c>
      <c r="Q117" s="40">
        <f t="shared" si="20"/>
        <v>17441.330000000002</v>
      </c>
      <c r="R117" s="40">
        <f t="shared" si="20"/>
        <v>14373.34</v>
      </c>
      <c r="S117" s="40">
        <f t="shared" si="20"/>
        <v>20351.099999999999</v>
      </c>
      <c r="T117" s="40">
        <f t="shared" si="18"/>
        <v>197932.73</v>
      </c>
      <c r="U117" s="40">
        <f>ROUND(U64+U69+U102+U116,5)</f>
        <v>284700</v>
      </c>
      <c r="V117" s="82">
        <f>ROUND(V64+V69+V102+V116,5)</f>
        <v>267300</v>
      </c>
      <c r="W117" s="63"/>
    </row>
    <row r="118" spans="1:24" x14ac:dyDescent="0.35">
      <c r="A118" s="39"/>
      <c r="B118" s="39"/>
      <c r="C118" s="39"/>
      <c r="D118" s="39"/>
      <c r="E118" s="39" t="s">
        <v>63</v>
      </c>
      <c r="F118" s="39"/>
      <c r="G118" s="39"/>
      <c r="H118" s="40"/>
      <c r="I118" s="40"/>
      <c r="J118" s="40"/>
      <c r="K118" s="40"/>
      <c r="L118" s="40"/>
      <c r="M118" s="40"/>
      <c r="N118" s="40"/>
      <c r="O118" s="40"/>
      <c r="P118" s="40"/>
      <c r="Q118" s="40"/>
      <c r="R118" s="40"/>
      <c r="S118" s="40"/>
      <c r="T118" s="40"/>
      <c r="U118" s="40"/>
      <c r="V118" s="82"/>
      <c r="W118" s="58"/>
    </row>
    <row r="119" spans="1:24" x14ac:dyDescent="0.35">
      <c r="A119" s="39"/>
      <c r="B119" s="39"/>
      <c r="C119" s="39"/>
      <c r="D119" s="39"/>
      <c r="E119" s="39"/>
      <c r="F119" s="39" t="s">
        <v>62</v>
      </c>
      <c r="G119" s="39"/>
      <c r="H119" s="40"/>
      <c r="I119" s="40"/>
      <c r="J119" s="40"/>
      <c r="K119" s="40"/>
      <c r="L119" s="40"/>
      <c r="M119" s="40"/>
      <c r="N119" s="40"/>
      <c r="O119" s="40"/>
      <c r="P119" s="40"/>
      <c r="Q119" s="40"/>
      <c r="R119" s="40"/>
      <c r="S119" s="40"/>
      <c r="T119" s="40"/>
      <c r="U119" s="40"/>
      <c r="V119" s="82"/>
      <c r="W119" s="58"/>
    </row>
    <row r="120" spans="1:24" ht="18.600000000000001" thickBot="1" x14ac:dyDescent="0.4">
      <c r="A120" s="39"/>
      <c r="B120" s="39"/>
      <c r="C120" s="39"/>
      <c r="D120" s="39"/>
      <c r="E120" s="39"/>
      <c r="F120" s="39"/>
      <c r="G120" s="39" t="s">
        <v>61</v>
      </c>
      <c r="H120" s="42">
        <v>0</v>
      </c>
      <c r="I120" s="42">
        <v>0</v>
      </c>
      <c r="J120" s="42">
        <v>0</v>
      </c>
      <c r="K120" s="42">
        <v>0</v>
      </c>
      <c r="L120" s="42">
        <v>0</v>
      </c>
      <c r="M120" s="42">
        <v>0</v>
      </c>
      <c r="N120" s="42">
        <v>0</v>
      </c>
      <c r="O120" s="42">
        <v>0</v>
      </c>
      <c r="P120" s="42">
        <v>0</v>
      </c>
      <c r="Q120" s="42">
        <v>0</v>
      </c>
      <c r="R120" s="42">
        <v>0</v>
      </c>
      <c r="S120" s="42">
        <v>50834.73</v>
      </c>
      <c r="T120" s="42">
        <f>ROUND(SUM(H120:S120),5)</f>
        <v>50834.73</v>
      </c>
      <c r="U120" s="42">
        <v>0</v>
      </c>
      <c r="V120" s="83">
        <v>0</v>
      </c>
      <c r="W120" s="60"/>
      <c r="X120" s="61" t="s">
        <v>229</v>
      </c>
    </row>
    <row r="121" spans="1:24" x14ac:dyDescent="0.35">
      <c r="A121" s="39"/>
      <c r="B121" s="39"/>
      <c r="C121" s="39"/>
      <c r="D121" s="39"/>
      <c r="E121" s="39"/>
      <c r="F121" s="39" t="s">
        <v>60</v>
      </c>
      <c r="G121" s="39"/>
      <c r="H121" s="40">
        <f t="shared" ref="H121:S121" si="21">ROUND(SUM(H119:H120),5)</f>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0</v>
      </c>
      <c r="S121" s="40">
        <f t="shared" si="21"/>
        <v>50834.73</v>
      </c>
      <c r="T121" s="40">
        <f>ROUND(SUM(H121:S121),5)</f>
        <v>50834.73</v>
      </c>
      <c r="U121" s="40">
        <f>ROUND(SUM(U119:U120),5)</f>
        <v>0</v>
      </c>
      <c r="V121" s="82">
        <f>ROUND(SUM(V119:V120),5)</f>
        <v>0</v>
      </c>
      <c r="W121" s="63"/>
    </row>
    <row r="122" spans="1:24" x14ac:dyDescent="0.35">
      <c r="A122" s="39"/>
      <c r="B122" s="39"/>
      <c r="C122" s="39"/>
      <c r="D122" s="39"/>
      <c r="E122" s="39"/>
      <c r="F122" s="39" t="s">
        <v>59</v>
      </c>
      <c r="G122" s="39"/>
      <c r="H122" s="40">
        <v>327.78</v>
      </c>
      <c r="I122" s="40">
        <v>0</v>
      </c>
      <c r="J122" s="40">
        <v>509.81</v>
      </c>
      <c r="K122" s="40">
        <v>209.37</v>
      </c>
      <c r="L122" s="40">
        <v>0</v>
      </c>
      <c r="M122" s="40">
        <v>191.15</v>
      </c>
      <c r="N122" s="40">
        <v>392.04</v>
      </c>
      <c r="O122" s="40">
        <v>0</v>
      </c>
      <c r="P122" s="40">
        <v>316.16000000000003</v>
      </c>
      <c r="Q122" s="40">
        <v>160.05000000000001</v>
      </c>
      <c r="R122" s="40">
        <v>121.24</v>
      </c>
      <c r="S122" s="40">
        <v>-0.05</v>
      </c>
      <c r="T122" s="40">
        <f>ROUND(SUM(H122:S122),5)</f>
        <v>2227.5500000000002</v>
      </c>
      <c r="U122" s="40">
        <v>4000</v>
      </c>
      <c r="V122" s="82">
        <v>4000</v>
      </c>
      <c r="W122" s="58"/>
      <c r="X122" s="61" t="s">
        <v>298</v>
      </c>
    </row>
    <row r="123" spans="1:24" ht="18.600000000000001" thickBot="1" x14ac:dyDescent="0.4">
      <c r="A123" s="39"/>
      <c r="B123" s="39"/>
      <c r="C123" s="39"/>
      <c r="D123" s="39"/>
      <c r="E123" s="39"/>
      <c r="F123" s="39" t="s">
        <v>214</v>
      </c>
      <c r="G123" s="39"/>
      <c r="H123" s="42">
        <v>0</v>
      </c>
      <c r="I123" s="42">
        <v>0</v>
      </c>
      <c r="J123" s="42">
        <v>0</v>
      </c>
      <c r="K123" s="42">
        <v>0</v>
      </c>
      <c r="L123" s="42">
        <v>0</v>
      </c>
      <c r="M123" s="42">
        <v>0</v>
      </c>
      <c r="N123" s="42">
        <v>0</v>
      </c>
      <c r="O123" s="42">
        <v>0</v>
      </c>
      <c r="P123" s="42">
        <v>500</v>
      </c>
      <c r="Q123" s="42">
        <v>650</v>
      </c>
      <c r="R123" s="42">
        <v>0</v>
      </c>
      <c r="S123" s="42">
        <v>0</v>
      </c>
      <c r="T123" s="42">
        <f>ROUND(SUM(H123:S123),5)</f>
        <v>1150</v>
      </c>
      <c r="U123" s="42">
        <v>0</v>
      </c>
      <c r="V123" s="83">
        <v>0</v>
      </c>
      <c r="W123" s="43"/>
      <c r="X123" s="61" t="s">
        <v>230</v>
      </c>
    </row>
    <row r="124" spans="1:24" x14ac:dyDescent="0.35">
      <c r="A124" s="39"/>
      <c r="B124" s="39"/>
      <c r="C124" s="39"/>
      <c r="D124" s="39"/>
      <c r="E124" s="39" t="s">
        <v>58</v>
      </c>
      <c r="F124" s="39"/>
      <c r="G124" s="39"/>
      <c r="H124" s="40">
        <f t="shared" ref="H124:S124" si="22">ROUND(H118+SUM(H121:H123),5)</f>
        <v>327.78</v>
      </c>
      <c r="I124" s="40">
        <f t="shared" si="22"/>
        <v>0</v>
      </c>
      <c r="J124" s="40">
        <f t="shared" si="22"/>
        <v>509.81</v>
      </c>
      <c r="K124" s="40">
        <f t="shared" si="22"/>
        <v>209.37</v>
      </c>
      <c r="L124" s="40">
        <f t="shared" si="22"/>
        <v>0</v>
      </c>
      <c r="M124" s="40">
        <f t="shared" si="22"/>
        <v>191.15</v>
      </c>
      <c r="N124" s="40">
        <f t="shared" si="22"/>
        <v>392.04</v>
      </c>
      <c r="O124" s="40">
        <f t="shared" si="22"/>
        <v>0</v>
      </c>
      <c r="P124" s="40">
        <f t="shared" si="22"/>
        <v>816.16</v>
      </c>
      <c r="Q124" s="40">
        <f t="shared" si="22"/>
        <v>810.05</v>
      </c>
      <c r="R124" s="40">
        <f t="shared" si="22"/>
        <v>121.24</v>
      </c>
      <c r="S124" s="40">
        <f t="shared" si="22"/>
        <v>50834.68</v>
      </c>
      <c r="T124" s="40">
        <f>ROUND(SUM(H124:S124),5)</f>
        <v>54212.28</v>
      </c>
      <c r="U124" s="40">
        <f>ROUND(U118+SUM(U121:U123),5)</f>
        <v>4000</v>
      </c>
      <c r="V124" s="82">
        <f>ROUND(V118+SUM(V121:V123),5)</f>
        <v>4000</v>
      </c>
      <c r="W124" s="63"/>
    </row>
    <row r="125" spans="1:24" x14ac:dyDescent="0.35">
      <c r="A125" s="39"/>
      <c r="B125" s="39"/>
      <c r="C125" s="39"/>
      <c r="D125" s="39"/>
      <c r="E125" s="39" t="s">
        <v>57</v>
      </c>
      <c r="F125" s="39"/>
      <c r="G125" s="39"/>
      <c r="H125" s="40"/>
      <c r="I125" s="40"/>
      <c r="J125" s="40"/>
      <c r="K125" s="40"/>
      <c r="L125" s="40"/>
      <c r="M125" s="40"/>
      <c r="N125" s="40"/>
      <c r="O125" s="40"/>
      <c r="P125" s="40"/>
      <c r="Q125" s="40"/>
      <c r="R125" s="40"/>
      <c r="S125" s="40"/>
      <c r="T125" s="40"/>
      <c r="U125" s="40"/>
      <c r="V125" s="82"/>
      <c r="W125" s="58"/>
    </row>
    <row r="126" spans="1:24" x14ac:dyDescent="0.35">
      <c r="A126" s="39"/>
      <c r="B126" s="39"/>
      <c r="C126" s="39"/>
      <c r="D126" s="39"/>
      <c r="E126" s="39"/>
      <c r="F126" s="39" t="s">
        <v>56</v>
      </c>
      <c r="G126" s="39"/>
      <c r="H126" s="40"/>
      <c r="I126" s="40"/>
      <c r="J126" s="40"/>
      <c r="K126" s="40"/>
      <c r="L126" s="40"/>
      <c r="M126" s="40"/>
      <c r="N126" s="40"/>
      <c r="O126" s="40"/>
      <c r="P126" s="40"/>
      <c r="Q126" s="40"/>
      <c r="R126" s="40"/>
      <c r="S126" s="40"/>
      <c r="T126" s="40"/>
      <c r="U126" s="40"/>
      <c r="V126" s="82"/>
      <c r="W126" s="58"/>
    </row>
    <row r="127" spans="1:24" x14ac:dyDescent="0.35">
      <c r="A127" s="39"/>
      <c r="B127" s="39"/>
      <c r="C127" s="39"/>
      <c r="D127" s="39"/>
      <c r="E127" s="39"/>
      <c r="F127" s="39"/>
      <c r="G127" s="39" t="s">
        <v>218</v>
      </c>
      <c r="H127" s="40">
        <v>0</v>
      </c>
      <c r="I127" s="40">
        <v>0</v>
      </c>
      <c r="J127" s="40">
        <v>0</v>
      </c>
      <c r="K127" s="40">
        <v>0</v>
      </c>
      <c r="L127" s="40">
        <v>0</v>
      </c>
      <c r="M127" s="40">
        <v>0</v>
      </c>
      <c r="N127" s="40">
        <v>0</v>
      </c>
      <c r="O127" s="40">
        <v>0</v>
      </c>
      <c r="P127" s="40">
        <v>0</v>
      </c>
      <c r="Q127" s="40">
        <v>0</v>
      </c>
      <c r="R127" s="40">
        <v>0</v>
      </c>
      <c r="S127" s="40">
        <v>0</v>
      </c>
      <c r="T127" s="40">
        <f>ROUND(SUM(H127:S127),5)</f>
        <v>0</v>
      </c>
      <c r="U127" s="40">
        <v>135000</v>
      </c>
      <c r="V127" s="82">
        <v>135000</v>
      </c>
      <c r="W127" s="58"/>
      <c r="X127" s="61" t="s">
        <v>267</v>
      </c>
    </row>
    <row r="128" spans="1:24" x14ac:dyDescent="0.35">
      <c r="A128" s="39"/>
      <c r="B128" s="39"/>
      <c r="C128" s="39"/>
      <c r="D128" s="39"/>
      <c r="E128" s="39"/>
      <c r="F128" s="39"/>
      <c r="G128" s="39" t="s">
        <v>55</v>
      </c>
      <c r="H128" s="40">
        <v>0</v>
      </c>
      <c r="I128" s="40">
        <v>0</v>
      </c>
      <c r="J128" s="40">
        <v>0</v>
      </c>
      <c r="K128" s="40">
        <v>0</v>
      </c>
      <c r="L128" s="40">
        <v>0</v>
      </c>
      <c r="M128" s="40">
        <v>0</v>
      </c>
      <c r="N128" s="40">
        <v>2100</v>
      </c>
      <c r="O128" s="40">
        <v>0</v>
      </c>
      <c r="P128" s="40">
        <v>0</v>
      </c>
      <c r="Q128" s="40">
        <v>2700</v>
      </c>
      <c r="R128" s="40">
        <v>0</v>
      </c>
      <c r="S128" s="40">
        <v>0</v>
      </c>
      <c r="T128" s="40">
        <f>ROUND(SUM(H128:S128),5)</f>
        <v>4800</v>
      </c>
      <c r="U128" s="40">
        <v>6000</v>
      </c>
      <c r="V128" s="82">
        <v>6000</v>
      </c>
      <c r="W128" s="58"/>
      <c r="X128" s="61" t="s">
        <v>267</v>
      </c>
    </row>
    <row r="129" spans="1:24" x14ac:dyDescent="0.35">
      <c r="A129" s="39"/>
      <c r="B129" s="39"/>
      <c r="C129" s="39"/>
      <c r="D129" s="39"/>
      <c r="E129" s="39"/>
      <c r="F129" s="39"/>
      <c r="G129" s="39" t="s">
        <v>178</v>
      </c>
      <c r="H129" s="40">
        <v>0</v>
      </c>
      <c r="I129" s="40">
        <v>0</v>
      </c>
      <c r="J129" s="40">
        <v>0</v>
      </c>
      <c r="K129" s="40">
        <v>0</v>
      </c>
      <c r="L129" s="40">
        <v>9700</v>
      </c>
      <c r="M129" s="40">
        <v>0</v>
      </c>
      <c r="N129" s="40">
        <v>0</v>
      </c>
      <c r="O129" s="40">
        <v>0</v>
      </c>
      <c r="P129" s="40">
        <v>0</v>
      </c>
      <c r="Q129" s="40">
        <v>0</v>
      </c>
      <c r="R129" s="40">
        <v>0</v>
      </c>
      <c r="S129" s="40">
        <v>0</v>
      </c>
      <c r="T129" s="40">
        <f>ROUND(SUM(H129:S129),5)</f>
        <v>9700</v>
      </c>
      <c r="U129" s="40">
        <v>5000</v>
      </c>
      <c r="V129" s="82">
        <v>17250</v>
      </c>
      <c r="W129" s="58"/>
      <c r="X129" s="61" t="s">
        <v>271</v>
      </c>
    </row>
    <row r="130" spans="1:24" x14ac:dyDescent="0.35">
      <c r="A130" s="39"/>
      <c r="B130" s="39"/>
      <c r="C130" s="39"/>
      <c r="D130" s="39"/>
      <c r="E130" s="39"/>
      <c r="F130" s="39"/>
      <c r="G130" s="39" t="s">
        <v>219</v>
      </c>
      <c r="H130" s="43">
        <v>0</v>
      </c>
      <c r="I130" s="43">
        <v>0</v>
      </c>
      <c r="J130" s="43">
        <v>0</v>
      </c>
      <c r="K130" s="43">
        <v>0</v>
      </c>
      <c r="L130" s="43">
        <v>0</v>
      </c>
      <c r="M130" s="43">
        <v>0</v>
      </c>
      <c r="N130" s="43">
        <v>0</v>
      </c>
      <c r="O130" s="43">
        <v>0</v>
      </c>
      <c r="P130" s="43">
        <v>0</v>
      </c>
      <c r="Q130" s="43">
        <v>0</v>
      </c>
      <c r="R130" s="43">
        <v>0</v>
      </c>
      <c r="S130" s="43">
        <v>0</v>
      </c>
      <c r="T130" s="43">
        <f t="shared" ref="T130:T131" si="23">ROUND(SUM(H130:S130),5)</f>
        <v>0</v>
      </c>
      <c r="U130" s="43">
        <v>6000</v>
      </c>
      <c r="V130" s="84">
        <v>6000</v>
      </c>
      <c r="W130" s="60"/>
      <c r="X130" s="61" t="s">
        <v>267</v>
      </c>
    </row>
    <row r="131" spans="1:24" ht="18.600000000000001" thickBot="1" x14ac:dyDescent="0.4">
      <c r="A131" s="39"/>
      <c r="B131" s="39"/>
      <c r="C131" s="39"/>
      <c r="D131" s="39"/>
      <c r="E131" s="39"/>
      <c r="F131" s="39"/>
      <c r="G131" s="39" t="s">
        <v>220</v>
      </c>
      <c r="H131" s="42">
        <v>0</v>
      </c>
      <c r="I131" s="42">
        <v>0</v>
      </c>
      <c r="J131" s="42">
        <v>0</v>
      </c>
      <c r="K131" s="42">
        <v>0</v>
      </c>
      <c r="L131" s="42">
        <v>0</v>
      </c>
      <c r="M131" s="42">
        <v>0</v>
      </c>
      <c r="N131" s="42">
        <v>0</v>
      </c>
      <c r="O131" s="42">
        <v>0</v>
      </c>
      <c r="P131" s="42">
        <v>0</v>
      </c>
      <c r="Q131" s="42">
        <v>0</v>
      </c>
      <c r="R131" s="42">
        <v>0</v>
      </c>
      <c r="S131" s="42">
        <v>0</v>
      </c>
      <c r="T131" s="42">
        <f t="shared" si="23"/>
        <v>0</v>
      </c>
      <c r="U131" s="42">
        <v>6000</v>
      </c>
      <c r="V131" s="83">
        <v>6000</v>
      </c>
      <c r="W131" s="60"/>
      <c r="X131" s="61" t="s">
        <v>267</v>
      </c>
    </row>
    <row r="132" spans="1:24" x14ac:dyDescent="0.35">
      <c r="A132" s="39"/>
      <c r="B132" s="39"/>
      <c r="C132" s="39"/>
      <c r="D132" s="39"/>
      <c r="E132" s="39"/>
      <c r="F132" s="39" t="s">
        <v>54</v>
      </c>
      <c r="G132" s="39"/>
      <c r="H132" s="40">
        <f t="shared" ref="H132:T132" si="24">ROUND(SUM(H126:H131),5)</f>
        <v>0</v>
      </c>
      <c r="I132" s="40">
        <f t="shared" si="24"/>
        <v>0</v>
      </c>
      <c r="J132" s="40">
        <f t="shared" si="24"/>
        <v>0</v>
      </c>
      <c r="K132" s="40">
        <f t="shared" si="24"/>
        <v>0</v>
      </c>
      <c r="L132" s="40">
        <f t="shared" si="24"/>
        <v>9700</v>
      </c>
      <c r="M132" s="40">
        <f t="shared" si="24"/>
        <v>0</v>
      </c>
      <c r="N132" s="40">
        <f t="shared" si="24"/>
        <v>2100</v>
      </c>
      <c r="O132" s="40">
        <f t="shared" si="24"/>
        <v>0</v>
      </c>
      <c r="P132" s="40">
        <f t="shared" si="24"/>
        <v>0</v>
      </c>
      <c r="Q132" s="40">
        <f t="shared" si="24"/>
        <v>2700</v>
      </c>
      <c r="R132" s="40">
        <f t="shared" si="24"/>
        <v>0</v>
      </c>
      <c r="S132" s="40">
        <f t="shared" si="24"/>
        <v>0</v>
      </c>
      <c r="T132" s="40">
        <f t="shared" si="24"/>
        <v>14500</v>
      </c>
      <c r="U132" s="40">
        <f>ROUND(SUM(U126:U131),5)</f>
        <v>158000</v>
      </c>
      <c r="V132" s="82">
        <f>ROUND(SUM(V126:V131),5)</f>
        <v>170250</v>
      </c>
      <c r="W132" s="63"/>
    </row>
    <row r="133" spans="1:24" x14ac:dyDescent="0.35">
      <c r="A133" s="39"/>
      <c r="B133" s="39"/>
      <c r="C133" s="39"/>
      <c r="D133" s="39"/>
      <c r="E133" s="39"/>
      <c r="F133" s="39" t="s">
        <v>53</v>
      </c>
      <c r="G133" s="39"/>
      <c r="H133" s="40"/>
      <c r="I133" s="40"/>
      <c r="J133" s="40"/>
      <c r="K133" s="40"/>
      <c r="L133" s="40"/>
      <c r="M133" s="40"/>
      <c r="N133" s="40"/>
      <c r="O133" s="40"/>
      <c r="P133" s="40"/>
      <c r="Q133" s="40"/>
      <c r="R133" s="40"/>
      <c r="S133" s="40"/>
      <c r="T133" s="40"/>
      <c r="U133" s="40"/>
      <c r="V133" s="82"/>
      <c r="W133" s="58"/>
    </row>
    <row r="134" spans="1:24" ht="18.600000000000001" thickBot="1" x14ac:dyDescent="0.4">
      <c r="A134" s="39"/>
      <c r="B134" s="39"/>
      <c r="C134" s="39"/>
      <c r="D134" s="39"/>
      <c r="E134" s="39"/>
      <c r="F134" s="39"/>
      <c r="G134" s="39" t="s">
        <v>52</v>
      </c>
      <c r="H134" s="42">
        <v>0</v>
      </c>
      <c r="I134" s="42">
        <v>0</v>
      </c>
      <c r="J134" s="42">
        <v>0</v>
      </c>
      <c r="K134" s="42">
        <v>0</v>
      </c>
      <c r="L134" s="42">
        <v>0</v>
      </c>
      <c r="M134" s="42">
        <v>0</v>
      </c>
      <c r="N134" s="42">
        <v>16900</v>
      </c>
      <c r="O134" s="42">
        <v>0</v>
      </c>
      <c r="P134" s="42">
        <v>0</v>
      </c>
      <c r="Q134" s="42">
        <v>0</v>
      </c>
      <c r="R134" s="42">
        <v>0</v>
      </c>
      <c r="S134" s="42">
        <v>0</v>
      </c>
      <c r="T134" s="42">
        <f>ROUND(SUM(H134:S134),5)</f>
        <v>16900</v>
      </c>
      <c r="U134" s="42">
        <v>200000</v>
      </c>
      <c r="V134" s="83">
        <v>150000</v>
      </c>
      <c r="W134" s="60"/>
      <c r="X134" s="61" t="s">
        <v>272</v>
      </c>
    </row>
    <row r="135" spans="1:24" x14ac:dyDescent="0.35">
      <c r="A135" s="39"/>
      <c r="B135" s="39"/>
      <c r="C135" s="39"/>
      <c r="D135" s="39"/>
      <c r="E135" s="39"/>
      <c r="F135" s="39" t="s">
        <v>51</v>
      </c>
      <c r="G135" s="39"/>
      <c r="H135" s="40">
        <f t="shared" ref="H135:S135" si="25">ROUND(SUM(H133:H134),5)</f>
        <v>0</v>
      </c>
      <c r="I135" s="40">
        <f t="shared" si="25"/>
        <v>0</v>
      </c>
      <c r="J135" s="40">
        <f t="shared" si="25"/>
        <v>0</v>
      </c>
      <c r="K135" s="40">
        <f t="shared" si="25"/>
        <v>0</v>
      </c>
      <c r="L135" s="40">
        <f t="shared" si="25"/>
        <v>0</v>
      </c>
      <c r="M135" s="40">
        <f t="shared" si="25"/>
        <v>0</v>
      </c>
      <c r="N135" s="40">
        <f t="shared" si="25"/>
        <v>16900</v>
      </c>
      <c r="O135" s="40">
        <f t="shared" si="25"/>
        <v>0</v>
      </c>
      <c r="P135" s="40">
        <f t="shared" si="25"/>
        <v>0</v>
      </c>
      <c r="Q135" s="40">
        <f t="shared" si="25"/>
        <v>0</v>
      </c>
      <c r="R135" s="40">
        <f t="shared" si="25"/>
        <v>0</v>
      </c>
      <c r="S135" s="40">
        <f t="shared" si="25"/>
        <v>0</v>
      </c>
      <c r="T135" s="40">
        <f>ROUND(SUM(H135:S135),5)</f>
        <v>16900</v>
      </c>
      <c r="U135" s="40">
        <f>ROUND(SUM(U133:U134),5)</f>
        <v>200000</v>
      </c>
      <c r="V135" s="82">
        <f>ROUND(SUM(V133:V134),5)</f>
        <v>150000</v>
      </c>
      <c r="W135" s="63"/>
      <c r="X135" s="61"/>
    </row>
    <row r="136" spans="1:24" x14ac:dyDescent="0.35">
      <c r="A136" s="39"/>
      <c r="B136" s="39"/>
      <c r="C136" s="39"/>
      <c r="D136" s="39"/>
      <c r="E136" s="39"/>
      <c r="F136" s="39" t="s">
        <v>50</v>
      </c>
      <c r="G136" s="39"/>
      <c r="H136" s="40"/>
      <c r="I136" s="40"/>
      <c r="J136" s="40"/>
      <c r="K136" s="40"/>
      <c r="L136" s="40"/>
      <c r="M136" s="40"/>
      <c r="N136" s="40"/>
      <c r="O136" s="40"/>
      <c r="P136" s="40"/>
      <c r="Q136" s="40"/>
      <c r="R136" s="40"/>
      <c r="S136" s="40"/>
      <c r="T136" s="40"/>
      <c r="U136" s="40"/>
      <c r="V136" s="82"/>
      <c r="W136" s="58"/>
    </row>
    <row r="137" spans="1:24" x14ac:dyDescent="0.35">
      <c r="A137" s="39"/>
      <c r="B137" s="39"/>
      <c r="C137" s="39"/>
      <c r="D137" s="39"/>
      <c r="E137" s="39"/>
      <c r="F137" s="39"/>
      <c r="G137" s="39" t="s">
        <v>179</v>
      </c>
      <c r="H137" s="40">
        <v>0</v>
      </c>
      <c r="I137" s="40">
        <v>0</v>
      </c>
      <c r="J137" s="40">
        <v>0</v>
      </c>
      <c r="K137" s="40">
        <v>0</v>
      </c>
      <c r="L137" s="40">
        <v>0</v>
      </c>
      <c r="M137" s="40">
        <v>0</v>
      </c>
      <c r="N137" s="40">
        <v>0</v>
      </c>
      <c r="O137" s="40">
        <v>0</v>
      </c>
      <c r="P137" s="40">
        <v>0</v>
      </c>
      <c r="Q137" s="40">
        <v>0</v>
      </c>
      <c r="R137" s="40">
        <v>0</v>
      </c>
      <c r="S137" s="40">
        <v>0</v>
      </c>
      <c r="T137" s="40">
        <f>ROUND(SUM(H137:S137),5)</f>
        <v>0</v>
      </c>
      <c r="U137" s="40">
        <v>75000</v>
      </c>
      <c r="V137" s="82">
        <v>75000</v>
      </c>
      <c r="W137" s="58"/>
      <c r="X137" s="61" t="s">
        <v>267</v>
      </c>
    </row>
    <row r="138" spans="1:24" x14ac:dyDescent="0.35">
      <c r="A138" s="39"/>
      <c r="B138" s="39"/>
      <c r="C138" s="39"/>
      <c r="D138" s="39"/>
      <c r="E138" s="39"/>
      <c r="F138" s="39"/>
      <c r="G138" s="39" t="s">
        <v>221</v>
      </c>
      <c r="H138" s="40">
        <v>0</v>
      </c>
      <c r="I138" s="40">
        <v>0</v>
      </c>
      <c r="J138" s="40">
        <v>0</v>
      </c>
      <c r="K138" s="40">
        <v>0</v>
      </c>
      <c r="L138" s="40">
        <v>0</v>
      </c>
      <c r="M138" s="40">
        <v>0</v>
      </c>
      <c r="N138" s="40">
        <v>0</v>
      </c>
      <c r="O138" s="40">
        <v>0</v>
      </c>
      <c r="P138" s="40">
        <v>0</v>
      </c>
      <c r="Q138" s="40">
        <v>0</v>
      </c>
      <c r="R138" s="40">
        <v>1104.48</v>
      </c>
      <c r="S138" s="40">
        <v>0</v>
      </c>
      <c r="T138" s="40">
        <f>ROUND(SUM(H138:S138),5)</f>
        <v>1104.48</v>
      </c>
      <c r="U138" s="40">
        <v>17000</v>
      </c>
      <c r="V138" s="82">
        <v>17000</v>
      </c>
      <c r="W138" s="58"/>
      <c r="X138" s="61" t="s">
        <v>267</v>
      </c>
    </row>
    <row r="139" spans="1:24" ht="18.600000000000001" thickBot="1" x14ac:dyDescent="0.4">
      <c r="A139" s="39"/>
      <c r="B139" s="39"/>
      <c r="C139" s="39"/>
      <c r="D139" s="39"/>
      <c r="E139" s="39"/>
      <c r="F139" s="39"/>
      <c r="G139" s="39" t="s">
        <v>49</v>
      </c>
      <c r="H139" s="43">
        <v>0</v>
      </c>
      <c r="I139" s="43">
        <v>2510</v>
      </c>
      <c r="J139" s="43">
        <v>0</v>
      </c>
      <c r="K139" s="43">
        <v>0</v>
      </c>
      <c r="L139" s="43">
        <v>0</v>
      </c>
      <c r="M139" s="43">
        <v>0</v>
      </c>
      <c r="N139" s="43">
        <v>0</v>
      </c>
      <c r="O139" s="43">
        <v>2250</v>
      </c>
      <c r="P139" s="43">
        <v>0</v>
      </c>
      <c r="Q139" s="43">
        <v>0</v>
      </c>
      <c r="R139" s="43">
        <v>0</v>
      </c>
      <c r="S139" s="43">
        <v>0</v>
      </c>
      <c r="T139" s="43">
        <f>ROUND(SUM(H139:S139),5)</f>
        <v>4760</v>
      </c>
      <c r="U139" s="43">
        <v>7000</v>
      </c>
      <c r="V139" s="84">
        <v>7000</v>
      </c>
      <c r="W139" s="60"/>
      <c r="X139" s="61" t="s">
        <v>267</v>
      </c>
    </row>
    <row r="140" spans="1:24" ht="18.600000000000001" thickBot="1" x14ac:dyDescent="0.4">
      <c r="A140" s="39"/>
      <c r="B140" s="39"/>
      <c r="C140" s="39"/>
      <c r="D140" s="39"/>
      <c r="E140" s="39"/>
      <c r="F140" s="39" t="s">
        <v>48</v>
      </c>
      <c r="G140" s="39"/>
      <c r="H140" s="45">
        <f t="shared" ref="H140:S140" si="26">ROUND(SUM(H136:H139),5)</f>
        <v>0</v>
      </c>
      <c r="I140" s="45">
        <f t="shared" si="26"/>
        <v>2510</v>
      </c>
      <c r="J140" s="45">
        <f t="shared" si="26"/>
        <v>0</v>
      </c>
      <c r="K140" s="45">
        <f t="shared" si="26"/>
        <v>0</v>
      </c>
      <c r="L140" s="45">
        <f t="shared" si="26"/>
        <v>0</v>
      </c>
      <c r="M140" s="45">
        <f t="shared" si="26"/>
        <v>0</v>
      </c>
      <c r="N140" s="45">
        <f t="shared" si="26"/>
        <v>0</v>
      </c>
      <c r="O140" s="45">
        <f t="shared" si="26"/>
        <v>2250</v>
      </c>
      <c r="P140" s="45">
        <f t="shared" si="26"/>
        <v>0</v>
      </c>
      <c r="Q140" s="45">
        <f t="shared" si="26"/>
        <v>0</v>
      </c>
      <c r="R140" s="45">
        <f t="shared" si="26"/>
        <v>1104.48</v>
      </c>
      <c r="S140" s="45">
        <f t="shared" si="26"/>
        <v>0</v>
      </c>
      <c r="T140" s="45">
        <f>ROUND(SUM(H140:S140),5)</f>
        <v>5864.48</v>
      </c>
      <c r="U140" s="45">
        <f>ROUND(SUM(U136:U139),5)</f>
        <v>99000</v>
      </c>
      <c r="V140" s="86">
        <f>ROUND(SUM(V136:V139),5)</f>
        <v>99000</v>
      </c>
      <c r="W140" s="72"/>
    </row>
    <row r="141" spans="1:24" ht="18.600000000000001" thickBot="1" x14ac:dyDescent="0.4">
      <c r="A141" s="39"/>
      <c r="B141" s="39"/>
      <c r="C141" s="39"/>
      <c r="D141" s="39"/>
      <c r="E141" s="39" t="s">
        <v>47</v>
      </c>
      <c r="F141" s="39"/>
      <c r="G141" s="39"/>
      <c r="H141" s="45">
        <f t="shared" ref="H141:S141" si="27">ROUND(H125+H132+H135+H140,5)</f>
        <v>0</v>
      </c>
      <c r="I141" s="45">
        <f t="shared" si="27"/>
        <v>2510</v>
      </c>
      <c r="J141" s="45">
        <f t="shared" si="27"/>
        <v>0</v>
      </c>
      <c r="K141" s="45">
        <f t="shared" si="27"/>
        <v>0</v>
      </c>
      <c r="L141" s="45">
        <f t="shared" si="27"/>
        <v>9700</v>
      </c>
      <c r="M141" s="45">
        <f t="shared" si="27"/>
        <v>0</v>
      </c>
      <c r="N141" s="45">
        <f t="shared" si="27"/>
        <v>19000</v>
      </c>
      <c r="O141" s="45">
        <f t="shared" si="27"/>
        <v>2250</v>
      </c>
      <c r="P141" s="45">
        <f t="shared" si="27"/>
        <v>0</v>
      </c>
      <c r="Q141" s="45">
        <f t="shared" si="27"/>
        <v>2700</v>
      </c>
      <c r="R141" s="45">
        <f t="shared" si="27"/>
        <v>1104.48</v>
      </c>
      <c r="S141" s="45">
        <f t="shared" si="27"/>
        <v>0</v>
      </c>
      <c r="T141" s="45">
        <f>ROUND(SUM(H141:S141),5)</f>
        <v>37264.480000000003</v>
      </c>
      <c r="U141" s="45">
        <f>ROUND(U125+U132+U135+U140,5)</f>
        <v>457000</v>
      </c>
      <c r="V141" s="86">
        <f>ROUND(V125+V132+V135+V140,5)</f>
        <v>419250</v>
      </c>
      <c r="W141" s="72"/>
    </row>
    <row r="142" spans="1:24" ht="18.600000000000001" thickBot="1" x14ac:dyDescent="0.4">
      <c r="A142" s="39"/>
      <c r="B142" s="39"/>
      <c r="C142" s="39"/>
      <c r="D142" s="39"/>
      <c r="E142" s="39" t="s">
        <v>223</v>
      </c>
      <c r="F142" s="39"/>
      <c r="G142" s="39"/>
      <c r="H142" s="45">
        <v>0</v>
      </c>
      <c r="I142" s="45">
        <v>0</v>
      </c>
      <c r="J142" s="45">
        <v>0</v>
      </c>
      <c r="K142" s="45">
        <v>0</v>
      </c>
      <c r="L142" s="45">
        <v>0</v>
      </c>
      <c r="M142" s="45">
        <v>0</v>
      </c>
      <c r="N142" s="45">
        <v>0</v>
      </c>
      <c r="O142" s="45">
        <v>0</v>
      </c>
      <c r="P142" s="45">
        <v>0</v>
      </c>
      <c r="Q142" s="45">
        <v>0</v>
      </c>
      <c r="R142" s="45">
        <v>0</v>
      </c>
      <c r="S142" s="45">
        <v>0</v>
      </c>
      <c r="T142" s="45">
        <f t="shared" ref="T142:T143" si="28">ROUND(SUM(H142:S142),5)</f>
        <v>0</v>
      </c>
      <c r="U142" s="45">
        <v>173550</v>
      </c>
      <c r="V142" s="86">
        <f>218950+419250+-381550</f>
        <v>256650</v>
      </c>
      <c r="W142" s="60"/>
      <c r="X142" s="81" t="s">
        <v>301</v>
      </c>
    </row>
    <row r="143" spans="1:24" ht="18.600000000000001" thickBot="1" x14ac:dyDescent="0.4">
      <c r="A143" s="39"/>
      <c r="B143" s="39"/>
      <c r="C143" s="39"/>
      <c r="D143" s="39"/>
      <c r="E143" s="39" t="s">
        <v>222</v>
      </c>
      <c r="F143" s="39"/>
      <c r="G143" s="39"/>
      <c r="H143" s="45">
        <v>0</v>
      </c>
      <c r="I143" s="45">
        <v>0</v>
      </c>
      <c r="J143" s="45">
        <v>0</v>
      </c>
      <c r="K143" s="45">
        <v>0</v>
      </c>
      <c r="L143" s="45">
        <v>0</v>
      </c>
      <c r="M143" s="45">
        <v>0</v>
      </c>
      <c r="N143" s="45">
        <v>0</v>
      </c>
      <c r="O143" s="45">
        <v>0</v>
      </c>
      <c r="P143" s="45">
        <v>0</v>
      </c>
      <c r="Q143" s="45">
        <v>0</v>
      </c>
      <c r="R143" s="45">
        <v>0</v>
      </c>
      <c r="S143" s="45">
        <v>0</v>
      </c>
      <c r="T143" s="45">
        <f t="shared" si="28"/>
        <v>0</v>
      </c>
      <c r="U143" s="45">
        <v>150000</v>
      </c>
      <c r="V143" s="86">
        <f>V23</f>
        <v>175000</v>
      </c>
      <c r="W143" s="60"/>
      <c r="X143" s="61" t="s">
        <v>235</v>
      </c>
    </row>
    <row r="144" spans="1:24" ht="18.600000000000001" thickBot="1" x14ac:dyDescent="0.4">
      <c r="A144" s="39"/>
      <c r="B144" s="39"/>
      <c r="C144" s="39"/>
      <c r="D144" s="39" t="s">
        <v>46</v>
      </c>
      <c r="E144" s="39"/>
      <c r="F144" s="39"/>
      <c r="G144" s="39"/>
      <c r="H144" s="44">
        <f t="shared" ref="H144:T144" si="29">ROUND(H37+H63+H117+H124+H141+H142+H143,5)</f>
        <v>34004.25</v>
      </c>
      <c r="I144" s="44">
        <f t="shared" si="29"/>
        <v>35847.17</v>
      </c>
      <c r="J144" s="44">
        <f t="shared" si="29"/>
        <v>43260.18</v>
      </c>
      <c r="K144" s="44">
        <f t="shared" si="29"/>
        <v>59627.02</v>
      </c>
      <c r="L144" s="44">
        <f t="shared" si="29"/>
        <v>66205.740000000005</v>
      </c>
      <c r="M144" s="44">
        <f t="shared" si="29"/>
        <v>35008.69</v>
      </c>
      <c r="N144" s="44">
        <f t="shared" si="29"/>
        <v>77534.929999999993</v>
      </c>
      <c r="O144" s="44">
        <f t="shared" si="29"/>
        <v>41120.480000000003</v>
      </c>
      <c r="P144" s="44">
        <f t="shared" si="29"/>
        <v>52245.47</v>
      </c>
      <c r="Q144" s="44">
        <f t="shared" si="29"/>
        <v>47339.57</v>
      </c>
      <c r="R144" s="44">
        <f t="shared" si="29"/>
        <v>50475.96</v>
      </c>
      <c r="S144" s="44">
        <f t="shared" si="29"/>
        <v>109336.97</v>
      </c>
      <c r="T144" s="44">
        <f t="shared" si="29"/>
        <v>652006.43000000005</v>
      </c>
      <c r="U144" s="44">
        <f>ROUND(U37+U63+U117+U124+U141+U142+U143,5)</f>
        <v>1425700</v>
      </c>
      <c r="V144" s="85">
        <f>ROUND(V37+V63+V117+V124+V141+V142+V143,5)</f>
        <v>1502050</v>
      </c>
      <c r="W144" s="72"/>
    </row>
    <row r="145" spans="1:24" x14ac:dyDescent="0.35">
      <c r="A145" s="39"/>
      <c r="B145" s="39" t="s">
        <v>45</v>
      </c>
      <c r="C145" s="39"/>
      <c r="D145" s="39"/>
      <c r="E145" s="39"/>
      <c r="F145" s="39"/>
      <c r="G145" s="39"/>
      <c r="H145" s="40">
        <f t="shared" ref="H145:S145" si="30">ROUND(H2+H36-H144,5)</f>
        <v>22688.02</v>
      </c>
      <c r="I145" s="40">
        <f t="shared" si="30"/>
        <v>-11841.03</v>
      </c>
      <c r="J145" s="40">
        <f t="shared" si="30"/>
        <v>21730.3</v>
      </c>
      <c r="K145" s="40">
        <f t="shared" si="30"/>
        <v>-15867.16</v>
      </c>
      <c r="L145" s="40">
        <f t="shared" si="30"/>
        <v>-55488.639999999999</v>
      </c>
      <c r="M145" s="40">
        <f t="shared" si="30"/>
        <v>197511.96</v>
      </c>
      <c r="N145" s="40">
        <f t="shared" si="30"/>
        <v>142725.93</v>
      </c>
      <c r="O145" s="40">
        <f t="shared" si="30"/>
        <v>1819.88</v>
      </c>
      <c r="P145" s="40">
        <f t="shared" si="30"/>
        <v>1884.64</v>
      </c>
      <c r="Q145" s="40">
        <f t="shared" si="30"/>
        <v>35370.25</v>
      </c>
      <c r="R145" s="40">
        <f t="shared" si="30"/>
        <v>171931.89</v>
      </c>
      <c r="S145" s="40">
        <f t="shared" si="30"/>
        <v>-72435.47</v>
      </c>
      <c r="T145" s="40">
        <f>ROUND(SUM(H145:S145),5)</f>
        <v>440030.57</v>
      </c>
      <c r="U145" s="40">
        <f>ROUND(U2+U36-U144,5)</f>
        <v>-457000</v>
      </c>
      <c r="V145" s="82">
        <f>ROUND(V2+V36-V144,5)</f>
        <v>-419250</v>
      </c>
      <c r="W145" s="63"/>
    </row>
    <row r="146" spans="1:24" x14ac:dyDescent="0.35">
      <c r="A146" s="39"/>
      <c r="B146" s="39" t="s">
        <v>44</v>
      </c>
      <c r="C146" s="39"/>
      <c r="D146" s="39"/>
      <c r="E146" s="39"/>
      <c r="F146" s="39"/>
      <c r="G146" s="39"/>
      <c r="H146" s="40"/>
      <c r="I146" s="40"/>
      <c r="J146" s="40"/>
      <c r="K146" s="40"/>
      <c r="L146" s="40"/>
      <c r="M146" s="40"/>
      <c r="N146" s="40"/>
      <c r="O146" s="40"/>
      <c r="P146" s="40"/>
      <c r="Q146" s="40"/>
      <c r="R146" s="40"/>
      <c r="S146" s="40"/>
      <c r="T146" s="40"/>
      <c r="U146" s="40"/>
      <c r="V146" s="82"/>
      <c r="W146" s="58"/>
    </row>
    <row r="147" spans="1:24" x14ac:dyDescent="0.35">
      <c r="A147" s="39"/>
      <c r="B147" s="39"/>
      <c r="C147" s="39" t="s">
        <v>43</v>
      </c>
      <c r="D147" s="39"/>
      <c r="E147" s="39"/>
      <c r="F147" s="39"/>
      <c r="G147" s="39"/>
      <c r="H147" s="40"/>
      <c r="I147" s="40"/>
      <c r="J147" s="40"/>
      <c r="K147" s="40"/>
      <c r="L147" s="40"/>
      <c r="M147" s="40"/>
      <c r="N147" s="40"/>
      <c r="O147" s="40"/>
      <c r="P147" s="40"/>
      <c r="Q147" s="40"/>
      <c r="R147" s="40"/>
      <c r="S147" s="40"/>
      <c r="T147" s="40"/>
      <c r="U147" s="40"/>
      <c r="V147" s="82"/>
      <c r="W147" s="58"/>
    </row>
    <row r="148" spans="1:24" x14ac:dyDescent="0.35">
      <c r="A148" s="39"/>
      <c r="B148" s="39"/>
      <c r="C148" s="39"/>
      <c r="D148" s="39" t="s">
        <v>42</v>
      </c>
      <c r="E148" s="39"/>
      <c r="F148" s="39"/>
      <c r="G148" s="39"/>
      <c r="H148" s="40">
        <v>0</v>
      </c>
      <c r="I148" s="40">
        <v>0</v>
      </c>
      <c r="J148" s="40">
        <v>0</v>
      </c>
      <c r="K148" s="40">
        <v>0</v>
      </c>
      <c r="L148" s="40">
        <v>0</v>
      </c>
      <c r="M148" s="40">
        <v>0</v>
      </c>
      <c r="N148" s="40">
        <v>0</v>
      </c>
      <c r="O148" s="40">
        <v>0</v>
      </c>
      <c r="P148" s="40">
        <v>0</v>
      </c>
      <c r="Q148" s="40">
        <v>0</v>
      </c>
      <c r="R148" s="40">
        <v>0</v>
      </c>
      <c r="S148" s="40">
        <v>0</v>
      </c>
      <c r="T148" s="40">
        <f>ROUND(SUM(H148:S148),5)</f>
        <v>0</v>
      </c>
      <c r="U148" s="40">
        <v>0</v>
      </c>
      <c r="V148" s="82">
        <v>0</v>
      </c>
      <c r="W148" s="58"/>
      <c r="X148" s="61" t="s">
        <v>232</v>
      </c>
    </row>
    <row r="149" spans="1:24" ht="18.600000000000001" thickBot="1" x14ac:dyDescent="0.4">
      <c r="A149" s="39"/>
      <c r="B149" s="39"/>
      <c r="C149" s="39"/>
      <c r="D149" s="39" t="s">
        <v>41</v>
      </c>
      <c r="E149" s="39"/>
      <c r="F149" s="39"/>
      <c r="G149" s="39"/>
      <c r="H149" s="43">
        <v>-2741.38</v>
      </c>
      <c r="I149" s="43">
        <v>5362.96</v>
      </c>
      <c r="J149" s="43">
        <v>-7434.88</v>
      </c>
      <c r="K149" s="43">
        <v>-8893.77</v>
      </c>
      <c r="L149" s="43">
        <v>3480.84</v>
      </c>
      <c r="M149" s="43">
        <v>15730.72</v>
      </c>
      <c r="N149" s="43">
        <v>11423.6</v>
      </c>
      <c r="O149" s="43">
        <v>634.71</v>
      </c>
      <c r="P149" s="43">
        <v>16831.59</v>
      </c>
      <c r="Q149" s="43">
        <v>2139.37</v>
      </c>
      <c r="R149" s="43">
        <v>14007.18</v>
      </c>
      <c r="S149" s="43">
        <v>-3507.03</v>
      </c>
      <c r="T149" s="43">
        <f>ROUND(SUM(H149:S149),5)</f>
        <v>47033.91</v>
      </c>
      <c r="U149" s="43">
        <v>0</v>
      </c>
      <c r="V149" s="84">
        <v>0</v>
      </c>
      <c r="W149" s="60"/>
      <c r="X149" s="61" t="s">
        <v>233</v>
      </c>
    </row>
    <row r="150" spans="1:24" ht="18.600000000000001" thickBot="1" x14ac:dyDescent="0.4">
      <c r="A150" s="39"/>
      <c r="B150" s="39"/>
      <c r="C150" s="39" t="s">
        <v>40</v>
      </c>
      <c r="D150" s="39"/>
      <c r="E150" s="39"/>
      <c r="F150" s="39"/>
      <c r="G150" s="39"/>
      <c r="H150" s="45">
        <f t="shared" ref="H150:S150" si="31">ROUND(SUM(H147:H149),5)</f>
        <v>-2741.38</v>
      </c>
      <c r="I150" s="45">
        <f t="shared" si="31"/>
        <v>5362.96</v>
      </c>
      <c r="J150" s="45">
        <f t="shared" si="31"/>
        <v>-7434.88</v>
      </c>
      <c r="K150" s="45">
        <f t="shared" si="31"/>
        <v>-8893.77</v>
      </c>
      <c r="L150" s="45">
        <f t="shared" si="31"/>
        <v>3480.84</v>
      </c>
      <c r="M150" s="45">
        <f t="shared" si="31"/>
        <v>15730.72</v>
      </c>
      <c r="N150" s="45">
        <f t="shared" si="31"/>
        <v>11423.6</v>
      </c>
      <c r="O150" s="45">
        <f t="shared" si="31"/>
        <v>634.71</v>
      </c>
      <c r="P150" s="45">
        <f t="shared" si="31"/>
        <v>16831.59</v>
      </c>
      <c r="Q150" s="45">
        <f t="shared" si="31"/>
        <v>2139.37</v>
      </c>
      <c r="R150" s="45">
        <f t="shared" si="31"/>
        <v>14007.18</v>
      </c>
      <c r="S150" s="45">
        <f t="shared" si="31"/>
        <v>-3507.03</v>
      </c>
      <c r="T150" s="45">
        <f>ROUND(SUM(H150:S150),5)</f>
        <v>47033.91</v>
      </c>
      <c r="U150" s="45">
        <f>ROUND(SUM(U147:U149),5)</f>
        <v>0</v>
      </c>
      <c r="V150" s="86">
        <f>ROUND(SUM(V147:V149),5)</f>
        <v>0</v>
      </c>
      <c r="W150" s="72"/>
    </row>
    <row r="151" spans="1:24" ht="18.600000000000001" thickBot="1" x14ac:dyDescent="0.4">
      <c r="A151" s="39"/>
      <c r="B151" s="39" t="s">
        <v>39</v>
      </c>
      <c r="C151" s="39"/>
      <c r="D151" s="39"/>
      <c r="E151" s="39"/>
      <c r="F151" s="39"/>
      <c r="G151" s="39"/>
      <c r="H151" s="45">
        <f t="shared" ref="H151:S151" si="32">ROUND(H146+H150,5)</f>
        <v>-2741.38</v>
      </c>
      <c r="I151" s="45">
        <f t="shared" si="32"/>
        <v>5362.96</v>
      </c>
      <c r="J151" s="45">
        <f t="shared" si="32"/>
        <v>-7434.88</v>
      </c>
      <c r="K151" s="45">
        <f t="shared" si="32"/>
        <v>-8893.77</v>
      </c>
      <c r="L151" s="45">
        <f t="shared" si="32"/>
        <v>3480.84</v>
      </c>
      <c r="M151" s="45">
        <f t="shared" si="32"/>
        <v>15730.72</v>
      </c>
      <c r="N151" s="45">
        <f t="shared" si="32"/>
        <v>11423.6</v>
      </c>
      <c r="O151" s="45">
        <f t="shared" si="32"/>
        <v>634.71</v>
      </c>
      <c r="P151" s="45">
        <f t="shared" si="32"/>
        <v>16831.59</v>
      </c>
      <c r="Q151" s="45">
        <f t="shared" si="32"/>
        <v>2139.37</v>
      </c>
      <c r="R151" s="45">
        <f t="shared" si="32"/>
        <v>14007.18</v>
      </c>
      <c r="S151" s="45">
        <f t="shared" si="32"/>
        <v>-3507.03</v>
      </c>
      <c r="T151" s="45">
        <f>ROUND(SUM(H151:S151),5)</f>
        <v>47033.91</v>
      </c>
      <c r="U151" s="45">
        <f>ROUND(U146+U150,5)</f>
        <v>0</v>
      </c>
      <c r="V151" s="86">
        <f>ROUND(V146+V150,5)</f>
        <v>0</v>
      </c>
      <c r="W151" s="72"/>
    </row>
    <row r="152" spans="1:24" s="47" customFormat="1" ht="10.8" thickBot="1" x14ac:dyDescent="0.25">
      <c r="A152" s="39" t="s">
        <v>38</v>
      </c>
      <c r="B152" s="39"/>
      <c r="C152" s="39"/>
      <c r="D152" s="39"/>
      <c r="E152" s="39"/>
      <c r="F152" s="39"/>
      <c r="G152" s="39"/>
      <c r="H152" s="46">
        <f t="shared" ref="H152:S152" si="33">ROUND(H145+H151,5)</f>
        <v>19946.64</v>
      </c>
      <c r="I152" s="46">
        <f t="shared" si="33"/>
        <v>-6478.07</v>
      </c>
      <c r="J152" s="46">
        <f t="shared" si="33"/>
        <v>14295.42</v>
      </c>
      <c r="K152" s="46">
        <f t="shared" si="33"/>
        <v>-24760.93</v>
      </c>
      <c r="L152" s="46">
        <f t="shared" si="33"/>
        <v>-52007.8</v>
      </c>
      <c r="M152" s="46">
        <f t="shared" si="33"/>
        <v>213242.68</v>
      </c>
      <c r="N152" s="46">
        <f t="shared" si="33"/>
        <v>154149.53</v>
      </c>
      <c r="O152" s="46">
        <f t="shared" si="33"/>
        <v>2454.59</v>
      </c>
      <c r="P152" s="46">
        <f t="shared" si="33"/>
        <v>18716.23</v>
      </c>
      <c r="Q152" s="46">
        <f t="shared" si="33"/>
        <v>37509.620000000003</v>
      </c>
      <c r="R152" s="46">
        <f t="shared" si="33"/>
        <v>185939.07</v>
      </c>
      <c r="S152" s="46">
        <f t="shared" si="33"/>
        <v>-75942.5</v>
      </c>
      <c r="T152" s="46">
        <f>ROUND(SUM(H152:S152),5)</f>
        <v>487064.48</v>
      </c>
      <c r="U152" s="46">
        <f>ROUND(U145+U151,5)</f>
        <v>-457000</v>
      </c>
      <c r="V152" s="88">
        <f>ROUND(V145+V151,5)</f>
        <v>-419250</v>
      </c>
      <c r="W152" s="73"/>
    </row>
    <row r="153" spans="1:24" ht="18.600000000000001" thickTop="1" x14ac:dyDescent="0.35"/>
    <row r="154" spans="1:24" x14ac:dyDescent="0.35">
      <c r="V154" s="90"/>
      <c r="W154" s="57"/>
    </row>
    <row r="155" spans="1:24" x14ac:dyDescent="0.35">
      <c r="V155" s="90"/>
      <c r="W155" s="67"/>
    </row>
  </sheetData>
  <printOptions horizontalCentered="1"/>
  <pageMargins left="0" right="0" top="0.75" bottom="0.75" header="0.1" footer="0.3"/>
  <pageSetup scale="95" fitToHeight="0" orientation="portrait" horizontalDpi="0" verticalDpi="0" r:id="rId1"/>
  <headerFooter>
    <oddHeader>&amp;C&amp;"Arial,Bold"&amp;12 Temecula Public Cemetery District
&amp;14 Approved Budget 07/01/19-06/30/20</oddHeader>
    <oddFooter>&amp;R&amp;"Arial,Bold"&amp;8 Page &amp;P of &amp;N</oddFooter>
  </headerFooter>
  <drawing r:id="rId2"/>
  <legacyDrawing r:id="rId3"/>
  <controls>
    <mc:AlternateContent xmlns:mc="http://schemas.openxmlformats.org/markup-compatibility/2006">
      <mc:Choice Requires="x14">
        <control shapeId="64514" r:id="rId4" name="HEAD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64514" r:id="rId4" name="HEADER"/>
      </mc:Fallback>
    </mc:AlternateContent>
    <mc:AlternateContent xmlns:mc="http://schemas.openxmlformats.org/markup-compatibility/2006">
      <mc:Choice Requires="x14">
        <control shapeId="64513" r:id="rId6" name="FILT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64513" r:id="rId6" name="FILTER"/>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5"/>
  <sheetViews>
    <sheetView workbookViewId="0">
      <selection activeCell="F4" sqref="F4"/>
    </sheetView>
  </sheetViews>
  <sheetFormatPr defaultRowHeight="14.4" x14ac:dyDescent="0.3"/>
  <cols>
    <col min="1" max="1" width="33.6640625" bestFit="1" customWidth="1"/>
    <col min="2" max="2" width="11.109375" style="1" bestFit="1" customWidth="1"/>
    <col min="3" max="3" width="9.5546875" style="1" bestFit="1" customWidth="1"/>
    <col min="4" max="4" width="11.5546875" style="1" bestFit="1" customWidth="1"/>
    <col min="5" max="5" width="11.5546875" bestFit="1" customWidth="1"/>
    <col min="6" max="6" width="8.88671875" style="6"/>
    <col min="7" max="7" width="14.88671875" customWidth="1"/>
    <col min="8" max="8" width="10.44140625" style="1" customWidth="1"/>
    <col min="9" max="10" width="11.5546875" style="1" bestFit="1" customWidth="1"/>
    <col min="11" max="11" width="10.5546875" bestFit="1" customWidth="1"/>
    <col min="12" max="12" width="10.109375" style="1" bestFit="1" customWidth="1"/>
    <col min="14" max="14" width="8.88671875" style="9"/>
    <col min="15" max="15" width="12.6640625" style="1" customWidth="1"/>
  </cols>
  <sheetData>
    <row r="1" spans="1:15" x14ac:dyDescent="0.3">
      <c r="A1" t="s">
        <v>0</v>
      </c>
      <c r="D1" s="11" t="s">
        <v>36</v>
      </c>
      <c r="E1" s="27"/>
    </row>
    <row r="2" spans="1:15" ht="43.2" x14ac:dyDescent="0.3">
      <c r="B2" s="2" t="s">
        <v>1</v>
      </c>
      <c r="C2" s="2" t="s">
        <v>14</v>
      </c>
      <c r="D2" s="2" t="s">
        <v>15</v>
      </c>
      <c r="E2" s="2" t="s">
        <v>2</v>
      </c>
      <c r="F2" s="7" t="s">
        <v>13</v>
      </c>
      <c r="H2" s="3" t="s">
        <v>3</v>
      </c>
      <c r="I2" s="3" t="s">
        <v>4</v>
      </c>
      <c r="J2" s="3" t="s">
        <v>5</v>
      </c>
      <c r="L2" s="3" t="s">
        <v>19</v>
      </c>
      <c r="N2" s="12" t="s">
        <v>25</v>
      </c>
      <c r="O2" s="1" t="s">
        <v>26</v>
      </c>
    </row>
    <row r="3" spans="1:15" x14ac:dyDescent="0.3">
      <c r="A3" t="s">
        <v>16</v>
      </c>
      <c r="B3" s="1">
        <v>40</v>
      </c>
      <c r="C3" s="1">
        <v>42.88</v>
      </c>
      <c r="D3" s="1">
        <f>ROUND(C3*F3+C3,2)</f>
        <v>46.31</v>
      </c>
      <c r="E3" s="1">
        <f>D3*2080</f>
        <v>96324.800000000003</v>
      </c>
      <c r="F3" s="10">
        <v>0.08</v>
      </c>
      <c r="G3" s="28" t="s">
        <v>181</v>
      </c>
      <c r="H3" s="1">
        <v>695.97</v>
      </c>
      <c r="I3" s="1">
        <v>53.24</v>
      </c>
      <c r="J3" s="1">
        <v>14.84</v>
      </c>
      <c r="L3" s="1">
        <f>ROUND(E3*0.08,2)</f>
        <v>7705.98</v>
      </c>
      <c r="N3" s="9">
        <v>8.3400000000000002E-2</v>
      </c>
      <c r="O3" s="1">
        <f>ROUND(E3*N3,2)</f>
        <v>8033.49</v>
      </c>
    </row>
    <row r="4" spans="1:15" x14ac:dyDescent="0.3">
      <c r="A4" t="s">
        <v>37</v>
      </c>
      <c r="B4" s="1">
        <v>40</v>
      </c>
      <c r="C4" s="1">
        <v>13</v>
      </c>
      <c r="D4" s="11">
        <v>13.5</v>
      </c>
      <c r="E4" s="1">
        <f>ROUND(B4*D4,2)*52</f>
        <v>28080</v>
      </c>
      <c r="F4" s="9">
        <f>ROUND((D4-C4)/C4,4)</f>
        <v>3.85E-2</v>
      </c>
      <c r="G4" s="28" t="s">
        <v>180</v>
      </c>
      <c r="H4" s="1">
        <v>666.8</v>
      </c>
      <c r="I4" s="1">
        <v>53.24</v>
      </c>
      <c r="J4" s="1">
        <v>14.84</v>
      </c>
      <c r="L4" s="1">
        <f>ROUND(E4*0.05,2)</f>
        <v>1404</v>
      </c>
      <c r="N4" s="9">
        <v>8.3400000000000002E-2</v>
      </c>
      <c r="O4" s="1">
        <f t="shared" ref="O4:O7" si="0">ROUND(E4*N4,2)</f>
        <v>2341.87</v>
      </c>
    </row>
    <row r="5" spans="1:15" x14ac:dyDescent="0.3">
      <c r="A5" t="s">
        <v>18</v>
      </c>
      <c r="B5" s="1">
        <v>40</v>
      </c>
      <c r="C5" s="1">
        <v>20.100000000000001</v>
      </c>
      <c r="D5" s="11">
        <v>21.8</v>
      </c>
      <c r="E5" s="1">
        <f>ROUND(B5*D5,2)*52</f>
        <v>45344</v>
      </c>
      <c r="F5" s="9">
        <f t="shared" ref="F5:F7" si="1">ROUND((D5-C5)/C5,4)</f>
        <v>8.4599999999999995E-2</v>
      </c>
      <c r="G5" s="28" t="s">
        <v>180</v>
      </c>
      <c r="H5" s="1">
        <v>1733.68</v>
      </c>
      <c r="I5" s="1">
        <v>101.92</v>
      </c>
      <c r="J5" s="1">
        <v>20.83</v>
      </c>
      <c r="L5" s="1">
        <f>ROUND(E5*0.05,2)</f>
        <v>2267.1999999999998</v>
      </c>
      <c r="N5" s="9">
        <v>8.3400000000000002E-2</v>
      </c>
      <c r="O5" s="1">
        <f t="shared" si="0"/>
        <v>3781.69</v>
      </c>
    </row>
    <row r="6" spans="1:15" x14ac:dyDescent="0.3">
      <c r="A6" t="s">
        <v>24</v>
      </c>
      <c r="B6" s="1">
        <v>40</v>
      </c>
      <c r="C6" s="1">
        <v>13</v>
      </c>
      <c r="D6" s="11">
        <v>13.85</v>
      </c>
      <c r="E6" s="1">
        <f t="shared" ref="E6" si="2">ROUND(B6*D6,2)*52</f>
        <v>28808</v>
      </c>
      <c r="F6" s="9">
        <f t="shared" si="1"/>
        <v>6.54E-2</v>
      </c>
      <c r="G6" s="28" t="s">
        <v>180</v>
      </c>
      <c r="H6" s="1">
        <v>666.8</v>
      </c>
      <c r="I6" s="1">
        <v>53.24</v>
      </c>
      <c r="J6" s="1">
        <v>14.84</v>
      </c>
      <c r="L6" s="1">
        <f>ROUND(E6*0.05,2)</f>
        <v>1440.4</v>
      </c>
      <c r="N6" s="9">
        <v>8.3400000000000002E-2</v>
      </c>
      <c r="O6" s="1">
        <f t="shared" si="0"/>
        <v>2402.59</v>
      </c>
    </row>
    <row r="7" spans="1:15" x14ac:dyDescent="0.3">
      <c r="A7" t="s">
        <v>23</v>
      </c>
      <c r="B7" s="1">
        <v>40</v>
      </c>
      <c r="C7" s="24">
        <v>13</v>
      </c>
      <c r="D7" s="25">
        <v>14.5</v>
      </c>
      <c r="E7" s="1">
        <f>ROUND(B7*D7,2)*52</f>
        <v>30160</v>
      </c>
      <c r="F7" s="9">
        <f t="shared" si="1"/>
        <v>0.1154</v>
      </c>
      <c r="G7" s="28" t="s">
        <v>180</v>
      </c>
      <c r="H7" s="1">
        <v>1333.6</v>
      </c>
      <c r="I7" s="1">
        <v>101.92</v>
      </c>
      <c r="J7" s="1">
        <v>20.83</v>
      </c>
      <c r="L7" s="1">
        <f>ROUND(E7*0.05,2)</f>
        <v>1508</v>
      </c>
      <c r="N7" s="9">
        <v>5.1999999999999998E-2</v>
      </c>
      <c r="O7" s="1">
        <f t="shared" si="0"/>
        <v>1568.32</v>
      </c>
    </row>
    <row r="8" spans="1:15" ht="15" thickBot="1" x14ac:dyDescent="0.35">
      <c r="E8" s="5">
        <f>SUM(E3:E7)</f>
        <v>228716.79999999999</v>
      </c>
      <c r="G8" t="s">
        <v>6</v>
      </c>
      <c r="H8" s="8">
        <f>SUM(H3:H7)</f>
        <v>5096.8500000000004</v>
      </c>
      <c r="I8" s="8">
        <f t="shared" ref="I8:J8" si="3">SUM(I3:I7)</f>
        <v>363.56</v>
      </c>
      <c r="J8" s="8">
        <f t="shared" si="3"/>
        <v>86.179999999999993</v>
      </c>
      <c r="L8" s="5">
        <f>SUM(L3:L7)</f>
        <v>14325.58</v>
      </c>
      <c r="O8" s="5">
        <f>SUM(O3:O7)</f>
        <v>18127.96</v>
      </c>
    </row>
    <row r="9" spans="1:15" ht="15.6" thickTop="1" thickBot="1" x14ac:dyDescent="0.35">
      <c r="E9" s="1"/>
      <c r="G9" t="s">
        <v>2</v>
      </c>
      <c r="H9" s="8">
        <f>ROUND(H8*12,0)</f>
        <v>61162</v>
      </c>
      <c r="I9" s="8">
        <f t="shared" ref="I9:J9" si="4">ROUND(I8*12,0)</f>
        <v>4363</v>
      </c>
      <c r="J9" s="8">
        <f t="shared" si="4"/>
        <v>1034</v>
      </c>
      <c r="K9" s="4">
        <f>SUM(H9:J9)</f>
        <v>66559</v>
      </c>
    </row>
    <row r="10" spans="1:15" ht="15" thickTop="1" x14ac:dyDescent="0.3">
      <c r="E10" s="1"/>
      <c r="K10" t="s">
        <v>30</v>
      </c>
      <c r="L10" s="1">
        <v>9500</v>
      </c>
      <c r="N10" s="9">
        <v>0.06</v>
      </c>
      <c r="O10" s="1">
        <f>L10*N10</f>
        <v>570</v>
      </c>
    </row>
    <row r="11" spans="1:15" x14ac:dyDescent="0.3">
      <c r="A11" t="s">
        <v>7</v>
      </c>
      <c r="E11" s="1"/>
      <c r="H11" s="1" t="s">
        <v>8</v>
      </c>
      <c r="J11" s="1">
        <f>SUM(E8)</f>
        <v>228716.79999999999</v>
      </c>
    </row>
    <row r="12" spans="1:15" ht="15" thickBot="1" x14ac:dyDescent="0.35">
      <c r="A12" t="s">
        <v>9</v>
      </c>
      <c r="H12" s="1" t="s">
        <v>21</v>
      </c>
      <c r="O12" s="5">
        <f>SUM(O8:O10)</f>
        <v>18697.96</v>
      </c>
    </row>
    <row r="13" spans="1:15" ht="15.6" thickTop="1" thickBot="1" x14ac:dyDescent="0.35">
      <c r="A13" s="29" t="s">
        <v>182</v>
      </c>
      <c r="F13" s="6" t="s">
        <v>20</v>
      </c>
      <c r="H13" s="1" t="s">
        <v>22</v>
      </c>
      <c r="J13" s="5">
        <f>SUM(J11:J12)</f>
        <v>228716.79999999999</v>
      </c>
      <c r="N13" s="9" t="s">
        <v>31</v>
      </c>
    </row>
    <row r="14" spans="1:15" ht="15" thickTop="1" x14ac:dyDescent="0.3">
      <c r="A14" t="s">
        <v>10</v>
      </c>
      <c r="B14" s="1" t="s">
        <v>11</v>
      </c>
      <c r="C14" s="1" t="s">
        <v>12</v>
      </c>
      <c r="N14" s="9" t="s">
        <v>32</v>
      </c>
    </row>
    <row r="15" spans="1:15" x14ac:dyDescent="0.3">
      <c r="A15" t="str">
        <f>A3</f>
        <v>Cindi Beaudet</v>
      </c>
      <c r="B15" s="1">
        <v>2000</v>
      </c>
      <c r="C15" s="1">
        <f>B15*1.27</f>
        <v>2540</v>
      </c>
      <c r="N15" s="9" t="s">
        <v>187</v>
      </c>
      <c r="O15" s="1">
        <f>-2018.79-311-724.67</f>
        <v>-3054.46</v>
      </c>
    </row>
    <row r="16" spans="1:15" ht="15" thickBot="1" x14ac:dyDescent="0.35">
      <c r="A16" t="str">
        <f t="shared" ref="A16:A19" si="5">A4</f>
        <v>Kyle Means</v>
      </c>
      <c r="B16" s="1">
        <v>200</v>
      </c>
      <c r="C16" s="1">
        <f t="shared" ref="C16:C19" si="6">B16*1.27</f>
        <v>254</v>
      </c>
      <c r="N16" s="35" t="s">
        <v>188</v>
      </c>
      <c r="O16" s="5">
        <f>O12+O15</f>
        <v>15643.5</v>
      </c>
    </row>
    <row r="17" spans="1:15" ht="15" thickTop="1" x14ac:dyDescent="0.3">
      <c r="A17" t="str">
        <f t="shared" si="5"/>
        <v>Joseph Sands</v>
      </c>
      <c r="B17" s="1">
        <v>700</v>
      </c>
      <c r="C17" s="1">
        <f t="shared" si="6"/>
        <v>889</v>
      </c>
    </row>
    <row r="18" spans="1:15" x14ac:dyDescent="0.3">
      <c r="A18" t="str">
        <f t="shared" si="5"/>
        <v>Jarren Skaife</v>
      </c>
      <c r="B18" s="1">
        <v>200</v>
      </c>
      <c r="C18" s="1">
        <f t="shared" si="6"/>
        <v>254</v>
      </c>
      <c r="H18" s="1" t="s">
        <v>195</v>
      </c>
      <c r="I18" s="1" t="s">
        <v>196</v>
      </c>
      <c r="L18"/>
    </row>
    <row r="19" spans="1:15" ht="15" thickBot="1" x14ac:dyDescent="0.35">
      <c r="A19" t="str">
        <f t="shared" si="5"/>
        <v>Michelle Hesselgesser</v>
      </c>
      <c r="B19" s="1">
        <v>200</v>
      </c>
      <c r="C19" s="1">
        <f t="shared" si="6"/>
        <v>254</v>
      </c>
      <c r="H19" s="1">
        <v>141</v>
      </c>
      <c r="I19" s="1">
        <v>106</v>
      </c>
      <c r="L19"/>
    </row>
    <row r="20" spans="1:15" x14ac:dyDescent="0.3">
      <c r="B20" s="14">
        <f>SUM(B15:B19)</f>
        <v>3300</v>
      </c>
      <c r="C20" s="14">
        <f>SUM(C15:C19)</f>
        <v>4191</v>
      </c>
      <c r="H20"/>
      <c r="L20" s="15" t="s">
        <v>33</v>
      </c>
      <c r="M20" s="30"/>
      <c r="N20" s="31"/>
      <c r="O20" s="17">
        <f>ROUND((E8+L10)*0.062,2)</f>
        <v>14769.44</v>
      </c>
    </row>
    <row r="21" spans="1:15" ht="15" thickBot="1" x14ac:dyDescent="0.35">
      <c r="H21"/>
      <c r="L21" s="21" t="s">
        <v>34</v>
      </c>
      <c r="M21" s="32"/>
      <c r="N21" s="33"/>
      <c r="O21" s="34">
        <f>ROUND((E8+L10)*0.0145,2)</f>
        <v>3454.14</v>
      </c>
    </row>
    <row r="22" spans="1:15" x14ac:dyDescent="0.3">
      <c r="L22"/>
    </row>
    <row r="23" spans="1:15" x14ac:dyDescent="0.3">
      <c r="L23"/>
    </row>
    <row r="24" spans="1:15" x14ac:dyDescent="0.3">
      <c r="L24"/>
    </row>
    <row r="25" spans="1:15" x14ac:dyDescent="0.3">
      <c r="A25" t="s">
        <v>197</v>
      </c>
      <c r="B25" s="1">
        <v>150</v>
      </c>
      <c r="L25"/>
    </row>
    <row r="26" spans="1:15" x14ac:dyDescent="0.3">
      <c r="A26" t="s">
        <v>189</v>
      </c>
      <c r="B26" s="1">
        <f>B25*4</f>
        <v>600</v>
      </c>
    </row>
    <row r="27" spans="1:15" x14ac:dyDescent="0.3">
      <c r="A27" t="s">
        <v>190</v>
      </c>
      <c r="B27" s="1">
        <f>B26*5</f>
        <v>3000</v>
      </c>
    </row>
    <row r="29" spans="1:15" x14ac:dyDescent="0.3">
      <c r="A29" t="s">
        <v>191</v>
      </c>
      <c r="B29" s="1">
        <f>B27*12</f>
        <v>36000</v>
      </c>
    </row>
    <row r="31" spans="1:15" x14ac:dyDescent="0.3">
      <c r="A31" t="s">
        <v>192</v>
      </c>
      <c r="B31" s="1">
        <f>B25*5*12</f>
        <v>9000</v>
      </c>
    </row>
    <row r="32" spans="1:15" x14ac:dyDescent="0.3">
      <c r="A32" t="s">
        <v>193</v>
      </c>
      <c r="B32" s="1">
        <f>B25*5*5</f>
        <v>3750</v>
      </c>
    </row>
    <row r="33" spans="1:2" x14ac:dyDescent="0.3">
      <c r="A33" t="s">
        <v>194</v>
      </c>
      <c r="B33" s="1">
        <f>B25*5*3</f>
        <v>2250</v>
      </c>
    </row>
    <row r="34" spans="1:2" ht="15" thickBot="1" x14ac:dyDescent="0.35">
      <c r="B34" s="5">
        <f>SUM(B31:B33)</f>
        <v>15000</v>
      </c>
    </row>
    <row r="35" spans="1:2" ht="15" thickTop="1" x14ac:dyDescent="0.3"/>
  </sheetData>
  <pageMargins left="0.7" right="0.7" top="0.75" bottom="0.75" header="0.3" footer="0.3"/>
  <pageSetup scale="62"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8"/>
  <sheetViews>
    <sheetView workbookViewId="0">
      <selection activeCell="D12" sqref="D12"/>
    </sheetView>
  </sheetViews>
  <sheetFormatPr defaultRowHeight="14.4" x14ac:dyDescent="0.3"/>
  <cols>
    <col min="1" max="1" width="33.6640625" bestFit="1" customWidth="1"/>
    <col min="2" max="3" width="9.5546875" style="1" bestFit="1" customWidth="1"/>
    <col min="4" max="4" width="11.5546875" style="1" bestFit="1" customWidth="1"/>
    <col min="5" max="5" width="11.5546875" bestFit="1" customWidth="1"/>
    <col min="6" max="6" width="9.109375" style="6"/>
    <col min="7" max="7" width="9.5546875" customWidth="1"/>
    <col min="8" max="8" width="10.44140625" style="1" customWidth="1"/>
    <col min="9" max="10" width="11.5546875" style="1" bestFit="1" customWidth="1"/>
    <col min="11" max="11" width="10.5546875" bestFit="1" customWidth="1"/>
    <col min="12" max="12" width="10.109375" style="1" bestFit="1" customWidth="1"/>
    <col min="14" max="14" width="8.88671875" style="9"/>
    <col min="15" max="15" width="12.6640625" style="1" customWidth="1"/>
  </cols>
  <sheetData>
    <row r="1" spans="1:15" x14ac:dyDescent="0.3">
      <c r="A1" t="s">
        <v>0</v>
      </c>
    </row>
    <row r="2" spans="1:15" ht="43.2" x14ac:dyDescent="0.3">
      <c r="B2" s="2" t="s">
        <v>1</v>
      </c>
      <c r="C2" s="2" t="s">
        <v>14</v>
      </c>
      <c r="D2" s="2" t="s">
        <v>15</v>
      </c>
      <c r="E2" s="2" t="s">
        <v>2</v>
      </c>
      <c r="F2" s="7" t="s">
        <v>13</v>
      </c>
      <c r="H2" s="3" t="s">
        <v>3</v>
      </c>
      <c r="I2" s="3" t="s">
        <v>4</v>
      </c>
      <c r="J2" s="3" t="s">
        <v>5</v>
      </c>
      <c r="L2" s="3" t="s">
        <v>19</v>
      </c>
      <c r="N2" s="12" t="s">
        <v>25</v>
      </c>
      <c r="O2" s="1" t="s">
        <v>26</v>
      </c>
    </row>
    <row r="3" spans="1:15" x14ac:dyDescent="0.3">
      <c r="A3" t="s">
        <v>16</v>
      </c>
      <c r="B3" s="1">
        <v>40</v>
      </c>
      <c r="C3" s="1">
        <v>39.700000000000003</v>
      </c>
      <c r="D3" s="1">
        <f>ROUND(C3*F3+C3,2)</f>
        <v>42.88</v>
      </c>
      <c r="E3" s="1">
        <f>D3*2080</f>
        <v>89190.400000000009</v>
      </c>
      <c r="F3" s="10">
        <v>0.08</v>
      </c>
      <c r="G3" s="1"/>
      <c r="H3" s="1">
        <v>778.45</v>
      </c>
      <c r="I3" s="1">
        <v>53.24</v>
      </c>
      <c r="J3" s="1">
        <v>14.84</v>
      </c>
      <c r="L3" s="1">
        <f>ROUND(E3*0.08,2)</f>
        <v>7135.23</v>
      </c>
      <c r="N3" s="9">
        <v>9.06E-2</v>
      </c>
      <c r="O3" s="1">
        <f>ROUND(E3*N3,2)</f>
        <v>8080.65</v>
      </c>
    </row>
    <row r="4" spans="1:15" x14ac:dyDescent="0.3">
      <c r="A4" t="s">
        <v>17</v>
      </c>
      <c r="B4" s="1">
        <v>40</v>
      </c>
      <c r="C4" s="1">
        <v>15.5</v>
      </c>
      <c r="D4" s="11">
        <v>14.95</v>
      </c>
      <c r="E4" s="1">
        <f>ROUND(B4*D4,2)*52</f>
        <v>31096</v>
      </c>
      <c r="F4" s="9">
        <f>ROUND((D4-C4)/C4,4)</f>
        <v>-3.5499999999999997E-2</v>
      </c>
      <c r="H4" s="1">
        <v>1556.9</v>
      </c>
      <c r="I4" s="1">
        <v>101.92</v>
      </c>
      <c r="J4" s="1">
        <v>20.83</v>
      </c>
      <c r="L4" s="1">
        <f>ROUND(E4*0.05,2)</f>
        <v>1554.8</v>
      </c>
      <c r="N4" s="9">
        <v>9.06E-2</v>
      </c>
      <c r="O4" s="1">
        <f t="shared" ref="O4:O7" si="0">ROUND(E4*N4,2)</f>
        <v>2817.3</v>
      </c>
    </row>
    <row r="5" spans="1:15" x14ac:dyDescent="0.3">
      <c r="A5" t="s">
        <v>18</v>
      </c>
      <c r="B5" s="1">
        <v>40</v>
      </c>
      <c r="C5" s="1">
        <v>18.5</v>
      </c>
      <c r="D5" s="11">
        <v>20.100000000000001</v>
      </c>
      <c r="E5" s="1">
        <f>ROUND(B5*D5,2)*52</f>
        <v>41808</v>
      </c>
      <c r="F5" s="9">
        <f t="shared" ref="F5:F7" si="1">ROUND((D5-C5)/C5,4)</f>
        <v>8.6499999999999994E-2</v>
      </c>
      <c r="G5" s="1"/>
      <c r="H5" s="1">
        <v>1558.8</v>
      </c>
      <c r="I5" s="1">
        <v>101.92</v>
      </c>
      <c r="J5" s="1">
        <v>20.83</v>
      </c>
      <c r="L5" s="1">
        <f>ROUND(E5*0.05,2)</f>
        <v>2090.4</v>
      </c>
      <c r="N5" s="9">
        <v>9.06E-2</v>
      </c>
      <c r="O5" s="1">
        <f t="shared" si="0"/>
        <v>3787.8</v>
      </c>
    </row>
    <row r="6" spans="1:15" x14ac:dyDescent="0.3">
      <c r="A6" t="s">
        <v>24</v>
      </c>
      <c r="B6" s="1">
        <v>40</v>
      </c>
      <c r="C6" s="1">
        <v>12.7</v>
      </c>
      <c r="D6" s="11">
        <v>13</v>
      </c>
      <c r="E6" s="1">
        <f t="shared" ref="E6" si="2">ROUND(B6*D6,2)*52</f>
        <v>27040</v>
      </c>
      <c r="F6" s="9">
        <f t="shared" si="1"/>
        <v>2.3599999999999999E-2</v>
      </c>
      <c r="G6" s="1"/>
      <c r="H6" s="1">
        <v>778.45</v>
      </c>
      <c r="I6" s="1">
        <v>53.24</v>
      </c>
      <c r="J6" s="1">
        <v>14.84</v>
      </c>
      <c r="L6" s="1">
        <f>ROUND(E6*0.05,2)</f>
        <v>1352</v>
      </c>
      <c r="N6" s="9">
        <v>9.06E-2</v>
      </c>
      <c r="O6" s="1">
        <f t="shared" si="0"/>
        <v>2449.8200000000002</v>
      </c>
    </row>
    <row r="7" spans="1:15" x14ac:dyDescent="0.3">
      <c r="B7" s="1">
        <v>40</v>
      </c>
      <c r="C7" s="24">
        <v>13</v>
      </c>
      <c r="D7" s="25">
        <v>13</v>
      </c>
      <c r="E7" s="1">
        <f>ROUND(B7*D7,2)*52</f>
        <v>27040</v>
      </c>
      <c r="F7" s="9">
        <f t="shared" si="1"/>
        <v>0</v>
      </c>
      <c r="G7" s="1"/>
      <c r="H7" s="1">
        <v>1556.9</v>
      </c>
      <c r="I7" s="1">
        <v>101.92</v>
      </c>
      <c r="J7" s="1">
        <v>20.83</v>
      </c>
      <c r="L7" s="1">
        <f>ROUND(E7*0.05,2)</f>
        <v>1352</v>
      </c>
      <c r="N7" s="9">
        <v>5.7000000000000002E-3</v>
      </c>
      <c r="O7" s="1">
        <f t="shared" si="0"/>
        <v>154.13</v>
      </c>
    </row>
    <row r="8" spans="1:15" ht="15" thickBot="1" x14ac:dyDescent="0.35">
      <c r="E8" s="5">
        <f>SUM(E3:E7)</f>
        <v>216174.40000000002</v>
      </c>
      <c r="G8" t="s">
        <v>6</v>
      </c>
      <c r="H8" s="8">
        <f>SUM(H3:H7)</f>
        <v>6229.5</v>
      </c>
      <c r="I8" s="8">
        <f t="shared" ref="I8:J8" si="3">SUM(I3:I7)</f>
        <v>412.24</v>
      </c>
      <c r="J8" s="8">
        <f t="shared" si="3"/>
        <v>92.17</v>
      </c>
      <c r="L8" s="5">
        <f>SUM(L3:L7)</f>
        <v>13484.429999999998</v>
      </c>
      <c r="O8" s="5">
        <f>SUM(O3:O7)</f>
        <v>17289.7</v>
      </c>
    </row>
    <row r="9" spans="1:15" ht="15.6" thickTop="1" thickBot="1" x14ac:dyDescent="0.35">
      <c r="E9" s="1"/>
      <c r="G9" t="s">
        <v>2</v>
      </c>
      <c r="H9" s="8">
        <f>ROUND(H8*12,0)</f>
        <v>74754</v>
      </c>
      <c r="I9" s="8">
        <f t="shared" ref="I9:J9" si="4">ROUND(I8*12,0)</f>
        <v>4947</v>
      </c>
      <c r="J9" s="8">
        <f t="shared" si="4"/>
        <v>1106</v>
      </c>
      <c r="K9" s="4">
        <f>SUM(H9:J9)</f>
        <v>80807</v>
      </c>
    </row>
    <row r="10" spans="1:15" ht="15" thickTop="1" x14ac:dyDescent="0.3">
      <c r="E10" s="1"/>
      <c r="K10" t="s">
        <v>30</v>
      </c>
      <c r="L10" s="1">
        <v>9500</v>
      </c>
      <c r="N10" s="13">
        <v>6.4999999999999997E-3</v>
      </c>
      <c r="O10" s="1">
        <f>L10*N10</f>
        <v>61.75</v>
      </c>
    </row>
    <row r="11" spans="1:15" x14ac:dyDescent="0.3">
      <c r="A11" t="s">
        <v>7</v>
      </c>
      <c r="E11" s="1"/>
      <c r="H11" s="1" t="s">
        <v>8</v>
      </c>
      <c r="J11" s="1">
        <f>SUM(E8)</f>
        <v>216174.40000000002</v>
      </c>
    </row>
    <row r="12" spans="1:15" ht="15" thickBot="1" x14ac:dyDescent="0.35">
      <c r="A12" t="s">
        <v>9</v>
      </c>
      <c r="H12" s="1" t="s">
        <v>21</v>
      </c>
      <c r="O12" s="5">
        <f>SUM(O8:O10)</f>
        <v>17351.45</v>
      </c>
    </row>
    <row r="13" spans="1:15" ht="15.6" thickTop="1" thickBot="1" x14ac:dyDescent="0.35">
      <c r="F13" s="6" t="s">
        <v>20</v>
      </c>
      <c r="H13" s="1" t="s">
        <v>22</v>
      </c>
      <c r="J13" s="5">
        <f>SUM(J11:J12)</f>
        <v>216174.40000000002</v>
      </c>
      <c r="N13" s="9" t="s">
        <v>31</v>
      </c>
    </row>
    <row r="14" spans="1:15" ht="15" thickTop="1" x14ac:dyDescent="0.3">
      <c r="A14" t="s">
        <v>10</v>
      </c>
      <c r="B14" s="1" t="s">
        <v>11</v>
      </c>
      <c r="C14" s="1" t="s">
        <v>12</v>
      </c>
      <c r="N14" s="9" t="s">
        <v>32</v>
      </c>
    </row>
    <row r="15" spans="1:15" x14ac:dyDescent="0.3">
      <c r="A15" t="str">
        <f>A3</f>
        <v>Cindi Beaudet</v>
      </c>
      <c r="B15" s="1">
        <v>1700</v>
      </c>
      <c r="C15" s="1">
        <f>B15*1.27</f>
        <v>2159</v>
      </c>
    </row>
    <row r="16" spans="1:15" x14ac:dyDescent="0.3">
      <c r="A16" t="str">
        <f t="shared" ref="A16:A19" si="5">A4</f>
        <v>Ricky Eufers</v>
      </c>
      <c r="B16" s="1">
        <v>0</v>
      </c>
      <c r="C16" s="1">
        <f t="shared" ref="C16:C19" si="6">B16*1.27</f>
        <v>0</v>
      </c>
      <c r="N16" s="9">
        <v>6.4999999999999997E-3</v>
      </c>
      <c r="O16" s="1" t="s">
        <v>27</v>
      </c>
    </row>
    <row r="17" spans="1:15" x14ac:dyDescent="0.3">
      <c r="A17" t="str">
        <f t="shared" si="5"/>
        <v>Joseph Sands</v>
      </c>
      <c r="B17" s="1">
        <v>500</v>
      </c>
      <c r="C17" s="1">
        <f t="shared" si="6"/>
        <v>635</v>
      </c>
      <c r="N17" s="9">
        <v>5.7000000000000002E-3</v>
      </c>
      <c r="O17" s="1" t="s">
        <v>28</v>
      </c>
    </row>
    <row r="18" spans="1:15" x14ac:dyDescent="0.3">
      <c r="A18" t="str">
        <f t="shared" si="5"/>
        <v>Jarren Skaife</v>
      </c>
      <c r="B18" s="1">
        <v>0</v>
      </c>
      <c r="C18" s="1">
        <f t="shared" si="6"/>
        <v>0</v>
      </c>
      <c r="L18"/>
      <c r="N18" s="9">
        <v>9.06E-2</v>
      </c>
      <c r="O18" s="1" t="s">
        <v>29</v>
      </c>
    </row>
    <row r="19" spans="1:15" x14ac:dyDescent="0.3">
      <c r="A19">
        <f t="shared" si="5"/>
        <v>0</v>
      </c>
      <c r="B19" s="1">
        <v>150</v>
      </c>
      <c r="C19" s="1">
        <f t="shared" si="6"/>
        <v>190.5</v>
      </c>
      <c r="L19"/>
    </row>
    <row r="20" spans="1:15" ht="15" thickBot="1" x14ac:dyDescent="0.35">
      <c r="B20" s="14">
        <f>SUM(B15:B19)</f>
        <v>2350</v>
      </c>
      <c r="C20" s="14">
        <f>SUM(C15:C19)</f>
        <v>2984.5</v>
      </c>
      <c r="L20" t="s">
        <v>33</v>
      </c>
      <c r="O20" s="1">
        <f>ROUND((E8+L10)*0.062,2)</f>
        <v>13991.81</v>
      </c>
    </row>
    <row r="21" spans="1:15" x14ac:dyDescent="0.3">
      <c r="A21" s="15" t="s">
        <v>35</v>
      </c>
      <c r="B21" s="16"/>
      <c r="C21" s="17"/>
      <c r="L21" t="s">
        <v>34</v>
      </c>
      <c r="O21" s="1">
        <f>ROUND((E8+L10)*0.0145,2)</f>
        <v>3272.28</v>
      </c>
    </row>
    <row r="22" spans="1:15" x14ac:dyDescent="0.3">
      <c r="A22" s="18" t="s">
        <v>10</v>
      </c>
      <c r="B22" s="19" t="s">
        <v>11</v>
      </c>
      <c r="C22" s="20" t="s">
        <v>12</v>
      </c>
      <c r="L22"/>
    </row>
    <row r="23" spans="1:15" x14ac:dyDescent="0.3">
      <c r="A23" s="18" t="s">
        <v>16</v>
      </c>
      <c r="B23" s="26">
        <v>1800</v>
      </c>
      <c r="C23" s="20">
        <f>B23*1.27</f>
        <v>2286</v>
      </c>
      <c r="L23"/>
    </row>
    <row r="24" spans="1:15" x14ac:dyDescent="0.3">
      <c r="A24" s="18" t="s">
        <v>17</v>
      </c>
      <c r="B24" s="19">
        <v>0</v>
      </c>
      <c r="C24" s="20">
        <f t="shared" ref="C24:C27" si="7">B24*1.27</f>
        <v>0</v>
      </c>
      <c r="L24"/>
    </row>
    <row r="25" spans="1:15" x14ac:dyDescent="0.3">
      <c r="A25" s="18" t="s">
        <v>18</v>
      </c>
      <c r="B25" s="19">
        <v>600</v>
      </c>
      <c r="C25" s="20">
        <f t="shared" si="7"/>
        <v>762</v>
      </c>
      <c r="L25"/>
    </row>
    <row r="26" spans="1:15" x14ac:dyDescent="0.3">
      <c r="A26" s="18" t="s">
        <v>24</v>
      </c>
      <c r="B26" s="26">
        <v>150</v>
      </c>
      <c r="C26" s="20">
        <f t="shared" si="7"/>
        <v>190.5</v>
      </c>
    </row>
    <row r="27" spans="1:15" x14ac:dyDescent="0.3">
      <c r="A27" s="18" t="s">
        <v>23</v>
      </c>
      <c r="B27" s="19">
        <v>200</v>
      </c>
      <c r="C27" s="20">
        <f t="shared" si="7"/>
        <v>254</v>
      </c>
    </row>
    <row r="28" spans="1:15" ht="15" thickBot="1" x14ac:dyDescent="0.35">
      <c r="A28" s="21"/>
      <c r="B28" s="22">
        <f>SUM(B23:B27)</f>
        <v>2750</v>
      </c>
      <c r="C28" s="23">
        <f>SUM(C23:C27)</f>
        <v>3492.5</v>
      </c>
    </row>
  </sheetData>
  <pageMargins left="0.7" right="0.7" top="0.75" bottom="0.75" header="0.3" footer="0.3"/>
  <pageSetup scale="62" orientation="landscape"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topLeftCell="A7" workbookViewId="0">
      <selection activeCell="A2" sqref="A2"/>
    </sheetView>
  </sheetViews>
  <sheetFormatPr defaultRowHeight="14.4" x14ac:dyDescent="0.3"/>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A155"/>
  <sheetViews>
    <sheetView workbookViewId="0">
      <pane xSplit="7" ySplit="1" topLeftCell="H120" activePane="bottomRight" state="frozenSplit"/>
      <selection pane="topRight" activeCell="H1" sqref="H1"/>
      <selection pane="bottomLeft" activeCell="A2" sqref="A2"/>
      <selection pane="bottomRight" activeCell="V152" sqref="V152"/>
    </sheetView>
  </sheetViews>
  <sheetFormatPr defaultColWidth="8.88671875" defaultRowHeight="18" x14ac:dyDescent="0.35"/>
  <cols>
    <col min="1" max="6" width="3.6640625" style="48" customWidth="1"/>
    <col min="7" max="7" width="30.33203125" style="48" customWidth="1"/>
    <col min="8" max="8" width="7.109375" style="49" customWidth="1"/>
    <col min="9" max="9" width="7.5546875" style="49" hidden="1" customWidth="1"/>
    <col min="10" max="10" width="7.109375" style="49" hidden="1" customWidth="1"/>
    <col min="11" max="12" width="7.5546875" style="49" hidden="1" customWidth="1"/>
    <col min="13" max="14" width="7.88671875" style="49" hidden="1" customWidth="1"/>
    <col min="15" max="16" width="7.109375" style="49" hidden="1" customWidth="1"/>
    <col min="17" max="19" width="7.88671875" style="49" hidden="1" customWidth="1"/>
    <col min="20" max="20" width="9.109375" style="49" customWidth="1"/>
    <col min="21" max="22" width="9.6640625" style="49" customWidth="1"/>
    <col min="23" max="23" width="2.44140625" style="49" customWidth="1"/>
    <col min="24" max="24" width="8.88671875" style="41"/>
    <col min="25" max="25" width="9.6640625" style="41" bestFit="1" customWidth="1"/>
    <col min="26" max="16384" width="8.88671875" style="41"/>
  </cols>
  <sheetData>
    <row r="1" spans="1:24" s="52" customFormat="1" ht="44.4" customHeight="1" thickBot="1" x14ac:dyDescent="0.4">
      <c r="A1" s="50"/>
      <c r="B1" s="50"/>
      <c r="C1" s="50"/>
      <c r="D1" s="50"/>
      <c r="E1" s="50"/>
      <c r="F1" s="50"/>
      <c r="G1" s="50"/>
      <c r="H1" s="51" t="s">
        <v>202</v>
      </c>
      <c r="I1" s="51" t="s">
        <v>203</v>
      </c>
      <c r="J1" s="51" t="s">
        <v>204</v>
      </c>
      <c r="K1" s="51" t="s">
        <v>205</v>
      </c>
      <c r="L1" s="51" t="s">
        <v>206</v>
      </c>
      <c r="M1" s="51" t="s">
        <v>207</v>
      </c>
      <c r="N1" s="51" t="s">
        <v>208</v>
      </c>
      <c r="O1" s="51" t="s">
        <v>209</v>
      </c>
      <c r="P1" s="51" t="s">
        <v>210</v>
      </c>
      <c r="Q1" s="51" t="s">
        <v>286</v>
      </c>
      <c r="R1" s="51" t="s">
        <v>287</v>
      </c>
      <c r="S1" s="51" t="s">
        <v>288</v>
      </c>
      <c r="T1" s="51" t="s">
        <v>231</v>
      </c>
      <c r="U1" s="51" t="s">
        <v>217</v>
      </c>
      <c r="V1" s="51" t="s">
        <v>224</v>
      </c>
      <c r="W1" s="51"/>
      <c r="X1" s="51" t="s">
        <v>225</v>
      </c>
    </row>
    <row r="2" spans="1:24" ht="18.600000000000001" thickTop="1" x14ac:dyDescent="0.35">
      <c r="A2" s="39"/>
      <c r="B2" s="39" t="s">
        <v>173</v>
      </c>
      <c r="C2" s="39"/>
      <c r="D2" s="39"/>
      <c r="E2" s="39"/>
      <c r="F2" s="39"/>
      <c r="G2" s="39"/>
      <c r="H2" s="40"/>
      <c r="I2" s="40"/>
      <c r="J2" s="40"/>
      <c r="K2" s="40"/>
      <c r="L2" s="40"/>
      <c r="M2" s="40"/>
      <c r="N2" s="40"/>
      <c r="O2" s="40"/>
      <c r="P2" s="40"/>
      <c r="Q2" s="40"/>
      <c r="R2" s="40"/>
      <c r="S2" s="40"/>
      <c r="T2" s="40"/>
      <c r="U2" s="40"/>
      <c r="V2" s="40"/>
      <c r="W2" s="40"/>
    </row>
    <row r="3" spans="1:24" x14ac:dyDescent="0.35">
      <c r="A3" s="39"/>
      <c r="B3" s="39"/>
      <c r="C3" s="39"/>
      <c r="D3" s="39" t="s">
        <v>172</v>
      </c>
      <c r="E3" s="39"/>
      <c r="F3" s="39"/>
      <c r="G3" s="39"/>
      <c r="H3" s="40"/>
      <c r="I3" s="40"/>
      <c r="J3" s="40"/>
      <c r="K3" s="40"/>
      <c r="L3" s="40"/>
      <c r="M3" s="40"/>
      <c r="N3" s="40"/>
      <c r="O3" s="40"/>
      <c r="P3" s="40"/>
      <c r="Q3" s="40"/>
      <c r="R3" s="40"/>
      <c r="S3" s="40"/>
      <c r="T3" s="40"/>
      <c r="U3" s="40"/>
      <c r="V3" s="40"/>
      <c r="W3" s="40"/>
    </row>
    <row r="4" spans="1:24" x14ac:dyDescent="0.35">
      <c r="A4" s="39"/>
      <c r="B4" s="39"/>
      <c r="C4" s="39"/>
      <c r="D4" s="39"/>
      <c r="E4" s="39" t="s">
        <v>171</v>
      </c>
      <c r="F4" s="39"/>
      <c r="G4" s="39"/>
      <c r="H4" s="40"/>
      <c r="I4" s="40"/>
      <c r="J4" s="40"/>
      <c r="K4" s="40"/>
      <c r="L4" s="40"/>
      <c r="M4" s="40"/>
      <c r="N4" s="40"/>
      <c r="O4" s="40"/>
      <c r="P4" s="40"/>
      <c r="Q4" s="40"/>
      <c r="R4" s="40"/>
      <c r="S4" s="40"/>
      <c r="T4" s="40"/>
      <c r="U4" s="40"/>
      <c r="V4" s="40"/>
      <c r="W4" s="40"/>
    </row>
    <row r="5" spans="1:24" x14ac:dyDescent="0.35">
      <c r="A5" s="39"/>
      <c r="B5" s="39"/>
      <c r="C5" s="39"/>
      <c r="D5" s="39"/>
      <c r="E5" s="39"/>
      <c r="F5" s="39" t="s">
        <v>170</v>
      </c>
      <c r="G5" s="39"/>
      <c r="H5" s="40">
        <v>0</v>
      </c>
      <c r="I5" s="40">
        <v>0</v>
      </c>
      <c r="J5" s="40">
        <v>0</v>
      </c>
      <c r="K5" s="40">
        <v>10231.209999999999</v>
      </c>
      <c r="L5" s="40">
        <v>-10231.209999999999</v>
      </c>
      <c r="M5" s="40">
        <v>180108.35</v>
      </c>
      <c r="N5" s="40">
        <v>135005.76999999999</v>
      </c>
      <c r="O5" s="40">
        <v>0</v>
      </c>
      <c r="P5" s="40">
        <v>0</v>
      </c>
      <c r="Q5" s="40">
        <f>60036.41+116.64</f>
        <v>60153.05</v>
      </c>
      <c r="R5" s="40">
        <v>192619.83</v>
      </c>
      <c r="S5" s="40">
        <v>-53163.06</v>
      </c>
      <c r="T5" s="40">
        <f t="shared" ref="T5:T14" si="0">ROUND(SUM(H5:S5),5)</f>
        <v>514723.94</v>
      </c>
      <c r="U5" s="40">
        <v>583000</v>
      </c>
      <c r="V5" s="79">
        <f>583000-19500+37000</f>
        <v>600500</v>
      </c>
      <c r="W5" s="58"/>
      <c r="X5" s="61" t="s">
        <v>291</v>
      </c>
    </row>
    <row r="6" spans="1:24" x14ac:dyDescent="0.35">
      <c r="A6" s="39"/>
      <c r="B6" s="39"/>
      <c r="C6" s="39"/>
      <c r="D6" s="39"/>
      <c r="E6" s="39"/>
      <c r="F6" s="39" t="s">
        <v>169</v>
      </c>
      <c r="G6" s="39"/>
      <c r="H6" s="40">
        <v>0</v>
      </c>
      <c r="I6" s="40">
        <v>0</v>
      </c>
      <c r="J6" s="40">
        <v>24148.1</v>
      </c>
      <c r="K6" s="40">
        <v>0</v>
      </c>
      <c r="L6" s="40">
        <v>0</v>
      </c>
      <c r="M6" s="40">
        <v>1564.7</v>
      </c>
      <c r="N6" s="40">
        <v>0</v>
      </c>
      <c r="O6" s="40">
        <v>0</v>
      </c>
      <c r="P6" s="40">
        <v>0</v>
      </c>
      <c r="Q6" s="40">
        <v>0</v>
      </c>
      <c r="R6" s="40">
        <v>0</v>
      </c>
      <c r="S6" s="40">
        <v>1742.61</v>
      </c>
      <c r="T6" s="40">
        <f t="shared" si="0"/>
        <v>27455.41</v>
      </c>
      <c r="U6" s="40">
        <v>23000</v>
      </c>
      <c r="V6" s="58">
        <v>25000</v>
      </c>
      <c r="W6" s="58"/>
      <c r="X6" s="61" t="s">
        <v>292</v>
      </c>
    </row>
    <row r="7" spans="1:24" x14ac:dyDescent="0.35">
      <c r="A7" s="39"/>
      <c r="B7" s="39"/>
      <c r="C7" s="39"/>
      <c r="D7" s="39"/>
      <c r="E7" s="39"/>
      <c r="F7" s="39" t="s">
        <v>168</v>
      </c>
      <c r="G7" s="39"/>
      <c r="H7" s="40">
        <v>0</v>
      </c>
      <c r="I7" s="40">
        <v>0</v>
      </c>
      <c r="J7" s="40">
        <v>0</v>
      </c>
      <c r="K7" s="40">
        <v>0</v>
      </c>
      <c r="L7" s="40">
        <v>0</v>
      </c>
      <c r="M7" s="40">
        <v>0</v>
      </c>
      <c r="N7" s="40">
        <v>0</v>
      </c>
      <c r="O7" s="40">
        <v>0</v>
      </c>
      <c r="P7" s="40">
        <v>0</v>
      </c>
      <c r="Q7" s="40">
        <v>0</v>
      </c>
      <c r="R7" s="40">
        <v>0</v>
      </c>
      <c r="S7" s="40">
        <v>1330.62</v>
      </c>
      <c r="T7" s="40">
        <f t="shared" si="0"/>
        <v>1330.62</v>
      </c>
      <c r="U7" s="40">
        <v>1000</v>
      </c>
      <c r="V7" s="58">
        <v>1000</v>
      </c>
      <c r="W7" s="58"/>
      <c r="X7" s="61" t="s">
        <v>293</v>
      </c>
    </row>
    <row r="8" spans="1:24" x14ac:dyDescent="0.35">
      <c r="A8" s="39"/>
      <c r="B8" s="39"/>
      <c r="C8" s="39"/>
      <c r="D8" s="39"/>
      <c r="E8" s="39"/>
      <c r="F8" s="39" t="s">
        <v>167</v>
      </c>
      <c r="G8" s="39"/>
      <c r="H8" s="40">
        <v>0</v>
      </c>
      <c r="I8" s="40">
        <v>0</v>
      </c>
      <c r="J8" s="40">
        <v>0</v>
      </c>
      <c r="K8" s="40">
        <v>0</v>
      </c>
      <c r="L8" s="40">
        <v>0</v>
      </c>
      <c r="M8" s="40">
        <v>0</v>
      </c>
      <c r="N8" s="40">
        <v>0</v>
      </c>
      <c r="O8" s="40">
        <v>0</v>
      </c>
      <c r="P8" s="40">
        <v>2962.8</v>
      </c>
      <c r="Q8" s="40">
        <v>0</v>
      </c>
      <c r="R8" s="40">
        <v>1783.32</v>
      </c>
      <c r="S8" s="40">
        <v>11120.06</v>
      </c>
      <c r="T8" s="40">
        <f t="shared" si="0"/>
        <v>15866.18</v>
      </c>
      <c r="U8" s="40">
        <v>3500</v>
      </c>
      <c r="V8" s="58">
        <v>10000</v>
      </c>
      <c r="W8" s="58"/>
      <c r="X8" s="61" t="s">
        <v>294</v>
      </c>
    </row>
    <row r="9" spans="1:24" x14ac:dyDescent="0.35">
      <c r="A9" s="39"/>
      <c r="B9" s="39"/>
      <c r="C9" s="39"/>
      <c r="D9" s="39"/>
      <c r="E9" s="39"/>
      <c r="F9" s="39" t="s">
        <v>166</v>
      </c>
      <c r="G9" s="39"/>
      <c r="H9" s="40">
        <v>0</v>
      </c>
      <c r="I9" s="40">
        <v>0</v>
      </c>
      <c r="J9" s="40">
        <v>0</v>
      </c>
      <c r="K9" s="40">
        <v>0</v>
      </c>
      <c r="L9" s="40">
        <v>0</v>
      </c>
      <c r="M9" s="40">
        <v>0</v>
      </c>
      <c r="N9" s="40">
        <v>0</v>
      </c>
      <c r="O9" s="40">
        <v>0</v>
      </c>
      <c r="P9" s="40">
        <v>0</v>
      </c>
      <c r="Q9" s="40">
        <v>0</v>
      </c>
      <c r="R9" s="40">
        <v>0</v>
      </c>
      <c r="S9" s="40">
        <v>4340.6499999999996</v>
      </c>
      <c r="T9" s="40">
        <f t="shared" si="0"/>
        <v>4340.6499999999996</v>
      </c>
      <c r="U9" s="40">
        <v>500</v>
      </c>
      <c r="V9" s="58">
        <v>3500</v>
      </c>
      <c r="W9" s="58"/>
      <c r="X9" s="61" t="s">
        <v>295</v>
      </c>
    </row>
    <row r="10" spans="1:24" x14ac:dyDescent="0.35">
      <c r="A10" s="39"/>
      <c r="B10" s="39"/>
      <c r="C10" s="39"/>
      <c r="D10" s="39"/>
      <c r="E10" s="39"/>
      <c r="F10" s="39" t="s">
        <v>165</v>
      </c>
      <c r="G10" s="39"/>
      <c r="H10" s="40">
        <v>0</v>
      </c>
      <c r="I10" s="40">
        <v>0</v>
      </c>
      <c r="J10" s="40">
        <v>0</v>
      </c>
      <c r="K10" s="40">
        <v>0</v>
      </c>
      <c r="L10" s="40">
        <v>0</v>
      </c>
      <c r="M10" s="40">
        <v>0</v>
      </c>
      <c r="N10" s="40">
        <v>0</v>
      </c>
      <c r="O10" s="40">
        <v>0</v>
      </c>
      <c r="P10" s="40">
        <v>0</v>
      </c>
      <c r="Q10" s="40">
        <v>0</v>
      </c>
      <c r="R10" s="40">
        <v>0</v>
      </c>
      <c r="S10" s="40">
        <v>10231.209999999999</v>
      </c>
      <c r="T10" s="40">
        <f t="shared" si="0"/>
        <v>10231.209999999999</v>
      </c>
      <c r="U10" s="40">
        <v>10000</v>
      </c>
      <c r="V10" s="58">
        <v>10000</v>
      </c>
      <c r="W10" s="58"/>
      <c r="X10" s="61" t="s">
        <v>296</v>
      </c>
    </row>
    <row r="11" spans="1:24" x14ac:dyDescent="0.35">
      <c r="A11" s="39"/>
      <c r="B11" s="39"/>
      <c r="C11" s="39"/>
      <c r="D11" s="39"/>
      <c r="E11" s="39"/>
      <c r="F11" s="39" t="s">
        <v>239</v>
      </c>
      <c r="G11" s="39"/>
      <c r="H11" s="40">
        <v>0</v>
      </c>
      <c r="I11" s="40">
        <v>0</v>
      </c>
      <c r="J11" s="40">
        <v>0</v>
      </c>
      <c r="K11" s="40">
        <v>0</v>
      </c>
      <c r="L11" s="40">
        <v>0</v>
      </c>
      <c r="M11" s="40">
        <v>0</v>
      </c>
      <c r="N11" s="40">
        <v>40066.49</v>
      </c>
      <c r="O11" s="40">
        <v>0</v>
      </c>
      <c r="P11" s="40">
        <v>0</v>
      </c>
      <c r="Q11" s="40">
        <v>0</v>
      </c>
      <c r="R11" s="40">
        <v>0</v>
      </c>
      <c r="S11" s="40">
        <v>0</v>
      </c>
      <c r="T11" s="40">
        <f t="shared" si="0"/>
        <v>40066.49</v>
      </c>
      <c r="U11" s="40">
        <v>0</v>
      </c>
      <c r="V11" s="58">
        <v>0</v>
      </c>
      <c r="W11" s="58"/>
      <c r="X11" s="61" t="s">
        <v>297</v>
      </c>
    </row>
    <row r="12" spans="1:24" x14ac:dyDescent="0.35">
      <c r="A12" s="39"/>
      <c r="B12" s="39"/>
      <c r="C12" s="39"/>
      <c r="D12" s="39"/>
      <c r="E12" s="39"/>
      <c r="F12" s="39" t="s">
        <v>164</v>
      </c>
      <c r="G12" s="39"/>
      <c r="H12" s="40">
        <v>0</v>
      </c>
      <c r="I12" s="40">
        <v>0</v>
      </c>
      <c r="J12" s="40">
        <v>0</v>
      </c>
      <c r="K12" s="40">
        <v>0</v>
      </c>
      <c r="L12" s="40">
        <v>0</v>
      </c>
      <c r="M12" s="40">
        <v>984.16</v>
      </c>
      <c r="N12" s="40">
        <v>2296.37</v>
      </c>
      <c r="O12" s="40">
        <v>0</v>
      </c>
      <c r="P12" s="40">
        <v>0</v>
      </c>
      <c r="Q12" s="40">
        <v>0</v>
      </c>
      <c r="R12" s="40">
        <v>2296.41</v>
      </c>
      <c r="S12" s="40">
        <v>6589.1</v>
      </c>
      <c r="T12" s="40">
        <f t="shared" si="0"/>
        <v>12166.04</v>
      </c>
      <c r="U12" s="40">
        <v>4500</v>
      </c>
      <c r="V12" s="58">
        <v>7000</v>
      </c>
      <c r="W12" s="58"/>
      <c r="X12" s="61"/>
    </row>
    <row r="13" spans="1:24" ht="18.600000000000001" thickBot="1" x14ac:dyDescent="0.4">
      <c r="A13" s="39"/>
      <c r="B13" s="39"/>
      <c r="C13" s="39"/>
      <c r="D13" s="39"/>
      <c r="E13" s="39"/>
      <c r="F13" s="39" t="s">
        <v>163</v>
      </c>
      <c r="G13" s="39"/>
      <c r="H13" s="42">
        <v>0</v>
      </c>
      <c r="I13" s="42">
        <v>0</v>
      </c>
      <c r="J13" s="42">
        <v>0</v>
      </c>
      <c r="K13" s="42">
        <v>0</v>
      </c>
      <c r="L13" s="42">
        <v>0</v>
      </c>
      <c r="M13" s="42">
        <v>0</v>
      </c>
      <c r="N13" s="42">
        <v>0</v>
      </c>
      <c r="O13" s="42">
        <v>4764.67</v>
      </c>
      <c r="P13" s="42">
        <v>0</v>
      </c>
      <c r="Q13" s="42">
        <v>0</v>
      </c>
      <c r="R13" s="42">
        <v>4537.63</v>
      </c>
      <c r="S13" s="42">
        <v>17808.810000000001</v>
      </c>
      <c r="T13" s="42">
        <f t="shared" si="0"/>
        <v>27111.11</v>
      </c>
      <c r="U13" s="42">
        <v>4500</v>
      </c>
      <c r="V13" s="62">
        <v>10000</v>
      </c>
      <c r="W13" s="60"/>
      <c r="X13" s="61"/>
    </row>
    <row r="14" spans="1:24" x14ac:dyDescent="0.35">
      <c r="A14" s="39"/>
      <c r="B14" s="39"/>
      <c r="C14" s="39"/>
      <c r="D14" s="39"/>
      <c r="E14" s="39" t="s">
        <v>162</v>
      </c>
      <c r="F14" s="39"/>
      <c r="G14" s="39"/>
      <c r="H14" s="40">
        <f t="shared" ref="H14:S14" si="1">ROUND(SUM(H4:H13),5)</f>
        <v>0</v>
      </c>
      <c r="I14" s="40">
        <f t="shared" si="1"/>
        <v>0</v>
      </c>
      <c r="J14" s="40">
        <f t="shared" si="1"/>
        <v>24148.1</v>
      </c>
      <c r="K14" s="40">
        <f t="shared" si="1"/>
        <v>10231.209999999999</v>
      </c>
      <c r="L14" s="40">
        <f t="shared" si="1"/>
        <v>-10231.209999999999</v>
      </c>
      <c r="M14" s="40">
        <f t="shared" si="1"/>
        <v>182657.21</v>
      </c>
      <c r="N14" s="40">
        <f t="shared" si="1"/>
        <v>177368.63</v>
      </c>
      <c r="O14" s="40">
        <f t="shared" si="1"/>
        <v>4764.67</v>
      </c>
      <c r="P14" s="40">
        <f t="shared" si="1"/>
        <v>2962.8</v>
      </c>
      <c r="Q14" s="40">
        <f t="shared" si="1"/>
        <v>60153.05</v>
      </c>
      <c r="R14" s="40">
        <f t="shared" si="1"/>
        <v>201237.19</v>
      </c>
      <c r="S14" s="40">
        <f t="shared" si="1"/>
        <v>0</v>
      </c>
      <c r="T14" s="40">
        <f t="shared" si="0"/>
        <v>653291.65</v>
      </c>
      <c r="U14" s="40">
        <f>ROUND(SUM(U4:U13),5)</f>
        <v>630000</v>
      </c>
      <c r="V14" s="63">
        <f>ROUND(SUM(V4:V13),5)</f>
        <v>667000</v>
      </c>
      <c r="W14" s="63"/>
    </row>
    <row r="15" spans="1:24" x14ac:dyDescent="0.35">
      <c r="A15" s="39"/>
      <c r="B15" s="39"/>
      <c r="C15" s="39"/>
      <c r="D15" s="39"/>
      <c r="E15" s="39" t="s">
        <v>161</v>
      </c>
      <c r="F15" s="39"/>
      <c r="G15" s="39"/>
      <c r="H15" s="40"/>
      <c r="I15" s="40"/>
      <c r="J15" s="40"/>
      <c r="K15" s="40"/>
      <c r="L15" s="40"/>
      <c r="M15" s="40"/>
      <c r="N15" s="40"/>
      <c r="O15" s="40"/>
      <c r="P15" s="40"/>
      <c r="Q15" s="40"/>
      <c r="R15" s="40"/>
      <c r="S15" s="40"/>
      <c r="T15" s="40"/>
      <c r="U15" s="40"/>
      <c r="V15" s="58"/>
      <c r="W15" s="58"/>
    </row>
    <row r="16" spans="1:24" x14ac:dyDescent="0.35">
      <c r="A16" s="39"/>
      <c r="B16" s="39"/>
      <c r="C16" s="39"/>
      <c r="D16" s="39"/>
      <c r="E16" s="39"/>
      <c r="F16" s="39" t="s">
        <v>160</v>
      </c>
      <c r="G16" s="39"/>
      <c r="H16" s="40">
        <v>0</v>
      </c>
      <c r="I16" s="40">
        <v>0</v>
      </c>
      <c r="J16" s="40">
        <v>3725.51</v>
      </c>
      <c r="K16" s="40">
        <v>250.6</v>
      </c>
      <c r="L16" s="40">
        <v>0</v>
      </c>
      <c r="M16" s="40">
        <v>0</v>
      </c>
      <c r="N16" s="40">
        <v>4909.41</v>
      </c>
      <c r="O16" s="40">
        <v>0</v>
      </c>
      <c r="P16" s="40">
        <v>3711.61</v>
      </c>
      <c r="Q16" s="40">
        <v>533.69000000000005</v>
      </c>
      <c r="R16" s="40">
        <v>0</v>
      </c>
      <c r="S16" s="40">
        <v>3448.86</v>
      </c>
      <c r="T16" s="40">
        <f t="shared" ref="T16:T21" si="2">ROUND(SUM(H16:S16),5)</f>
        <v>16579.68</v>
      </c>
      <c r="U16" s="40">
        <v>10000</v>
      </c>
      <c r="V16" s="58">
        <v>14500</v>
      </c>
      <c r="W16" s="58"/>
      <c r="X16" s="61" t="s">
        <v>245</v>
      </c>
    </row>
    <row r="17" spans="1:27" x14ac:dyDescent="0.35">
      <c r="A17" s="39"/>
      <c r="B17" s="39"/>
      <c r="C17" s="39"/>
      <c r="D17" s="39"/>
      <c r="E17" s="39"/>
      <c r="F17" s="39" t="s">
        <v>159</v>
      </c>
      <c r="G17" s="39"/>
      <c r="H17" s="40">
        <v>0</v>
      </c>
      <c r="I17" s="40">
        <v>0</v>
      </c>
      <c r="J17" s="40">
        <v>898.13</v>
      </c>
      <c r="K17" s="40">
        <v>68.010000000000005</v>
      </c>
      <c r="L17" s="40">
        <v>0</v>
      </c>
      <c r="M17" s="40">
        <v>0</v>
      </c>
      <c r="N17" s="40">
        <v>1306.53</v>
      </c>
      <c r="O17" s="40">
        <v>0</v>
      </c>
      <c r="P17" s="40">
        <v>178.17</v>
      </c>
      <c r="Q17" s="40">
        <v>46.44</v>
      </c>
      <c r="R17" s="40">
        <v>0</v>
      </c>
      <c r="S17" s="40">
        <v>730.97</v>
      </c>
      <c r="T17" s="40">
        <f t="shared" si="2"/>
        <v>3228.25</v>
      </c>
      <c r="U17" s="40">
        <v>500</v>
      </c>
      <c r="V17" s="58">
        <v>3000</v>
      </c>
      <c r="W17" s="58"/>
      <c r="X17" s="61" t="s">
        <v>245</v>
      </c>
    </row>
    <row r="18" spans="1:27" x14ac:dyDescent="0.35">
      <c r="A18" s="39"/>
      <c r="B18" s="39"/>
      <c r="C18" s="39"/>
      <c r="D18" s="39"/>
      <c r="E18" s="39"/>
      <c r="F18" s="39" t="s">
        <v>158</v>
      </c>
      <c r="G18" s="39"/>
      <c r="H18" s="40">
        <v>0</v>
      </c>
      <c r="I18" s="40">
        <v>0</v>
      </c>
      <c r="J18" s="40">
        <v>5545.9</v>
      </c>
      <c r="K18" s="40">
        <v>361.79</v>
      </c>
      <c r="L18" s="40">
        <v>0</v>
      </c>
      <c r="M18" s="40">
        <v>0</v>
      </c>
      <c r="N18" s="40">
        <v>7207.23</v>
      </c>
      <c r="O18" s="40">
        <v>0</v>
      </c>
      <c r="P18" s="40">
        <v>9199.7000000000007</v>
      </c>
      <c r="Q18" s="40">
        <v>1199.72</v>
      </c>
      <c r="R18" s="40">
        <v>0</v>
      </c>
      <c r="S18" s="40">
        <v>5577.27</v>
      </c>
      <c r="T18" s="40">
        <f t="shared" si="2"/>
        <v>29091.61</v>
      </c>
      <c r="U18" s="40">
        <v>9000</v>
      </c>
      <c r="V18" s="58">
        <v>22000</v>
      </c>
      <c r="W18" s="58"/>
      <c r="X18" s="61" t="s">
        <v>245</v>
      </c>
    </row>
    <row r="19" spans="1:27" x14ac:dyDescent="0.35">
      <c r="A19" s="39"/>
      <c r="B19" s="39"/>
      <c r="C19" s="39"/>
      <c r="D19" s="39"/>
      <c r="E19" s="39"/>
      <c r="F19" s="39" t="s">
        <v>157</v>
      </c>
      <c r="G19" s="39"/>
      <c r="H19" s="40">
        <v>3753.76</v>
      </c>
      <c r="I19" s="40">
        <v>3737.19</v>
      </c>
      <c r="J19" s="40">
        <v>3673.03</v>
      </c>
      <c r="K19" s="40">
        <v>5979.49</v>
      </c>
      <c r="L19" s="40">
        <v>4634.1899999999996</v>
      </c>
      <c r="M19" s="40">
        <v>4630.78</v>
      </c>
      <c r="N19" s="40">
        <v>4954.95</v>
      </c>
      <c r="O19" s="40">
        <v>4688.6499999999996</v>
      </c>
      <c r="P19" s="40">
        <v>4874.34</v>
      </c>
      <c r="Q19" s="40">
        <v>4645.38</v>
      </c>
      <c r="R19" s="40">
        <v>4701.1099999999997</v>
      </c>
      <c r="S19" s="40">
        <v>3711.99</v>
      </c>
      <c r="T19" s="40">
        <f t="shared" si="2"/>
        <v>53984.86</v>
      </c>
      <c r="U19" s="40">
        <v>35000</v>
      </c>
      <c r="V19" s="79">
        <v>50000</v>
      </c>
      <c r="W19" s="58"/>
      <c r="X19" s="61" t="s">
        <v>245</v>
      </c>
    </row>
    <row r="20" spans="1:27" ht="18.600000000000001" thickBot="1" x14ac:dyDescent="0.4">
      <c r="A20" s="39"/>
      <c r="B20" s="39"/>
      <c r="C20" s="39"/>
      <c r="D20" s="39"/>
      <c r="E20" s="39"/>
      <c r="F20" s="39" t="s">
        <v>156</v>
      </c>
      <c r="G20" s="39"/>
      <c r="H20" s="42">
        <v>668.51</v>
      </c>
      <c r="I20" s="42">
        <v>698.29</v>
      </c>
      <c r="J20" s="42">
        <v>724.81</v>
      </c>
      <c r="K20" s="42">
        <v>684.05</v>
      </c>
      <c r="L20" s="42">
        <v>799.12</v>
      </c>
      <c r="M20" s="42">
        <v>874.12</v>
      </c>
      <c r="N20" s="42">
        <v>889.11</v>
      </c>
      <c r="O20" s="42">
        <v>747.04</v>
      </c>
      <c r="P20" s="42">
        <v>698.49</v>
      </c>
      <c r="Q20" s="42">
        <v>781.54</v>
      </c>
      <c r="R20" s="42">
        <v>794.55</v>
      </c>
      <c r="S20" s="42">
        <v>621.70000000000005</v>
      </c>
      <c r="T20" s="42">
        <f t="shared" si="2"/>
        <v>8981.33</v>
      </c>
      <c r="U20" s="42">
        <v>5500</v>
      </c>
      <c r="V20" s="62">
        <v>5500</v>
      </c>
      <c r="W20" s="60"/>
      <c r="X20" s="61" t="s">
        <v>245</v>
      </c>
    </row>
    <row r="21" spans="1:27" x14ac:dyDescent="0.35">
      <c r="A21" s="39"/>
      <c r="B21" s="39"/>
      <c r="C21" s="39"/>
      <c r="D21" s="39"/>
      <c r="E21" s="39" t="s">
        <v>155</v>
      </c>
      <c r="F21" s="39"/>
      <c r="G21" s="39"/>
      <c r="H21" s="40">
        <f t="shared" ref="H21:S21" si="3">ROUND(SUM(H15:H20),5)</f>
        <v>4422.2700000000004</v>
      </c>
      <c r="I21" s="40">
        <f t="shared" si="3"/>
        <v>4435.4799999999996</v>
      </c>
      <c r="J21" s="40">
        <f t="shared" si="3"/>
        <v>14567.38</v>
      </c>
      <c r="K21" s="40">
        <f t="shared" si="3"/>
        <v>7343.94</v>
      </c>
      <c r="L21" s="40">
        <f t="shared" si="3"/>
        <v>5433.31</v>
      </c>
      <c r="M21" s="40">
        <f t="shared" si="3"/>
        <v>5504.9</v>
      </c>
      <c r="N21" s="40">
        <f t="shared" si="3"/>
        <v>19267.23</v>
      </c>
      <c r="O21" s="40">
        <f t="shared" si="3"/>
        <v>5435.69</v>
      </c>
      <c r="P21" s="40">
        <f t="shared" si="3"/>
        <v>18662.310000000001</v>
      </c>
      <c r="Q21" s="40">
        <f t="shared" si="3"/>
        <v>7206.77</v>
      </c>
      <c r="R21" s="40">
        <f t="shared" si="3"/>
        <v>5495.66</v>
      </c>
      <c r="S21" s="40">
        <f t="shared" si="3"/>
        <v>14090.79</v>
      </c>
      <c r="T21" s="40">
        <f t="shared" si="2"/>
        <v>111865.73</v>
      </c>
      <c r="U21" s="40">
        <f>ROUND(SUM(U15:U20),5)</f>
        <v>60000</v>
      </c>
      <c r="V21" s="63">
        <f>ROUND(SUM(V15:V20),5)</f>
        <v>95000</v>
      </c>
      <c r="W21" s="63"/>
    </row>
    <row r="22" spans="1:27" x14ac:dyDescent="0.35">
      <c r="A22" s="39"/>
      <c r="B22" s="39"/>
      <c r="C22" s="39"/>
      <c r="D22" s="39"/>
      <c r="E22" s="39" t="s">
        <v>154</v>
      </c>
      <c r="F22" s="39"/>
      <c r="G22" s="39"/>
      <c r="H22" s="40"/>
      <c r="I22" s="40"/>
      <c r="J22" s="40"/>
      <c r="K22" s="40"/>
      <c r="L22" s="40"/>
      <c r="M22" s="40"/>
      <c r="N22" s="40"/>
      <c r="O22" s="40"/>
      <c r="P22" s="40"/>
      <c r="Q22" s="40"/>
      <c r="R22" s="40"/>
      <c r="S22" s="40"/>
      <c r="T22" s="40"/>
      <c r="U22" s="40"/>
      <c r="V22" s="58"/>
      <c r="W22" s="58"/>
    </row>
    <row r="23" spans="1:27" x14ac:dyDescent="0.35">
      <c r="A23" s="39"/>
      <c r="B23" s="39"/>
      <c r="C23" s="39"/>
      <c r="D23" s="39"/>
      <c r="E23" s="39"/>
      <c r="F23" s="39" t="s">
        <v>153</v>
      </c>
      <c r="G23" s="39"/>
      <c r="H23" s="40">
        <v>18175</v>
      </c>
      <c r="I23" s="40">
        <v>7775</v>
      </c>
      <c r="J23" s="40">
        <v>14400</v>
      </c>
      <c r="K23" s="40">
        <v>16225</v>
      </c>
      <c r="L23" s="40">
        <v>7425</v>
      </c>
      <c r="M23" s="40">
        <v>24225</v>
      </c>
      <c r="N23" s="40">
        <v>11983.33</v>
      </c>
      <c r="O23" s="40">
        <v>19350</v>
      </c>
      <c r="P23" s="40">
        <v>18775</v>
      </c>
      <c r="Q23" s="40">
        <v>10200</v>
      </c>
      <c r="R23" s="40">
        <v>8300</v>
      </c>
      <c r="S23" s="40">
        <v>12450</v>
      </c>
      <c r="T23" s="40">
        <f t="shared" ref="T23:T32" si="4">ROUND(SUM(H23:S23),5)</f>
        <v>169283.33</v>
      </c>
      <c r="U23" s="40">
        <v>150000</v>
      </c>
      <c r="V23" s="58">
        <v>175000</v>
      </c>
      <c r="W23" s="58"/>
      <c r="X23" s="61" t="s">
        <v>245</v>
      </c>
    </row>
    <row r="24" spans="1:27" x14ac:dyDescent="0.35">
      <c r="A24" s="39"/>
      <c r="B24" s="39"/>
      <c r="C24" s="39"/>
      <c r="D24" s="39"/>
      <c r="E24" s="39"/>
      <c r="F24" s="39" t="s">
        <v>152</v>
      </c>
      <c r="G24" s="39"/>
      <c r="H24" s="40">
        <v>750</v>
      </c>
      <c r="I24" s="40">
        <v>660</v>
      </c>
      <c r="J24" s="40">
        <v>1200</v>
      </c>
      <c r="K24" s="40">
        <v>1000</v>
      </c>
      <c r="L24" s="40">
        <v>1250</v>
      </c>
      <c r="M24" s="40">
        <v>1500</v>
      </c>
      <c r="N24" s="40">
        <v>1750</v>
      </c>
      <c r="O24" s="40">
        <v>750</v>
      </c>
      <c r="P24" s="40">
        <v>750</v>
      </c>
      <c r="Q24" s="40">
        <v>500</v>
      </c>
      <c r="R24" s="40">
        <v>660</v>
      </c>
      <c r="S24" s="40">
        <v>750</v>
      </c>
      <c r="T24" s="40">
        <f t="shared" si="4"/>
        <v>11520</v>
      </c>
      <c r="U24" s="40">
        <v>10000</v>
      </c>
      <c r="V24" s="58">
        <v>10000</v>
      </c>
      <c r="W24" s="58"/>
      <c r="X24" s="61" t="s">
        <v>246</v>
      </c>
    </row>
    <row r="25" spans="1:27" x14ac:dyDescent="0.35">
      <c r="A25" s="39"/>
      <c r="B25" s="39"/>
      <c r="C25" s="39"/>
      <c r="D25" s="39"/>
      <c r="E25" s="39"/>
      <c r="F25" s="39" t="s">
        <v>151</v>
      </c>
      <c r="G25" s="39"/>
      <c r="H25" s="40">
        <v>2650</v>
      </c>
      <c r="I25" s="40">
        <v>2250</v>
      </c>
      <c r="J25" s="40">
        <v>2650</v>
      </c>
      <c r="K25" s="40">
        <v>3400</v>
      </c>
      <c r="L25" s="40">
        <v>2550</v>
      </c>
      <c r="M25" s="40">
        <v>5050</v>
      </c>
      <c r="N25" s="40">
        <v>2650</v>
      </c>
      <c r="O25" s="40">
        <v>3350</v>
      </c>
      <c r="P25" s="40">
        <v>2950</v>
      </c>
      <c r="Q25" s="40">
        <v>1250</v>
      </c>
      <c r="R25" s="40">
        <v>1800</v>
      </c>
      <c r="S25" s="40">
        <v>3600</v>
      </c>
      <c r="T25" s="40">
        <f t="shared" si="4"/>
        <v>34150</v>
      </c>
      <c r="U25" s="40">
        <v>36000</v>
      </c>
      <c r="V25" s="58">
        <v>38000</v>
      </c>
      <c r="W25" s="58"/>
      <c r="X25" s="61" t="s">
        <v>245</v>
      </c>
    </row>
    <row r="26" spans="1:27" x14ac:dyDescent="0.35">
      <c r="A26" s="39"/>
      <c r="B26" s="39"/>
      <c r="C26" s="39"/>
      <c r="D26" s="39"/>
      <c r="E26" s="39"/>
      <c r="F26" s="39" t="s">
        <v>150</v>
      </c>
      <c r="G26" s="39"/>
      <c r="H26" s="40">
        <v>3775</v>
      </c>
      <c r="I26" s="40">
        <v>7250</v>
      </c>
      <c r="J26" s="40">
        <v>4100</v>
      </c>
      <c r="K26" s="40">
        <v>4500</v>
      </c>
      <c r="L26" s="40">
        <v>2600</v>
      </c>
      <c r="M26" s="40">
        <v>7500</v>
      </c>
      <c r="N26" s="40">
        <v>3516.67</v>
      </c>
      <c r="O26" s="40">
        <v>7100</v>
      </c>
      <c r="P26" s="40">
        <v>6400</v>
      </c>
      <c r="Q26" s="40">
        <v>800</v>
      </c>
      <c r="R26" s="40">
        <v>500</v>
      </c>
      <c r="S26" s="40">
        <v>4235</v>
      </c>
      <c r="T26" s="40">
        <f t="shared" si="4"/>
        <v>52276.67</v>
      </c>
      <c r="U26" s="40">
        <v>60000</v>
      </c>
      <c r="V26" s="58">
        <v>70000</v>
      </c>
      <c r="W26" s="58"/>
      <c r="X26" s="61" t="s">
        <v>245</v>
      </c>
    </row>
    <row r="27" spans="1:27" x14ac:dyDescent="0.35">
      <c r="A27" s="39"/>
      <c r="B27" s="39"/>
      <c r="C27" s="39"/>
      <c r="D27" s="39"/>
      <c r="E27" s="39"/>
      <c r="F27" s="39" t="s">
        <v>149</v>
      </c>
      <c r="G27" s="39"/>
      <c r="H27" s="40">
        <v>700</v>
      </c>
      <c r="I27" s="40">
        <v>900</v>
      </c>
      <c r="J27" s="40">
        <v>3000</v>
      </c>
      <c r="K27" s="40">
        <v>0</v>
      </c>
      <c r="L27" s="40">
        <v>600</v>
      </c>
      <c r="M27" s="40">
        <v>3700</v>
      </c>
      <c r="N27" s="40">
        <v>2900</v>
      </c>
      <c r="O27" s="40">
        <v>1300</v>
      </c>
      <c r="P27" s="40">
        <v>3200</v>
      </c>
      <c r="Q27" s="40">
        <v>2200</v>
      </c>
      <c r="R27" s="40">
        <v>3200</v>
      </c>
      <c r="S27" s="40">
        <v>200</v>
      </c>
      <c r="T27" s="40">
        <f t="shared" si="4"/>
        <v>21900</v>
      </c>
      <c r="U27" s="40">
        <v>11000</v>
      </c>
      <c r="V27" s="58">
        <v>15000</v>
      </c>
      <c r="W27" s="58"/>
      <c r="X27" s="61" t="s">
        <v>245</v>
      </c>
      <c r="AA27" s="70"/>
    </row>
    <row r="28" spans="1:27" x14ac:dyDescent="0.35">
      <c r="A28" s="39"/>
      <c r="B28" s="39"/>
      <c r="C28" s="39"/>
      <c r="D28" s="39"/>
      <c r="E28" s="39"/>
      <c r="F28" s="39" t="s">
        <v>186</v>
      </c>
      <c r="G28" s="39"/>
      <c r="H28" s="40">
        <v>0</v>
      </c>
      <c r="I28" s="40">
        <v>0</v>
      </c>
      <c r="J28" s="40">
        <v>0</v>
      </c>
      <c r="K28" s="40">
        <v>0</v>
      </c>
      <c r="L28" s="40">
        <v>0</v>
      </c>
      <c r="M28" s="40">
        <v>0</v>
      </c>
      <c r="N28" s="40">
        <v>0</v>
      </c>
      <c r="O28" s="40">
        <v>0</v>
      </c>
      <c r="P28" s="40">
        <v>0</v>
      </c>
      <c r="Q28" s="40">
        <v>0</v>
      </c>
      <c r="R28" s="40">
        <v>0</v>
      </c>
      <c r="S28" s="40">
        <v>0</v>
      </c>
      <c r="T28" s="40">
        <f t="shared" si="4"/>
        <v>0</v>
      </c>
      <c r="U28" s="40">
        <v>500</v>
      </c>
      <c r="V28" s="58">
        <v>300</v>
      </c>
      <c r="W28" s="58"/>
      <c r="X28" s="61" t="s">
        <v>247</v>
      </c>
    </row>
    <row r="29" spans="1:27" x14ac:dyDescent="0.35">
      <c r="A29" s="39"/>
      <c r="B29" s="39"/>
      <c r="C29" s="39"/>
      <c r="D29" s="39"/>
      <c r="E29" s="39"/>
      <c r="F29" s="39" t="s">
        <v>148</v>
      </c>
      <c r="G29" s="39"/>
      <c r="H29" s="40">
        <v>1220</v>
      </c>
      <c r="I29" s="40">
        <v>530</v>
      </c>
      <c r="J29" s="40">
        <v>925</v>
      </c>
      <c r="K29" s="40">
        <v>890</v>
      </c>
      <c r="L29" s="40">
        <v>1090</v>
      </c>
      <c r="M29" s="40">
        <v>2300</v>
      </c>
      <c r="N29" s="40">
        <v>825</v>
      </c>
      <c r="O29" s="40">
        <v>890</v>
      </c>
      <c r="P29" s="40">
        <v>430</v>
      </c>
      <c r="Q29" s="40">
        <v>400</v>
      </c>
      <c r="R29" s="40">
        <v>1215</v>
      </c>
      <c r="S29" s="40">
        <v>1380</v>
      </c>
      <c r="T29" s="40">
        <f t="shared" si="4"/>
        <v>12095</v>
      </c>
      <c r="U29" s="40">
        <v>11000</v>
      </c>
      <c r="V29" s="58">
        <v>12000</v>
      </c>
      <c r="W29" s="58"/>
      <c r="X29" s="61" t="s">
        <v>245</v>
      </c>
      <c r="AA29" s="70"/>
    </row>
    <row r="30" spans="1:27" ht="18.600000000000001" thickBot="1" x14ac:dyDescent="0.4">
      <c r="A30" s="39"/>
      <c r="B30" s="39"/>
      <c r="C30" s="39"/>
      <c r="D30" s="39"/>
      <c r="E30" s="39"/>
      <c r="F30" s="39" t="s">
        <v>147</v>
      </c>
      <c r="G30" s="39"/>
      <c r="H30" s="43">
        <v>25000</v>
      </c>
      <c r="I30" s="43">
        <v>205.66</v>
      </c>
      <c r="J30" s="43">
        <v>0</v>
      </c>
      <c r="K30" s="43">
        <v>169.71</v>
      </c>
      <c r="L30" s="43">
        <v>0</v>
      </c>
      <c r="M30" s="43">
        <v>83.54</v>
      </c>
      <c r="N30" s="43">
        <v>0</v>
      </c>
      <c r="O30" s="43">
        <v>0</v>
      </c>
      <c r="P30" s="43">
        <v>0</v>
      </c>
      <c r="Q30" s="43">
        <v>0</v>
      </c>
      <c r="R30" s="43">
        <v>0</v>
      </c>
      <c r="S30" s="43">
        <v>195.71</v>
      </c>
      <c r="T30" s="43">
        <f t="shared" si="4"/>
        <v>25654.62</v>
      </c>
      <c r="U30" s="43">
        <v>200</v>
      </c>
      <c r="V30" s="60">
        <v>500</v>
      </c>
      <c r="W30" s="60"/>
      <c r="X30" s="61" t="s">
        <v>299</v>
      </c>
    </row>
    <row r="31" spans="1:27" ht="18.600000000000001" thickBot="1" x14ac:dyDescent="0.4">
      <c r="A31" s="39"/>
      <c r="B31" s="39"/>
      <c r="C31" s="39"/>
      <c r="D31" s="39"/>
      <c r="E31" s="39" t="s">
        <v>146</v>
      </c>
      <c r="F31" s="39"/>
      <c r="G31" s="39"/>
      <c r="H31" s="44">
        <f t="shared" ref="H31:S31" si="5">ROUND(SUM(H22:H30),5)</f>
        <v>52270</v>
      </c>
      <c r="I31" s="44">
        <f t="shared" si="5"/>
        <v>19570.66</v>
      </c>
      <c r="J31" s="44">
        <f t="shared" si="5"/>
        <v>26275</v>
      </c>
      <c r="K31" s="44">
        <f t="shared" si="5"/>
        <v>26184.71</v>
      </c>
      <c r="L31" s="44">
        <f t="shared" si="5"/>
        <v>15515</v>
      </c>
      <c r="M31" s="44">
        <f t="shared" si="5"/>
        <v>44358.54</v>
      </c>
      <c r="N31" s="44">
        <f t="shared" si="5"/>
        <v>23625</v>
      </c>
      <c r="O31" s="44">
        <f t="shared" si="5"/>
        <v>32740</v>
      </c>
      <c r="P31" s="44">
        <f t="shared" si="5"/>
        <v>32505</v>
      </c>
      <c r="Q31" s="44">
        <f t="shared" si="5"/>
        <v>15350</v>
      </c>
      <c r="R31" s="44">
        <f t="shared" si="5"/>
        <v>15675</v>
      </c>
      <c r="S31" s="44">
        <f t="shared" si="5"/>
        <v>22810.71</v>
      </c>
      <c r="T31" s="44">
        <f t="shared" si="4"/>
        <v>326879.62</v>
      </c>
      <c r="U31" s="44">
        <f>ROUND(SUM(U22:U30),5)</f>
        <v>278700</v>
      </c>
      <c r="V31" s="64">
        <f>ROUND(SUM(V22:V30),5)</f>
        <v>320800</v>
      </c>
      <c r="W31" s="72"/>
    </row>
    <row r="32" spans="1:27" x14ac:dyDescent="0.35">
      <c r="A32" s="39"/>
      <c r="B32" s="39"/>
      <c r="C32" s="39"/>
      <c r="D32" s="39" t="s">
        <v>145</v>
      </c>
      <c r="E32" s="39"/>
      <c r="F32" s="39"/>
      <c r="G32" s="39"/>
      <c r="H32" s="40">
        <f t="shared" ref="H32:S32" si="6">ROUND(H3+H14+H21+H31,5)</f>
        <v>56692.27</v>
      </c>
      <c r="I32" s="40">
        <f t="shared" si="6"/>
        <v>24006.14</v>
      </c>
      <c r="J32" s="40">
        <f t="shared" si="6"/>
        <v>64990.48</v>
      </c>
      <c r="K32" s="40">
        <f t="shared" si="6"/>
        <v>43759.86</v>
      </c>
      <c r="L32" s="40">
        <f t="shared" si="6"/>
        <v>10717.1</v>
      </c>
      <c r="M32" s="40">
        <f t="shared" si="6"/>
        <v>232520.65</v>
      </c>
      <c r="N32" s="40">
        <f t="shared" si="6"/>
        <v>220260.86</v>
      </c>
      <c r="O32" s="40">
        <f t="shared" si="6"/>
        <v>42940.36</v>
      </c>
      <c r="P32" s="40">
        <f t="shared" si="6"/>
        <v>54130.11</v>
      </c>
      <c r="Q32" s="40">
        <f t="shared" si="6"/>
        <v>82709.820000000007</v>
      </c>
      <c r="R32" s="40">
        <f t="shared" si="6"/>
        <v>222407.85</v>
      </c>
      <c r="S32" s="40">
        <f t="shared" si="6"/>
        <v>36901.5</v>
      </c>
      <c r="T32" s="40">
        <f t="shared" si="4"/>
        <v>1092037</v>
      </c>
      <c r="U32" s="40">
        <f>ROUND(U3+U14+U21+U31,5)</f>
        <v>968700</v>
      </c>
      <c r="V32" s="63">
        <f>ROUND(V3+V14+V21+V31,5)</f>
        <v>1082800</v>
      </c>
      <c r="W32" s="63"/>
    </row>
    <row r="33" spans="1:24" hidden="1" x14ac:dyDescent="0.35">
      <c r="A33" s="39"/>
      <c r="B33" s="39"/>
      <c r="C33" s="39"/>
      <c r="D33" s="39" t="s">
        <v>144</v>
      </c>
      <c r="E33" s="39"/>
      <c r="F33" s="39"/>
      <c r="G33" s="39"/>
      <c r="H33" s="40"/>
      <c r="I33" s="40"/>
      <c r="J33" s="40"/>
      <c r="K33" s="40"/>
      <c r="L33" s="40"/>
      <c r="M33" s="40"/>
      <c r="N33" s="40"/>
      <c r="O33" s="40"/>
      <c r="P33" s="40"/>
      <c r="Q33" s="40"/>
      <c r="R33" s="40"/>
      <c r="S33" s="40"/>
      <c r="T33" s="40"/>
      <c r="U33" s="40"/>
      <c r="V33" s="58"/>
      <c r="W33" s="58"/>
    </row>
    <row r="34" spans="1:24" hidden="1" x14ac:dyDescent="0.35">
      <c r="A34" s="39"/>
      <c r="B34" s="39"/>
      <c r="C34" s="39"/>
      <c r="D34" s="39"/>
      <c r="E34" s="39" t="s">
        <v>143</v>
      </c>
      <c r="F34" s="39"/>
      <c r="G34" s="39"/>
      <c r="H34" s="43">
        <v>0</v>
      </c>
      <c r="I34" s="43">
        <v>0</v>
      </c>
      <c r="J34" s="43">
        <v>0</v>
      </c>
      <c r="K34" s="43">
        <v>0</v>
      </c>
      <c r="L34" s="43">
        <v>0</v>
      </c>
      <c r="M34" s="43">
        <v>0</v>
      </c>
      <c r="N34" s="43">
        <v>0</v>
      </c>
      <c r="O34" s="43">
        <v>0</v>
      </c>
      <c r="P34" s="43">
        <v>0</v>
      </c>
      <c r="Q34" s="43">
        <v>0</v>
      </c>
      <c r="R34" s="43">
        <v>0</v>
      </c>
      <c r="S34" s="43">
        <v>0</v>
      </c>
      <c r="T34" s="43">
        <f>ROUND(SUM(H34:S34),5)</f>
        <v>0</v>
      </c>
      <c r="U34" s="43">
        <v>0</v>
      </c>
      <c r="V34" s="60">
        <v>0</v>
      </c>
      <c r="W34" s="60"/>
    </row>
    <row r="35" spans="1:24" ht="18.600000000000001" hidden="1" thickBot="1" x14ac:dyDescent="0.4">
      <c r="A35" s="39"/>
      <c r="B35" s="39"/>
      <c r="C35" s="39"/>
      <c r="D35" s="39" t="s">
        <v>142</v>
      </c>
      <c r="E35" s="39"/>
      <c r="F35" s="39"/>
      <c r="G35" s="39"/>
      <c r="H35" s="44">
        <f t="shared" ref="H35:S35" si="7">ROUND(SUM(H33:H34),5)</f>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 t="shared" si="7"/>
        <v>0</v>
      </c>
      <c r="T35" s="44">
        <f>ROUND(SUM(H35:S35),5)</f>
        <v>0</v>
      </c>
      <c r="U35" s="44">
        <f>ROUND(SUM(U33:U34),5)</f>
        <v>0</v>
      </c>
      <c r="V35" s="59">
        <f>ROUND(SUM(V33:V34),5)</f>
        <v>0</v>
      </c>
      <c r="W35" s="60"/>
    </row>
    <row r="36" spans="1:24" hidden="1" x14ac:dyDescent="0.35">
      <c r="A36" s="39"/>
      <c r="B36" s="39"/>
      <c r="C36" s="39" t="s">
        <v>141</v>
      </c>
      <c r="D36" s="39"/>
      <c r="E36" s="39"/>
      <c r="F36" s="39"/>
      <c r="G36" s="39"/>
      <c r="H36" s="40">
        <f t="shared" ref="H36:S36" si="8">ROUND(H32-H35,5)</f>
        <v>56692.27</v>
      </c>
      <c r="I36" s="40">
        <f t="shared" si="8"/>
        <v>24006.14</v>
      </c>
      <c r="J36" s="40">
        <f t="shared" si="8"/>
        <v>64990.48</v>
      </c>
      <c r="K36" s="40">
        <f t="shared" si="8"/>
        <v>43759.86</v>
      </c>
      <c r="L36" s="40">
        <f t="shared" si="8"/>
        <v>10717.1</v>
      </c>
      <c r="M36" s="40">
        <f t="shared" si="8"/>
        <v>232520.65</v>
      </c>
      <c r="N36" s="40">
        <f t="shared" si="8"/>
        <v>220260.86</v>
      </c>
      <c r="O36" s="40">
        <f t="shared" si="8"/>
        <v>42940.36</v>
      </c>
      <c r="P36" s="40">
        <f t="shared" si="8"/>
        <v>54130.11</v>
      </c>
      <c r="Q36" s="40">
        <f t="shared" si="8"/>
        <v>82709.820000000007</v>
      </c>
      <c r="R36" s="40">
        <f t="shared" si="8"/>
        <v>222407.85</v>
      </c>
      <c r="S36" s="40">
        <f t="shared" si="8"/>
        <v>36901.5</v>
      </c>
      <c r="T36" s="40">
        <f>ROUND(SUM(H36:S36),5)</f>
        <v>1092037</v>
      </c>
      <c r="U36" s="40">
        <f>ROUND(U32-U35,5)</f>
        <v>968700</v>
      </c>
      <c r="V36" s="58">
        <f>ROUND(V32-V35,5)</f>
        <v>1082800</v>
      </c>
      <c r="W36" s="58"/>
    </row>
    <row r="37" spans="1:24" x14ac:dyDescent="0.35">
      <c r="A37" s="39"/>
      <c r="B37" s="39"/>
      <c r="C37" s="39"/>
      <c r="D37" s="39" t="s">
        <v>140</v>
      </c>
      <c r="E37" s="39"/>
      <c r="F37" s="39"/>
      <c r="G37" s="39"/>
      <c r="H37" s="40"/>
      <c r="I37" s="40"/>
      <c r="J37" s="40"/>
      <c r="K37" s="40"/>
      <c r="L37" s="40"/>
      <c r="M37" s="40"/>
      <c r="N37" s="40"/>
      <c r="O37" s="40"/>
      <c r="P37" s="40"/>
      <c r="Q37" s="40"/>
      <c r="R37" s="40"/>
      <c r="S37" s="40"/>
      <c r="T37" s="40"/>
      <c r="U37" s="40"/>
      <c r="V37" s="58"/>
      <c r="W37" s="58"/>
    </row>
    <row r="38" spans="1:24" x14ac:dyDescent="0.35">
      <c r="A38" s="39"/>
      <c r="B38" s="39"/>
      <c r="C38" s="39"/>
      <c r="D38" s="39"/>
      <c r="E38" s="39" t="s">
        <v>139</v>
      </c>
      <c r="F38" s="39"/>
      <c r="G38" s="39"/>
      <c r="H38" s="40"/>
      <c r="I38" s="40"/>
      <c r="J38" s="40"/>
      <c r="K38" s="40"/>
      <c r="L38" s="40"/>
      <c r="M38" s="40"/>
      <c r="N38" s="40"/>
      <c r="O38" s="40"/>
      <c r="P38" s="40"/>
      <c r="Q38" s="40"/>
      <c r="R38" s="40"/>
      <c r="S38" s="40"/>
      <c r="T38" s="40"/>
      <c r="U38" s="40"/>
      <c r="V38" s="58"/>
      <c r="W38" s="58"/>
    </row>
    <row r="39" spans="1:24" x14ac:dyDescent="0.35">
      <c r="A39" s="39"/>
      <c r="B39" s="39"/>
      <c r="C39" s="39"/>
      <c r="D39" s="39"/>
      <c r="E39" s="39"/>
      <c r="F39" s="39" t="s">
        <v>138</v>
      </c>
      <c r="G39" s="39"/>
      <c r="H39" s="40"/>
      <c r="I39" s="40"/>
      <c r="J39" s="40"/>
      <c r="K39" s="40"/>
      <c r="L39" s="40"/>
      <c r="M39" s="40"/>
      <c r="N39" s="40"/>
      <c r="O39" s="40"/>
      <c r="P39" s="40"/>
      <c r="Q39" s="40"/>
      <c r="R39" s="40"/>
      <c r="S39" s="40"/>
      <c r="T39" s="40"/>
      <c r="U39" s="40"/>
      <c r="V39" s="58"/>
      <c r="W39" s="58"/>
    </row>
    <row r="40" spans="1:24" x14ac:dyDescent="0.35">
      <c r="A40" s="39"/>
      <c r="B40" s="39"/>
      <c r="C40" s="39"/>
      <c r="D40" s="39"/>
      <c r="E40" s="39"/>
      <c r="F40" s="39"/>
      <c r="G40" s="39" t="s">
        <v>137</v>
      </c>
      <c r="H40" s="40">
        <v>10976.03</v>
      </c>
      <c r="I40" s="40">
        <v>16898.41</v>
      </c>
      <c r="J40" s="40">
        <v>16651.57</v>
      </c>
      <c r="K40" s="40">
        <v>17252.189999999999</v>
      </c>
      <c r="L40" s="40">
        <v>27484.86</v>
      </c>
      <c r="M40" s="40">
        <v>17407.71</v>
      </c>
      <c r="N40" s="40">
        <v>30673.16</v>
      </c>
      <c r="O40" s="40">
        <v>16538.61</v>
      </c>
      <c r="P40" s="40">
        <v>17341.63</v>
      </c>
      <c r="Q40" s="40">
        <v>17127.150000000001</v>
      </c>
      <c r="R40" s="40">
        <v>25665.71</v>
      </c>
      <c r="S40" s="40">
        <v>28546.080000000002</v>
      </c>
      <c r="T40" s="40">
        <f>ROUND(SUM(H40:S40),5)</f>
        <v>242563.11</v>
      </c>
      <c r="U40" s="40">
        <v>230000</v>
      </c>
      <c r="V40" s="58">
        <v>246300</v>
      </c>
      <c r="W40" s="58"/>
      <c r="X40" s="61" t="s">
        <v>248</v>
      </c>
    </row>
    <row r="41" spans="1:24" x14ac:dyDescent="0.35">
      <c r="A41" s="39"/>
      <c r="B41" s="39"/>
      <c r="C41" s="39"/>
      <c r="D41" s="39"/>
      <c r="E41" s="39"/>
      <c r="F41" s="39"/>
      <c r="G41" s="39" t="s">
        <v>175</v>
      </c>
      <c r="H41" s="40">
        <v>0</v>
      </c>
      <c r="I41" s="40">
        <v>0</v>
      </c>
      <c r="J41" s="40">
        <v>0</v>
      </c>
      <c r="K41" s="40">
        <v>0</v>
      </c>
      <c r="L41" s="40">
        <v>4212.17</v>
      </c>
      <c r="M41" s="40">
        <v>0</v>
      </c>
      <c r="N41" s="40">
        <v>0</v>
      </c>
      <c r="O41" s="40">
        <v>0</v>
      </c>
      <c r="P41" s="40">
        <v>0</v>
      </c>
      <c r="Q41" s="40">
        <v>0</v>
      </c>
      <c r="R41" s="40">
        <v>0</v>
      </c>
      <c r="S41" s="40">
        <v>0</v>
      </c>
      <c r="T41" s="40">
        <f>ROUND(SUM(H41:S41),5)</f>
        <v>4212.17</v>
      </c>
      <c r="U41" s="40">
        <v>5000</v>
      </c>
      <c r="V41" s="58">
        <v>5000</v>
      </c>
      <c r="W41" s="58"/>
      <c r="X41" s="61" t="s">
        <v>248</v>
      </c>
    </row>
    <row r="42" spans="1:24" ht="18.600000000000001" thickBot="1" x14ac:dyDescent="0.4">
      <c r="A42" s="39"/>
      <c r="B42" s="39"/>
      <c r="C42" s="39"/>
      <c r="D42" s="39"/>
      <c r="E42" s="39"/>
      <c r="F42" s="39"/>
      <c r="G42" s="39" t="s">
        <v>136</v>
      </c>
      <c r="H42" s="42">
        <v>35.64</v>
      </c>
      <c r="I42" s="42">
        <v>35.64</v>
      </c>
      <c r="J42" s="42">
        <v>35.64</v>
      </c>
      <c r="K42" s="42">
        <v>35.64</v>
      </c>
      <c r="L42" s="42">
        <v>35.64</v>
      </c>
      <c r="M42" s="42">
        <v>35.64</v>
      </c>
      <c r="N42" s="42">
        <v>35.64</v>
      </c>
      <c r="O42" s="42">
        <v>35.64</v>
      </c>
      <c r="P42" s="42">
        <v>35.64</v>
      </c>
      <c r="Q42" s="42">
        <v>35.64</v>
      </c>
      <c r="R42" s="42">
        <v>35.64</v>
      </c>
      <c r="S42" s="42">
        <v>35.64</v>
      </c>
      <c r="T42" s="42">
        <f>ROUND(SUM(H42:S42),5)</f>
        <v>427.68</v>
      </c>
      <c r="U42" s="42">
        <v>450</v>
      </c>
      <c r="V42" s="62">
        <v>450</v>
      </c>
      <c r="W42" s="60"/>
      <c r="X42" s="61" t="s">
        <v>249</v>
      </c>
    </row>
    <row r="43" spans="1:24" ht="18.600000000000001" hidden="1" thickBot="1" x14ac:dyDescent="0.4">
      <c r="A43" s="39"/>
      <c r="B43" s="39"/>
      <c r="C43" s="39"/>
      <c r="D43" s="39"/>
      <c r="E43" s="39"/>
      <c r="F43" s="39"/>
      <c r="G43" s="39" t="s">
        <v>135</v>
      </c>
      <c r="H43" s="42">
        <v>0</v>
      </c>
      <c r="I43" s="42">
        <v>0</v>
      </c>
      <c r="J43" s="42">
        <v>0</v>
      </c>
      <c r="K43" s="42">
        <v>0</v>
      </c>
      <c r="L43" s="42">
        <v>0</v>
      </c>
      <c r="M43" s="42">
        <v>0</v>
      </c>
      <c r="N43" s="42">
        <v>0</v>
      </c>
      <c r="O43" s="42">
        <v>0</v>
      </c>
      <c r="P43" s="42">
        <v>0</v>
      </c>
      <c r="Q43" s="42">
        <v>0</v>
      </c>
      <c r="R43" s="42">
        <v>0</v>
      </c>
      <c r="S43" s="42">
        <v>0</v>
      </c>
      <c r="T43" s="42">
        <f>ROUND(SUM(H43:S43),5)</f>
        <v>0</v>
      </c>
      <c r="U43" s="42">
        <v>0</v>
      </c>
      <c r="V43" s="54">
        <v>0</v>
      </c>
      <c r="W43" s="60"/>
      <c r="X43" s="61" t="s">
        <v>226</v>
      </c>
    </row>
    <row r="44" spans="1:24" x14ac:dyDescent="0.35">
      <c r="A44" s="39"/>
      <c r="B44" s="39"/>
      <c r="C44" s="39"/>
      <c r="D44" s="39"/>
      <c r="E44" s="39"/>
      <c r="F44" s="39" t="s">
        <v>134</v>
      </c>
      <c r="G44" s="39"/>
      <c r="H44" s="40">
        <f t="shared" ref="H44:S44" si="9">ROUND(SUM(H39:H43),5)</f>
        <v>11011.67</v>
      </c>
      <c r="I44" s="40">
        <f t="shared" si="9"/>
        <v>16934.05</v>
      </c>
      <c r="J44" s="40">
        <f t="shared" si="9"/>
        <v>16687.21</v>
      </c>
      <c r="K44" s="40">
        <f t="shared" si="9"/>
        <v>17287.830000000002</v>
      </c>
      <c r="L44" s="40">
        <f t="shared" si="9"/>
        <v>31732.67</v>
      </c>
      <c r="M44" s="40">
        <f t="shared" si="9"/>
        <v>17443.349999999999</v>
      </c>
      <c r="N44" s="40">
        <f t="shared" si="9"/>
        <v>30708.799999999999</v>
      </c>
      <c r="O44" s="40">
        <f t="shared" si="9"/>
        <v>16574.25</v>
      </c>
      <c r="P44" s="40">
        <f t="shared" si="9"/>
        <v>17377.27</v>
      </c>
      <c r="Q44" s="40">
        <f t="shared" si="9"/>
        <v>17162.79</v>
      </c>
      <c r="R44" s="40">
        <f t="shared" si="9"/>
        <v>25701.35</v>
      </c>
      <c r="S44" s="40">
        <f t="shared" si="9"/>
        <v>28581.72</v>
      </c>
      <c r="T44" s="40">
        <f>ROUND(SUM(H44:S44),5)</f>
        <v>247202.96</v>
      </c>
      <c r="U44" s="40">
        <f>ROUND(SUM(U39:U43),5)</f>
        <v>235450</v>
      </c>
      <c r="V44" s="63">
        <f>ROUND(SUM(V39:V43),5)</f>
        <v>251750</v>
      </c>
      <c r="W44" s="58"/>
      <c r="X44" s="61"/>
    </row>
    <row r="45" spans="1:24" x14ac:dyDescent="0.35">
      <c r="A45" s="39"/>
      <c r="B45" s="39"/>
      <c r="C45" s="39"/>
      <c r="D45" s="39"/>
      <c r="E45" s="39"/>
      <c r="F45" s="39" t="s">
        <v>133</v>
      </c>
      <c r="G45" s="39"/>
      <c r="H45" s="40"/>
      <c r="I45" s="40"/>
      <c r="J45" s="40"/>
      <c r="K45" s="40"/>
      <c r="L45" s="40"/>
      <c r="M45" s="40"/>
      <c r="N45" s="40"/>
      <c r="O45" s="40"/>
      <c r="P45" s="40"/>
      <c r="Q45" s="40"/>
      <c r="R45" s="40"/>
      <c r="S45" s="40"/>
      <c r="T45" s="40"/>
      <c r="U45" s="40"/>
      <c r="V45" s="58"/>
      <c r="W45" s="58"/>
    </row>
    <row r="46" spans="1:24" x14ac:dyDescent="0.35">
      <c r="A46" s="39"/>
      <c r="B46" s="39"/>
      <c r="C46" s="39"/>
      <c r="D46" s="39"/>
      <c r="E46" s="39"/>
      <c r="F46" s="39"/>
      <c r="G46" s="39" t="s">
        <v>132</v>
      </c>
      <c r="H46" s="40">
        <v>1241.6400000000001</v>
      </c>
      <c r="I46" s="40">
        <v>831.87</v>
      </c>
      <c r="J46" s="40">
        <v>834.72</v>
      </c>
      <c r="K46" s="40">
        <v>859.56</v>
      </c>
      <c r="L46" s="40">
        <v>994.91</v>
      </c>
      <c r="M46" s="40">
        <v>1153.6300000000001</v>
      </c>
      <c r="N46" s="40">
        <v>1138.08</v>
      </c>
      <c r="O46" s="40">
        <v>1148.8599999999999</v>
      </c>
      <c r="P46" s="40">
        <v>1738.91</v>
      </c>
      <c r="Q46" s="40">
        <v>1151.82</v>
      </c>
      <c r="R46" s="40">
        <v>1137.4000000000001</v>
      </c>
      <c r="S46" s="40">
        <v>401.87</v>
      </c>
      <c r="T46" s="40">
        <f>ROUND(SUM(H46:S46),5)</f>
        <v>12633.27</v>
      </c>
      <c r="U46" s="40">
        <v>15000</v>
      </c>
      <c r="V46" s="58">
        <v>12500</v>
      </c>
      <c r="W46" s="58"/>
      <c r="X46" s="61" t="s">
        <v>248</v>
      </c>
    </row>
    <row r="47" spans="1:24" ht="18.600000000000001" thickBot="1" x14ac:dyDescent="0.4">
      <c r="A47" s="39"/>
      <c r="B47" s="39"/>
      <c r="C47" s="39"/>
      <c r="D47" s="39"/>
      <c r="E47" s="39"/>
      <c r="F47" s="39"/>
      <c r="G47" s="39" t="s">
        <v>131</v>
      </c>
      <c r="H47" s="42">
        <v>420.81</v>
      </c>
      <c r="I47" s="42">
        <v>-2.9</v>
      </c>
      <c r="J47" s="42">
        <v>3.51</v>
      </c>
      <c r="K47" s="42">
        <v>1.44</v>
      </c>
      <c r="L47" s="42">
        <v>-419.94</v>
      </c>
      <c r="M47" s="42">
        <v>0</v>
      </c>
      <c r="N47" s="42">
        <v>0</v>
      </c>
      <c r="O47" s="42">
        <v>28.53</v>
      </c>
      <c r="P47" s="42">
        <v>576.07000000000005</v>
      </c>
      <c r="Q47" s="42">
        <v>-0.16</v>
      </c>
      <c r="R47" s="42">
        <v>-575.91</v>
      </c>
      <c r="S47" s="42">
        <v>0</v>
      </c>
      <c r="T47" s="42">
        <f>ROUND(SUM(H47:S47),5)</f>
        <v>31.45</v>
      </c>
      <c r="U47" s="42">
        <v>0</v>
      </c>
      <c r="V47" s="62">
        <v>0</v>
      </c>
      <c r="W47" s="60"/>
      <c r="X47" s="61" t="s">
        <v>250</v>
      </c>
    </row>
    <row r="48" spans="1:24" x14ac:dyDescent="0.35">
      <c r="A48" s="39"/>
      <c r="B48" s="39"/>
      <c r="C48" s="39"/>
      <c r="D48" s="39"/>
      <c r="E48" s="39"/>
      <c r="F48" s="39" t="s">
        <v>130</v>
      </c>
      <c r="G48" s="39"/>
      <c r="H48" s="40">
        <f t="shared" ref="H48:S48" si="10">ROUND(SUM(H45:H47),5)</f>
        <v>1662.45</v>
      </c>
      <c r="I48" s="40">
        <f t="shared" si="10"/>
        <v>828.97</v>
      </c>
      <c r="J48" s="40">
        <f t="shared" si="10"/>
        <v>838.23</v>
      </c>
      <c r="K48" s="40">
        <f t="shared" si="10"/>
        <v>861</v>
      </c>
      <c r="L48" s="40">
        <f t="shared" si="10"/>
        <v>574.97</v>
      </c>
      <c r="M48" s="40">
        <f t="shared" si="10"/>
        <v>1153.6300000000001</v>
      </c>
      <c r="N48" s="40">
        <f t="shared" si="10"/>
        <v>1138.08</v>
      </c>
      <c r="O48" s="40">
        <f t="shared" si="10"/>
        <v>1177.3900000000001</v>
      </c>
      <c r="P48" s="40">
        <f t="shared" si="10"/>
        <v>2314.98</v>
      </c>
      <c r="Q48" s="40">
        <f t="shared" si="10"/>
        <v>1151.6600000000001</v>
      </c>
      <c r="R48" s="40">
        <f t="shared" si="10"/>
        <v>561.49</v>
      </c>
      <c r="S48" s="40">
        <f t="shared" si="10"/>
        <v>401.87</v>
      </c>
      <c r="T48" s="40">
        <f>ROUND(SUM(H48:S48),5)</f>
        <v>12664.72</v>
      </c>
      <c r="U48" s="40">
        <f>ROUND(SUM(U45:U47),5)</f>
        <v>15000</v>
      </c>
      <c r="V48" s="63">
        <f>ROUND(SUM(V45:V47),5)</f>
        <v>12500</v>
      </c>
      <c r="W48" s="63"/>
    </row>
    <row r="49" spans="1:24" x14ac:dyDescent="0.35">
      <c r="A49" s="39"/>
      <c r="B49" s="39"/>
      <c r="C49" s="39"/>
      <c r="D49" s="39"/>
      <c r="E49" s="39"/>
      <c r="F49" s="39" t="s">
        <v>129</v>
      </c>
      <c r="G49" s="39"/>
      <c r="H49" s="40"/>
      <c r="I49" s="40"/>
      <c r="J49" s="40"/>
      <c r="K49" s="40"/>
      <c r="L49" s="40"/>
      <c r="M49" s="40"/>
      <c r="N49" s="40"/>
      <c r="O49" s="40"/>
      <c r="P49" s="40"/>
      <c r="Q49" s="40"/>
      <c r="R49" s="40"/>
      <c r="S49" s="40"/>
      <c r="T49" s="40"/>
      <c r="U49" s="40"/>
      <c r="V49" s="58"/>
      <c r="W49" s="58"/>
    </row>
    <row r="50" spans="1:24" x14ac:dyDescent="0.35">
      <c r="A50" s="39"/>
      <c r="B50" s="39"/>
      <c r="C50" s="39"/>
      <c r="D50" s="39"/>
      <c r="E50" s="39"/>
      <c r="F50" s="39"/>
      <c r="G50" s="39" t="s">
        <v>128</v>
      </c>
      <c r="H50" s="40">
        <v>689.8</v>
      </c>
      <c r="I50" s="40">
        <v>1078.7</v>
      </c>
      <c r="J50" s="40">
        <v>1057.2</v>
      </c>
      <c r="K50" s="40">
        <v>1162.6300000000001</v>
      </c>
      <c r="L50" s="40">
        <v>2045.8</v>
      </c>
      <c r="M50" s="40">
        <v>1097.8800000000001</v>
      </c>
      <c r="N50" s="40">
        <v>1901.74</v>
      </c>
      <c r="O50" s="40">
        <v>1071.9100000000001</v>
      </c>
      <c r="P50" s="40">
        <v>1168.2</v>
      </c>
      <c r="Q50" s="40">
        <v>1108.3800000000001</v>
      </c>
      <c r="R50" s="40">
        <v>1637.78</v>
      </c>
      <c r="S50" s="40">
        <v>1865.94</v>
      </c>
      <c r="T50" s="40">
        <f>ROUND(SUM(H50:S50),5)</f>
        <v>15885.96</v>
      </c>
      <c r="U50" s="40">
        <v>15000</v>
      </c>
      <c r="V50" s="58">
        <v>16000</v>
      </c>
      <c r="W50" s="58"/>
      <c r="X50" s="61" t="s">
        <v>248</v>
      </c>
    </row>
    <row r="51" spans="1:24" ht="18.600000000000001" thickBot="1" x14ac:dyDescent="0.4">
      <c r="A51" s="39"/>
      <c r="B51" s="39"/>
      <c r="C51" s="39"/>
      <c r="D51" s="39"/>
      <c r="E51" s="39"/>
      <c r="F51" s="39"/>
      <c r="G51" s="39" t="s">
        <v>127</v>
      </c>
      <c r="H51" s="42">
        <v>161.33000000000001</v>
      </c>
      <c r="I51" s="42">
        <v>252.29</v>
      </c>
      <c r="J51" s="42">
        <v>247.27</v>
      </c>
      <c r="K51" s="42">
        <v>271.92</v>
      </c>
      <c r="L51" s="42">
        <v>478.46</v>
      </c>
      <c r="M51" s="42">
        <v>256.76</v>
      </c>
      <c r="N51" s="42">
        <v>444.75</v>
      </c>
      <c r="O51" s="42">
        <v>250.71</v>
      </c>
      <c r="P51" s="42">
        <v>273.26</v>
      </c>
      <c r="Q51" s="42">
        <v>259.25</v>
      </c>
      <c r="R51" s="42">
        <v>383.06</v>
      </c>
      <c r="S51" s="42">
        <v>436.39</v>
      </c>
      <c r="T51" s="42">
        <f>ROUND(SUM(H51:S51),5)</f>
        <v>3715.45</v>
      </c>
      <c r="U51" s="42">
        <v>3500</v>
      </c>
      <c r="V51" s="62">
        <v>4000</v>
      </c>
      <c r="W51" s="60"/>
      <c r="X51" s="61" t="s">
        <v>248</v>
      </c>
    </row>
    <row r="52" spans="1:24" x14ac:dyDescent="0.35">
      <c r="A52" s="39"/>
      <c r="B52" s="39"/>
      <c r="C52" s="39"/>
      <c r="D52" s="39"/>
      <c r="E52" s="39"/>
      <c r="F52" s="39" t="s">
        <v>126</v>
      </c>
      <c r="G52" s="39"/>
      <c r="H52" s="40">
        <f t="shared" ref="H52:S52" si="11">ROUND(SUM(H49:H51),5)</f>
        <v>851.13</v>
      </c>
      <c r="I52" s="40">
        <f t="shared" si="11"/>
        <v>1330.99</v>
      </c>
      <c r="J52" s="40">
        <f t="shared" si="11"/>
        <v>1304.47</v>
      </c>
      <c r="K52" s="40">
        <f t="shared" si="11"/>
        <v>1434.55</v>
      </c>
      <c r="L52" s="40">
        <f t="shared" si="11"/>
        <v>2524.2600000000002</v>
      </c>
      <c r="M52" s="40">
        <f t="shared" si="11"/>
        <v>1354.64</v>
      </c>
      <c r="N52" s="40">
        <f t="shared" si="11"/>
        <v>2346.4899999999998</v>
      </c>
      <c r="O52" s="40">
        <f t="shared" si="11"/>
        <v>1322.62</v>
      </c>
      <c r="P52" s="40">
        <f t="shared" si="11"/>
        <v>1441.46</v>
      </c>
      <c r="Q52" s="40">
        <f t="shared" si="11"/>
        <v>1367.63</v>
      </c>
      <c r="R52" s="40">
        <f t="shared" si="11"/>
        <v>2020.84</v>
      </c>
      <c r="S52" s="40">
        <f t="shared" si="11"/>
        <v>2302.33</v>
      </c>
      <c r="T52" s="40">
        <f>ROUND(SUM(H52:S52),5)</f>
        <v>19601.41</v>
      </c>
      <c r="U52" s="40">
        <f>ROUND(SUM(U49:U51),5)</f>
        <v>18500</v>
      </c>
      <c r="V52" s="63">
        <f>ROUND(SUM(V49:V51),5)</f>
        <v>20000</v>
      </c>
      <c r="W52" s="63"/>
    </row>
    <row r="53" spans="1:24" x14ac:dyDescent="0.35">
      <c r="A53" s="39"/>
      <c r="B53" s="39"/>
      <c r="C53" s="39"/>
      <c r="D53" s="39"/>
      <c r="E53" s="39"/>
      <c r="F53" s="39" t="s">
        <v>125</v>
      </c>
      <c r="G53" s="39"/>
      <c r="H53" s="40"/>
      <c r="I53" s="40"/>
      <c r="J53" s="40"/>
      <c r="K53" s="40"/>
      <c r="L53" s="40"/>
      <c r="M53" s="40"/>
      <c r="N53" s="40"/>
      <c r="O53" s="40"/>
      <c r="P53" s="40"/>
      <c r="Q53" s="40"/>
      <c r="R53" s="40"/>
      <c r="S53" s="40"/>
      <c r="T53" s="40"/>
      <c r="U53" s="40"/>
      <c r="V53" s="58"/>
      <c r="W53" s="58"/>
    </row>
    <row r="54" spans="1:24" x14ac:dyDescent="0.35">
      <c r="A54" s="39"/>
      <c r="B54" s="39"/>
      <c r="C54" s="39"/>
      <c r="D54" s="39"/>
      <c r="E54" s="39"/>
      <c r="F54" s="39"/>
      <c r="G54" s="39" t="s">
        <v>124</v>
      </c>
      <c r="H54" s="40">
        <v>5108.57</v>
      </c>
      <c r="I54" s="40">
        <v>0</v>
      </c>
      <c r="J54" s="40">
        <v>10885.48</v>
      </c>
      <c r="K54" s="40">
        <v>5108.57</v>
      </c>
      <c r="L54" s="40">
        <v>5108.57</v>
      </c>
      <c r="M54" s="40">
        <v>4920.29</v>
      </c>
      <c r="N54" s="40">
        <v>4925.43</v>
      </c>
      <c r="O54" s="40">
        <v>4920.29</v>
      </c>
      <c r="P54" s="40">
        <v>4920.29</v>
      </c>
      <c r="Q54" s="40">
        <v>4920.29</v>
      </c>
      <c r="R54" s="40">
        <v>4920.29</v>
      </c>
      <c r="S54" s="40">
        <v>4920.29</v>
      </c>
      <c r="T54" s="40">
        <f>ROUND(SUM(H54:S54),5)</f>
        <v>60658.36</v>
      </c>
      <c r="U54" s="40">
        <v>62000</v>
      </c>
      <c r="V54" s="58">
        <v>67000</v>
      </c>
      <c r="W54" s="58"/>
      <c r="X54" s="61" t="s">
        <v>248</v>
      </c>
    </row>
    <row r="55" spans="1:24" x14ac:dyDescent="0.35">
      <c r="A55" s="39"/>
      <c r="B55" s="39"/>
      <c r="C55" s="39"/>
      <c r="D55" s="39"/>
      <c r="E55" s="39"/>
      <c r="F55" s="39"/>
      <c r="G55" s="39" t="s">
        <v>123</v>
      </c>
      <c r="H55" s="40">
        <v>73.02</v>
      </c>
      <c r="I55" s="40">
        <v>69.64</v>
      </c>
      <c r="J55" s="40">
        <v>62.77</v>
      </c>
      <c r="K55" s="40">
        <v>62.77</v>
      </c>
      <c r="L55" s="40">
        <v>62.77</v>
      </c>
      <c r="M55" s="40">
        <v>62.77</v>
      </c>
      <c r="N55" s="40">
        <v>62.77</v>
      </c>
      <c r="O55" s="40">
        <v>62.77</v>
      </c>
      <c r="P55" s="40">
        <v>62.77</v>
      </c>
      <c r="Q55" s="40">
        <v>62.77</v>
      </c>
      <c r="R55" s="40">
        <v>62.77</v>
      </c>
      <c r="S55" s="40">
        <v>62.77</v>
      </c>
      <c r="T55" s="40">
        <f>ROUND(SUM(H55:S55),5)</f>
        <v>770.36</v>
      </c>
      <c r="U55" s="40">
        <v>1100</v>
      </c>
      <c r="V55" s="58">
        <v>1100</v>
      </c>
      <c r="W55" s="58"/>
      <c r="X55" s="61" t="s">
        <v>248</v>
      </c>
    </row>
    <row r="56" spans="1:24" ht="18.600000000000001" thickBot="1" x14ac:dyDescent="0.4">
      <c r="A56" s="39"/>
      <c r="B56" s="39"/>
      <c r="C56" s="39"/>
      <c r="D56" s="39"/>
      <c r="E56" s="39"/>
      <c r="F56" s="39"/>
      <c r="G56" s="39" t="s">
        <v>122</v>
      </c>
      <c r="H56" s="42">
        <v>307.27999999999997</v>
      </c>
      <c r="I56" s="42">
        <v>418</v>
      </c>
      <c r="J56" s="42">
        <v>514.55999999999995</v>
      </c>
      <c r="K56" s="42">
        <v>413.28</v>
      </c>
      <c r="L56" s="42">
        <v>413.28</v>
      </c>
      <c r="M56" s="42">
        <v>413.28</v>
      </c>
      <c r="N56" s="42">
        <v>413.28</v>
      </c>
      <c r="O56" s="42">
        <v>413.28</v>
      </c>
      <c r="P56" s="42">
        <v>429.76</v>
      </c>
      <c r="Q56" s="42">
        <v>429.76</v>
      </c>
      <c r="R56" s="42">
        <v>429.76</v>
      </c>
      <c r="S56" s="42">
        <v>429.76</v>
      </c>
      <c r="T56" s="42">
        <f>ROUND(SUM(H56:S56),5)</f>
        <v>5025.28</v>
      </c>
      <c r="U56" s="42">
        <v>4400</v>
      </c>
      <c r="V56" s="62">
        <v>4400</v>
      </c>
      <c r="W56" s="60"/>
      <c r="X56" s="61" t="s">
        <v>248</v>
      </c>
    </row>
    <row r="57" spans="1:24" x14ac:dyDescent="0.35">
      <c r="A57" s="39"/>
      <c r="B57" s="39"/>
      <c r="C57" s="39"/>
      <c r="D57" s="39"/>
      <c r="E57" s="39"/>
      <c r="F57" s="39" t="s">
        <v>121</v>
      </c>
      <c r="G57" s="39"/>
      <c r="H57" s="40">
        <f t="shared" ref="H57:S57" si="12">ROUND(SUM(H53:H56),5)</f>
        <v>5488.87</v>
      </c>
      <c r="I57" s="40">
        <f t="shared" si="12"/>
        <v>487.64</v>
      </c>
      <c r="J57" s="40">
        <f t="shared" si="12"/>
        <v>11462.81</v>
      </c>
      <c r="K57" s="40">
        <f t="shared" si="12"/>
        <v>5584.62</v>
      </c>
      <c r="L57" s="40">
        <f t="shared" si="12"/>
        <v>5584.62</v>
      </c>
      <c r="M57" s="40">
        <f t="shared" si="12"/>
        <v>5396.34</v>
      </c>
      <c r="N57" s="40">
        <f t="shared" si="12"/>
        <v>5401.48</v>
      </c>
      <c r="O57" s="40">
        <f t="shared" si="12"/>
        <v>5396.34</v>
      </c>
      <c r="P57" s="40">
        <f t="shared" si="12"/>
        <v>5412.82</v>
      </c>
      <c r="Q57" s="40">
        <f t="shared" si="12"/>
        <v>5412.82</v>
      </c>
      <c r="R57" s="40">
        <f t="shared" si="12"/>
        <v>5412.82</v>
      </c>
      <c r="S57" s="40">
        <f t="shared" si="12"/>
        <v>5412.82</v>
      </c>
      <c r="T57" s="40">
        <f>ROUND(SUM(H57:S57),5)</f>
        <v>66454</v>
      </c>
      <c r="U57" s="40">
        <f>ROUND(SUM(U53:U56),5)</f>
        <v>67500</v>
      </c>
      <c r="V57" s="63">
        <f>ROUND(SUM(V53:V56),5)</f>
        <v>72500</v>
      </c>
      <c r="W57" s="63"/>
    </row>
    <row r="58" spans="1:24" x14ac:dyDescent="0.35">
      <c r="A58" s="39"/>
      <c r="B58" s="39"/>
      <c r="C58" s="39"/>
      <c r="D58" s="39"/>
      <c r="E58" s="39"/>
      <c r="F58" s="39" t="s">
        <v>120</v>
      </c>
      <c r="G58" s="39"/>
      <c r="H58" s="40"/>
      <c r="I58" s="40"/>
      <c r="J58" s="40"/>
      <c r="K58" s="40"/>
      <c r="L58" s="40"/>
      <c r="M58" s="40"/>
      <c r="N58" s="40"/>
      <c r="O58" s="40"/>
      <c r="P58" s="40"/>
      <c r="Q58" s="40"/>
      <c r="R58" s="40"/>
      <c r="S58" s="40"/>
      <c r="T58" s="40"/>
      <c r="U58" s="40"/>
      <c r="V58" s="58"/>
      <c r="W58" s="58"/>
    </row>
    <row r="59" spans="1:24" x14ac:dyDescent="0.35">
      <c r="A59" s="39"/>
      <c r="B59" s="39"/>
      <c r="C59" s="39"/>
      <c r="D59" s="39"/>
      <c r="E59" s="39"/>
      <c r="F59" s="39"/>
      <c r="G59" s="39" t="s">
        <v>119</v>
      </c>
      <c r="H59" s="40">
        <v>1147.4000000000001</v>
      </c>
      <c r="I59" s="40">
        <v>1758.75</v>
      </c>
      <c r="J59" s="40">
        <v>1147.4000000000001</v>
      </c>
      <c r="K59" s="40">
        <v>1147.4000000000001</v>
      </c>
      <c r="L59" s="40">
        <v>1147.4000000000001</v>
      </c>
      <c r="M59" s="40">
        <v>1147.4000000000001</v>
      </c>
      <c r="N59" s="40">
        <v>1147.4000000000001</v>
      </c>
      <c r="O59" s="40">
        <v>1147.4000000000001</v>
      </c>
      <c r="P59" s="40">
        <v>1147.4000000000001</v>
      </c>
      <c r="Q59" s="40">
        <v>1147.4000000000001</v>
      </c>
      <c r="R59" s="40">
        <v>1147.4000000000001</v>
      </c>
      <c r="S59" s="40">
        <v>1147.4000000000001</v>
      </c>
      <c r="T59" s="40">
        <f>ROUND(SUM(H59:S59),5)</f>
        <v>14380.15</v>
      </c>
      <c r="U59" s="40">
        <v>16000</v>
      </c>
      <c r="V59" s="79">
        <v>19100</v>
      </c>
      <c r="W59" s="58"/>
      <c r="X59" s="61" t="s">
        <v>289</v>
      </c>
    </row>
    <row r="60" spans="1:24" x14ac:dyDescent="0.35">
      <c r="A60" s="39"/>
      <c r="B60" s="39"/>
      <c r="C60" s="39"/>
      <c r="D60" s="39"/>
      <c r="E60" s="39"/>
      <c r="F60" s="39"/>
      <c r="G60" s="39" t="s">
        <v>176</v>
      </c>
      <c r="H60" s="40">
        <v>0</v>
      </c>
      <c r="I60" s="40">
        <v>0</v>
      </c>
      <c r="J60" s="40">
        <v>0</v>
      </c>
      <c r="K60" s="40">
        <v>0</v>
      </c>
      <c r="L60" s="40">
        <v>0</v>
      </c>
      <c r="M60" s="40">
        <v>0</v>
      </c>
      <c r="N60" s="40">
        <v>0</v>
      </c>
      <c r="O60" s="40">
        <v>0</v>
      </c>
      <c r="P60" s="40">
        <v>0</v>
      </c>
      <c r="Q60" s="40">
        <v>0</v>
      </c>
      <c r="R60" s="40">
        <v>0</v>
      </c>
      <c r="S60" s="40">
        <v>0</v>
      </c>
      <c r="T60" s="40">
        <f>ROUND(SUM(H60:S60),5)</f>
        <v>0</v>
      </c>
      <c r="U60" s="40">
        <v>1000</v>
      </c>
      <c r="V60" s="58">
        <v>1000</v>
      </c>
      <c r="W60" s="58"/>
      <c r="X60" s="61" t="s">
        <v>251</v>
      </c>
    </row>
    <row r="61" spans="1:24" ht="18.600000000000001" thickBot="1" x14ac:dyDescent="0.4">
      <c r="A61" s="39"/>
      <c r="B61" s="39"/>
      <c r="C61" s="39"/>
      <c r="D61" s="39"/>
      <c r="E61" s="39"/>
      <c r="F61" s="39"/>
      <c r="G61" s="39" t="s">
        <v>118</v>
      </c>
      <c r="H61" s="43">
        <v>55.65</v>
      </c>
      <c r="I61" s="43">
        <v>28.5</v>
      </c>
      <c r="J61" s="43">
        <v>22.8</v>
      </c>
      <c r="K61" s="43">
        <v>85.5</v>
      </c>
      <c r="L61" s="43">
        <v>74.099999999999994</v>
      </c>
      <c r="M61" s="43">
        <v>17.100000000000001</v>
      </c>
      <c r="N61" s="43">
        <v>721.17</v>
      </c>
      <c r="O61" s="43">
        <v>437.85</v>
      </c>
      <c r="P61" s="43">
        <v>367.09</v>
      </c>
      <c r="Q61" s="43">
        <v>145.88999999999999</v>
      </c>
      <c r="R61" s="43">
        <v>33</v>
      </c>
      <c r="S61" s="43">
        <v>305.05</v>
      </c>
      <c r="T61" s="43">
        <f>ROUND(SUM(H61:S61),5)</f>
        <v>2293.6999999999998</v>
      </c>
      <c r="U61" s="43">
        <v>3000</v>
      </c>
      <c r="V61" s="60">
        <v>3000</v>
      </c>
      <c r="W61" s="60"/>
      <c r="X61" s="61" t="s">
        <v>252</v>
      </c>
    </row>
    <row r="62" spans="1:24" ht="18.600000000000001" thickBot="1" x14ac:dyDescent="0.4">
      <c r="A62" s="39"/>
      <c r="B62" s="39"/>
      <c r="C62" s="39"/>
      <c r="D62" s="39"/>
      <c r="E62" s="39"/>
      <c r="F62" s="39" t="s">
        <v>117</v>
      </c>
      <c r="G62" s="39"/>
      <c r="H62" s="44">
        <f t="shared" ref="H62:S62" si="13">ROUND(SUM(H58:H61),5)</f>
        <v>1203.05</v>
      </c>
      <c r="I62" s="44">
        <f t="shared" si="13"/>
        <v>1787.25</v>
      </c>
      <c r="J62" s="44">
        <f t="shared" si="13"/>
        <v>1170.2</v>
      </c>
      <c r="K62" s="44">
        <f t="shared" si="13"/>
        <v>1232.9000000000001</v>
      </c>
      <c r="L62" s="44">
        <f t="shared" si="13"/>
        <v>1221.5</v>
      </c>
      <c r="M62" s="44">
        <f t="shared" si="13"/>
        <v>1164.5</v>
      </c>
      <c r="N62" s="44">
        <f t="shared" si="13"/>
        <v>1868.57</v>
      </c>
      <c r="O62" s="44">
        <f t="shared" si="13"/>
        <v>1585.25</v>
      </c>
      <c r="P62" s="44">
        <f t="shared" si="13"/>
        <v>1514.49</v>
      </c>
      <c r="Q62" s="44">
        <f t="shared" si="13"/>
        <v>1293.29</v>
      </c>
      <c r="R62" s="44">
        <f t="shared" si="13"/>
        <v>1180.4000000000001</v>
      </c>
      <c r="S62" s="44">
        <f t="shared" si="13"/>
        <v>1452.45</v>
      </c>
      <c r="T62" s="44">
        <f>ROUND(SUM(H62:S62),5)</f>
        <v>16673.849999999999</v>
      </c>
      <c r="U62" s="44">
        <f>ROUND(SUM(U58:U61),5)</f>
        <v>20000</v>
      </c>
      <c r="V62" s="64">
        <f>ROUND(SUM(V58:V61),5)</f>
        <v>23100</v>
      </c>
      <c r="W62" s="72"/>
    </row>
    <row r="63" spans="1:24" x14ac:dyDescent="0.35">
      <c r="A63" s="39"/>
      <c r="B63" s="39"/>
      <c r="C63" s="39"/>
      <c r="D63" s="39"/>
      <c r="E63" s="39" t="s">
        <v>116</v>
      </c>
      <c r="F63" s="39"/>
      <c r="G63" s="39"/>
      <c r="H63" s="40">
        <f t="shared" ref="H63:S63" si="14">ROUND(H38+H44+H48+H52+H57+H62,5)</f>
        <v>20217.169999999998</v>
      </c>
      <c r="I63" s="40">
        <f t="shared" si="14"/>
        <v>21368.9</v>
      </c>
      <c r="J63" s="40">
        <f t="shared" si="14"/>
        <v>31462.92</v>
      </c>
      <c r="K63" s="40">
        <f t="shared" si="14"/>
        <v>26400.9</v>
      </c>
      <c r="L63" s="40">
        <f t="shared" si="14"/>
        <v>41638.019999999997</v>
      </c>
      <c r="M63" s="40">
        <f t="shared" si="14"/>
        <v>26512.46</v>
      </c>
      <c r="N63" s="40">
        <f t="shared" si="14"/>
        <v>41463.42</v>
      </c>
      <c r="O63" s="40">
        <f t="shared" si="14"/>
        <v>26055.85</v>
      </c>
      <c r="P63" s="40">
        <f t="shared" si="14"/>
        <v>28061.02</v>
      </c>
      <c r="Q63" s="40">
        <f t="shared" si="14"/>
        <v>26388.19</v>
      </c>
      <c r="R63" s="40">
        <f t="shared" si="14"/>
        <v>34876.9</v>
      </c>
      <c r="S63" s="40">
        <f t="shared" si="14"/>
        <v>38151.19</v>
      </c>
      <c r="T63" s="40">
        <f>ROUND(SUM(H63:S63),5)</f>
        <v>362596.94</v>
      </c>
      <c r="U63" s="40">
        <f>ROUND(U38+U44+U48+U52+U57+U62,5)</f>
        <v>356450</v>
      </c>
      <c r="V63" s="63">
        <f>ROUND(V38+V44+V48+V52+V57+V62,5)</f>
        <v>379850</v>
      </c>
      <c r="W63" s="63"/>
    </row>
    <row r="64" spans="1:24" x14ac:dyDescent="0.35">
      <c r="A64" s="39"/>
      <c r="B64" s="39"/>
      <c r="C64" s="39"/>
      <c r="D64" s="39"/>
      <c r="E64" s="39" t="s">
        <v>115</v>
      </c>
      <c r="F64" s="39"/>
      <c r="G64" s="39"/>
      <c r="H64" s="40"/>
      <c r="I64" s="40"/>
      <c r="J64" s="40"/>
      <c r="K64" s="40"/>
      <c r="L64" s="40"/>
      <c r="M64" s="40"/>
      <c r="N64" s="40"/>
      <c r="O64" s="40"/>
      <c r="P64" s="40"/>
      <c r="Q64" s="40"/>
      <c r="R64" s="40"/>
      <c r="S64" s="40"/>
      <c r="T64" s="40"/>
      <c r="U64" s="40"/>
      <c r="V64" s="58"/>
      <c r="W64" s="58"/>
    </row>
    <row r="65" spans="1:24" x14ac:dyDescent="0.35">
      <c r="A65" s="39"/>
      <c r="B65" s="39"/>
      <c r="C65" s="39"/>
      <c r="D65" s="39"/>
      <c r="E65" s="39"/>
      <c r="F65" s="39" t="s">
        <v>114</v>
      </c>
      <c r="G65" s="39"/>
      <c r="H65" s="40"/>
      <c r="I65" s="40"/>
      <c r="J65" s="40"/>
      <c r="K65" s="40"/>
      <c r="L65" s="40"/>
      <c r="M65" s="40"/>
      <c r="N65" s="40"/>
      <c r="O65" s="40"/>
      <c r="P65" s="40"/>
      <c r="Q65" s="40"/>
      <c r="R65" s="40"/>
      <c r="S65" s="40"/>
      <c r="T65" s="40"/>
      <c r="U65" s="40"/>
      <c r="V65" s="58"/>
      <c r="W65" s="58"/>
    </row>
    <row r="66" spans="1:24" x14ac:dyDescent="0.35">
      <c r="A66" s="39"/>
      <c r="B66" s="39"/>
      <c r="C66" s="39"/>
      <c r="D66" s="39"/>
      <c r="E66" s="39"/>
      <c r="F66" s="39"/>
      <c r="G66" s="39" t="s">
        <v>113</v>
      </c>
      <c r="H66" s="40">
        <v>95.28</v>
      </c>
      <c r="I66" s="40">
        <v>0</v>
      </c>
      <c r="J66" s="40">
        <v>0</v>
      </c>
      <c r="K66" s="40">
        <v>0</v>
      </c>
      <c r="L66" s="40">
        <v>0</v>
      </c>
      <c r="M66" s="40">
        <v>0</v>
      </c>
      <c r="N66" s="40">
        <v>-93.49</v>
      </c>
      <c r="O66" s="40">
        <v>0</v>
      </c>
      <c r="P66" s="40">
        <v>0</v>
      </c>
      <c r="Q66" s="40">
        <v>0</v>
      </c>
      <c r="R66" s="40">
        <v>0</v>
      </c>
      <c r="S66" s="40">
        <v>0</v>
      </c>
      <c r="T66" s="40">
        <v>0</v>
      </c>
      <c r="U66" s="40">
        <v>3400</v>
      </c>
      <c r="V66" s="58">
        <v>2400</v>
      </c>
      <c r="W66" s="58"/>
      <c r="X66" s="61" t="s">
        <v>253</v>
      </c>
    </row>
    <row r="67" spans="1:24" x14ac:dyDescent="0.35">
      <c r="A67" s="39"/>
      <c r="B67" s="39"/>
      <c r="C67" s="39"/>
      <c r="D67" s="39"/>
      <c r="E67" s="39"/>
      <c r="F67" s="39"/>
      <c r="G67" s="39" t="s">
        <v>112</v>
      </c>
      <c r="H67" s="40">
        <v>258.12</v>
      </c>
      <c r="I67" s="40">
        <v>258.12</v>
      </c>
      <c r="J67" s="40">
        <v>258.12</v>
      </c>
      <c r="K67" s="40">
        <v>258.12</v>
      </c>
      <c r="L67" s="40">
        <v>258.12</v>
      </c>
      <c r="M67" s="40">
        <v>258.12</v>
      </c>
      <c r="N67" s="40">
        <v>258.12</v>
      </c>
      <c r="O67" s="40">
        <v>258.12</v>
      </c>
      <c r="P67" s="40">
        <v>258.12</v>
      </c>
      <c r="Q67" s="40">
        <v>258.12</v>
      </c>
      <c r="R67" s="40">
        <v>258.12</v>
      </c>
      <c r="S67" s="40">
        <v>258.12</v>
      </c>
      <c r="T67" s="40">
        <v>258.12</v>
      </c>
      <c r="U67" s="40">
        <v>3300</v>
      </c>
      <c r="V67" s="58">
        <v>3300</v>
      </c>
      <c r="W67" s="58"/>
      <c r="X67" s="61" t="s">
        <v>252</v>
      </c>
    </row>
    <row r="68" spans="1:24" ht="18.600000000000001" thickBot="1" x14ac:dyDescent="0.4">
      <c r="A68" s="39"/>
      <c r="B68" s="39"/>
      <c r="C68" s="39"/>
      <c r="D68" s="39"/>
      <c r="E68" s="39"/>
      <c r="F68" s="39"/>
      <c r="G68" s="39" t="s">
        <v>111</v>
      </c>
      <c r="H68" s="42">
        <v>93.03</v>
      </c>
      <c r="I68" s="42">
        <v>559.51</v>
      </c>
      <c r="J68" s="42">
        <v>514.62</v>
      </c>
      <c r="K68" s="42">
        <v>406.4</v>
      </c>
      <c r="L68" s="42">
        <v>296.24</v>
      </c>
      <c r="M68" s="42">
        <v>302.38</v>
      </c>
      <c r="N68" s="42">
        <v>292.37</v>
      </c>
      <c r="O68" s="42">
        <v>275.5</v>
      </c>
      <c r="P68" s="42">
        <v>261.02</v>
      </c>
      <c r="Q68" s="42">
        <v>257.64</v>
      </c>
      <c r="R68" s="42">
        <v>317.72000000000003</v>
      </c>
      <c r="S68" s="42">
        <v>257.64</v>
      </c>
      <c r="T68" s="42">
        <f>ROUND(SUM(H68:S68),5)</f>
        <v>3834.07</v>
      </c>
      <c r="U68" s="42">
        <v>5000</v>
      </c>
      <c r="V68" s="62">
        <v>5000</v>
      </c>
      <c r="W68" s="60"/>
      <c r="X68" s="61" t="s">
        <v>252</v>
      </c>
    </row>
    <row r="69" spans="1:24" x14ac:dyDescent="0.35">
      <c r="A69" s="39"/>
      <c r="B69" s="39"/>
      <c r="C69" s="39"/>
      <c r="D69" s="39"/>
      <c r="E69" s="39"/>
      <c r="F69" s="39" t="s">
        <v>110</v>
      </c>
      <c r="G69" s="39"/>
      <c r="H69" s="40">
        <f t="shared" ref="H69:S69" si="15">ROUND(SUM(H65:H68),5)</f>
        <v>446.43</v>
      </c>
      <c r="I69" s="40">
        <f t="shared" si="15"/>
        <v>817.63</v>
      </c>
      <c r="J69" s="40">
        <f t="shared" si="15"/>
        <v>772.74</v>
      </c>
      <c r="K69" s="40">
        <f t="shared" si="15"/>
        <v>664.52</v>
      </c>
      <c r="L69" s="40">
        <f t="shared" si="15"/>
        <v>554.36</v>
      </c>
      <c r="M69" s="40">
        <f t="shared" si="15"/>
        <v>560.5</v>
      </c>
      <c r="N69" s="40">
        <f t="shared" si="15"/>
        <v>457</v>
      </c>
      <c r="O69" s="40">
        <f t="shared" si="15"/>
        <v>533.62</v>
      </c>
      <c r="P69" s="40">
        <f t="shared" si="15"/>
        <v>519.14</v>
      </c>
      <c r="Q69" s="40">
        <f t="shared" si="15"/>
        <v>515.76</v>
      </c>
      <c r="R69" s="40">
        <f t="shared" si="15"/>
        <v>575.84</v>
      </c>
      <c r="S69" s="40">
        <f t="shared" si="15"/>
        <v>515.76</v>
      </c>
      <c r="T69" s="40">
        <f>ROUND(SUM(H69:S69),5)</f>
        <v>6933.3</v>
      </c>
      <c r="U69" s="40">
        <f>ROUND(SUM(U65:U68),5)</f>
        <v>11700</v>
      </c>
      <c r="V69" s="63">
        <f>ROUND(SUM(V65:V68),5)</f>
        <v>10700</v>
      </c>
      <c r="W69" s="63"/>
    </row>
    <row r="70" spans="1:24" x14ac:dyDescent="0.35">
      <c r="A70" s="39"/>
      <c r="B70" s="39"/>
      <c r="C70" s="39"/>
      <c r="D70" s="39"/>
      <c r="E70" s="39"/>
      <c r="F70" s="39" t="s">
        <v>109</v>
      </c>
      <c r="G70" s="39"/>
      <c r="H70" s="40"/>
      <c r="I70" s="40"/>
      <c r="J70" s="40"/>
      <c r="K70" s="40"/>
      <c r="L70" s="40"/>
      <c r="M70" s="40"/>
      <c r="N70" s="40"/>
      <c r="O70" s="40"/>
      <c r="P70" s="40"/>
      <c r="Q70" s="40"/>
      <c r="R70" s="40"/>
      <c r="S70" s="40"/>
      <c r="T70" s="40"/>
      <c r="U70" s="40"/>
      <c r="V70" s="58"/>
      <c r="W70" s="58"/>
      <c r="X70" s="74"/>
    </row>
    <row r="71" spans="1:24" x14ac:dyDescent="0.35">
      <c r="A71" s="39"/>
      <c r="B71" s="39"/>
      <c r="C71" s="39"/>
      <c r="D71" s="39"/>
      <c r="E71" s="39"/>
      <c r="F71" s="39"/>
      <c r="G71" s="39" t="s">
        <v>108</v>
      </c>
      <c r="H71" s="40">
        <v>0</v>
      </c>
      <c r="I71" s="40">
        <v>500</v>
      </c>
      <c r="J71" s="40">
        <v>400</v>
      </c>
      <c r="K71" s="40">
        <v>1500</v>
      </c>
      <c r="L71" s="40">
        <v>1300</v>
      </c>
      <c r="M71" s="40">
        <v>300</v>
      </c>
      <c r="N71" s="40">
        <v>0</v>
      </c>
      <c r="O71" s="40">
        <v>750</v>
      </c>
      <c r="P71" s="40">
        <v>1500</v>
      </c>
      <c r="Q71" s="40">
        <v>750</v>
      </c>
      <c r="R71" s="40">
        <v>750</v>
      </c>
      <c r="S71" s="40">
        <v>1700</v>
      </c>
      <c r="T71" s="40">
        <f t="shared" ref="T71:T102" si="16">ROUND(SUM(H71:S71),5)</f>
        <v>9450</v>
      </c>
      <c r="U71" s="40">
        <v>15000</v>
      </c>
      <c r="V71" s="58">
        <v>12000</v>
      </c>
      <c r="W71" s="58"/>
      <c r="X71" s="61" t="s">
        <v>300</v>
      </c>
    </row>
    <row r="72" spans="1:24" x14ac:dyDescent="0.35">
      <c r="A72" s="39"/>
      <c r="B72" s="39"/>
      <c r="C72" s="39"/>
      <c r="D72" s="39"/>
      <c r="E72" s="39"/>
      <c r="F72" s="39"/>
      <c r="G72" s="39" t="s">
        <v>107</v>
      </c>
      <c r="H72" s="40">
        <v>403.23</v>
      </c>
      <c r="I72" s="40">
        <v>109.38</v>
      </c>
      <c r="J72" s="40">
        <v>299.73</v>
      </c>
      <c r="K72" s="40">
        <v>207.4</v>
      </c>
      <c r="L72" s="40">
        <v>222.34</v>
      </c>
      <c r="M72" s="40">
        <v>0</v>
      </c>
      <c r="N72" s="40">
        <v>662.39</v>
      </c>
      <c r="O72" s="40">
        <v>259.25</v>
      </c>
      <c r="P72" s="40">
        <v>207.4</v>
      </c>
      <c r="Q72" s="40">
        <v>381.39</v>
      </c>
      <c r="R72" s="40">
        <v>0</v>
      </c>
      <c r="S72" s="40">
        <v>48.19</v>
      </c>
      <c r="T72" s="40">
        <f t="shared" si="16"/>
        <v>2800.7</v>
      </c>
      <c r="U72" s="40">
        <v>1800</v>
      </c>
      <c r="V72" s="58">
        <v>3100</v>
      </c>
      <c r="W72" s="58"/>
      <c r="X72" s="61" t="s">
        <v>274</v>
      </c>
    </row>
    <row r="73" spans="1:24" x14ac:dyDescent="0.35">
      <c r="A73" s="39"/>
      <c r="B73" s="39"/>
      <c r="C73" s="39"/>
      <c r="D73" s="39"/>
      <c r="E73" s="39"/>
      <c r="F73" s="39"/>
      <c r="G73" s="39" t="s">
        <v>106</v>
      </c>
      <c r="H73" s="40">
        <v>234.9</v>
      </c>
      <c r="I73" s="40">
        <v>288.94</v>
      </c>
      <c r="J73" s="40">
        <v>418.68</v>
      </c>
      <c r="K73" s="40">
        <v>223</v>
      </c>
      <c r="L73" s="40">
        <v>208</v>
      </c>
      <c r="M73" s="40">
        <v>198</v>
      </c>
      <c r="N73" s="40">
        <v>198.04</v>
      </c>
      <c r="O73" s="40">
        <v>195.43</v>
      </c>
      <c r="P73" s="40">
        <v>193.08</v>
      </c>
      <c r="Q73" s="40">
        <v>0</v>
      </c>
      <c r="R73" s="40">
        <v>268</v>
      </c>
      <c r="S73" s="40">
        <v>211.61</v>
      </c>
      <c r="T73" s="40">
        <f t="shared" si="16"/>
        <v>2637.68</v>
      </c>
      <c r="U73" s="40">
        <v>4500</v>
      </c>
      <c r="V73" s="58">
        <v>3100</v>
      </c>
      <c r="W73" s="58"/>
      <c r="X73" s="61" t="s">
        <v>252</v>
      </c>
    </row>
    <row r="74" spans="1:24" x14ac:dyDescent="0.35">
      <c r="A74" s="39"/>
      <c r="B74" s="39"/>
      <c r="C74" s="39"/>
      <c r="D74" s="39"/>
      <c r="E74" s="39"/>
      <c r="F74" s="39"/>
      <c r="G74" s="39" t="s">
        <v>105</v>
      </c>
      <c r="H74" s="40">
        <v>221.65</v>
      </c>
      <c r="I74" s="40">
        <v>221.65</v>
      </c>
      <c r="J74" s="40">
        <v>0</v>
      </c>
      <c r="K74" s="40">
        <v>0</v>
      </c>
      <c r="L74" s="40">
        <v>0</v>
      </c>
      <c r="M74" s="40">
        <v>0</v>
      </c>
      <c r="N74" s="40">
        <v>0</v>
      </c>
      <c r="O74" s="40">
        <v>0</v>
      </c>
      <c r="P74" s="40">
        <v>0</v>
      </c>
      <c r="Q74" s="40">
        <v>0</v>
      </c>
      <c r="R74" s="40">
        <v>0</v>
      </c>
      <c r="S74" s="40">
        <v>0</v>
      </c>
      <c r="T74" s="40">
        <v>0</v>
      </c>
      <c r="U74" s="40">
        <v>2800</v>
      </c>
      <c r="V74" s="58">
        <v>0</v>
      </c>
      <c r="W74" s="58"/>
      <c r="X74" s="61" t="s">
        <v>255</v>
      </c>
    </row>
    <row r="75" spans="1:24" x14ac:dyDescent="0.35">
      <c r="A75" s="39"/>
      <c r="B75" s="39"/>
      <c r="C75" s="39"/>
      <c r="D75" s="39"/>
      <c r="E75" s="39"/>
      <c r="F75" s="39"/>
      <c r="G75" s="39" t="s">
        <v>104</v>
      </c>
      <c r="H75" s="40">
        <v>70.900000000000006</v>
      </c>
      <c r="I75" s="40">
        <v>53.8</v>
      </c>
      <c r="J75" s="40">
        <v>0</v>
      </c>
      <c r="K75" s="40">
        <v>52.49</v>
      </c>
      <c r="L75" s="40">
        <v>212.93</v>
      </c>
      <c r="M75" s="40">
        <v>0</v>
      </c>
      <c r="N75" s="40">
        <v>0</v>
      </c>
      <c r="O75" s="40">
        <v>61.94</v>
      </c>
      <c r="P75" s="40">
        <v>27.78</v>
      </c>
      <c r="Q75" s="40">
        <v>0</v>
      </c>
      <c r="R75" s="40">
        <v>0</v>
      </c>
      <c r="S75" s="40">
        <v>0</v>
      </c>
      <c r="T75" s="40">
        <f t="shared" si="16"/>
        <v>479.84</v>
      </c>
      <c r="U75" s="40">
        <v>1200</v>
      </c>
      <c r="V75" s="58">
        <v>1100</v>
      </c>
      <c r="W75" s="58"/>
      <c r="X75" s="61" t="s">
        <v>256</v>
      </c>
    </row>
    <row r="76" spans="1:24" x14ac:dyDescent="0.35">
      <c r="A76" s="39"/>
      <c r="B76" s="39"/>
      <c r="C76" s="39"/>
      <c r="D76" s="39"/>
      <c r="E76" s="39"/>
      <c r="F76" s="39"/>
      <c r="G76" s="39" t="s">
        <v>103</v>
      </c>
      <c r="H76" s="40">
        <v>766.33</v>
      </c>
      <c r="I76" s="40">
        <v>766.33</v>
      </c>
      <c r="J76" s="40">
        <v>766.33</v>
      </c>
      <c r="K76" s="40">
        <v>766.33</v>
      </c>
      <c r="L76" s="40">
        <v>766.33</v>
      </c>
      <c r="M76" s="40">
        <v>766.33</v>
      </c>
      <c r="N76" s="40">
        <v>766.33</v>
      </c>
      <c r="O76" s="40">
        <v>766.33</v>
      </c>
      <c r="P76" s="40">
        <v>766.33</v>
      </c>
      <c r="Q76" s="40">
        <v>766.33</v>
      </c>
      <c r="R76" s="40">
        <v>766.33</v>
      </c>
      <c r="S76" s="40">
        <v>766.33</v>
      </c>
      <c r="T76" s="40">
        <f t="shared" si="16"/>
        <v>9195.9599999999991</v>
      </c>
      <c r="U76" s="40">
        <v>9200</v>
      </c>
      <c r="V76" s="79">
        <v>10700</v>
      </c>
      <c r="W76" s="58"/>
      <c r="X76" s="61" t="s">
        <v>290</v>
      </c>
    </row>
    <row r="77" spans="1:24" x14ac:dyDescent="0.35">
      <c r="A77" s="39"/>
      <c r="B77" s="39"/>
      <c r="C77" s="39"/>
      <c r="D77" s="39"/>
      <c r="E77" s="39"/>
      <c r="F77" s="39"/>
      <c r="G77" s="39" t="s">
        <v>102</v>
      </c>
      <c r="H77" s="40">
        <v>475</v>
      </c>
      <c r="I77" s="40">
        <v>0</v>
      </c>
      <c r="J77" s="40">
        <v>0</v>
      </c>
      <c r="K77" s="40">
        <v>1493</v>
      </c>
      <c r="L77" s="40">
        <v>284</v>
      </c>
      <c r="M77" s="40">
        <v>0</v>
      </c>
      <c r="N77" s="40">
        <v>200</v>
      </c>
      <c r="O77" s="40">
        <v>0</v>
      </c>
      <c r="P77" s="40">
        <v>0</v>
      </c>
      <c r="Q77" s="40">
        <v>0</v>
      </c>
      <c r="R77" s="40">
        <v>99</v>
      </c>
      <c r="S77" s="40">
        <v>65</v>
      </c>
      <c r="T77" s="40">
        <f t="shared" si="16"/>
        <v>2616</v>
      </c>
      <c r="U77" s="40">
        <v>2200</v>
      </c>
      <c r="V77" s="58">
        <v>2600</v>
      </c>
      <c r="W77" s="58"/>
      <c r="X77" s="61" t="s">
        <v>252</v>
      </c>
    </row>
    <row r="78" spans="1:24" x14ac:dyDescent="0.35">
      <c r="A78" s="39"/>
      <c r="B78" s="39"/>
      <c r="C78" s="39"/>
      <c r="D78" s="39"/>
      <c r="E78" s="39"/>
      <c r="F78" s="39"/>
      <c r="G78" s="39" t="s">
        <v>101</v>
      </c>
      <c r="H78" s="40">
        <v>21</v>
      </c>
      <c r="I78" s="40">
        <v>21</v>
      </c>
      <c r="J78" s="40">
        <v>35</v>
      </c>
      <c r="K78" s="40">
        <v>21</v>
      </c>
      <c r="L78" s="40">
        <v>21</v>
      </c>
      <c r="M78" s="40">
        <v>21</v>
      </c>
      <c r="N78" s="40">
        <v>21</v>
      </c>
      <c r="O78" s="40">
        <v>64</v>
      </c>
      <c r="P78" s="40">
        <v>21</v>
      </c>
      <c r="Q78" s="40">
        <v>21</v>
      </c>
      <c r="R78" s="40">
        <v>21</v>
      </c>
      <c r="S78" s="40">
        <v>35</v>
      </c>
      <c r="T78" s="40">
        <f t="shared" si="16"/>
        <v>323</v>
      </c>
      <c r="U78" s="40">
        <v>350</v>
      </c>
      <c r="V78" s="58">
        <v>350</v>
      </c>
      <c r="W78" s="58"/>
      <c r="X78" s="61" t="s">
        <v>252</v>
      </c>
    </row>
    <row r="79" spans="1:24" x14ac:dyDescent="0.35">
      <c r="A79" s="39"/>
      <c r="B79" s="39"/>
      <c r="C79" s="39"/>
      <c r="D79" s="39"/>
      <c r="E79" s="39"/>
      <c r="F79" s="39"/>
      <c r="G79" s="39" t="s">
        <v>100</v>
      </c>
      <c r="H79" s="40">
        <v>0</v>
      </c>
      <c r="I79" s="40">
        <v>0</v>
      </c>
      <c r="J79" s="40">
        <v>0</v>
      </c>
      <c r="K79" s="40">
        <v>0</v>
      </c>
      <c r="L79" s="40">
        <v>0</v>
      </c>
      <c r="M79" s="40">
        <v>0</v>
      </c>
      <c r="N79" s="40">
        <v>205.53</v>
      </c>
      <c r="O79" s="40">
        <v>0</v>
      </c>
      <c r="P79" s="40">
        <v>70</v>
      </c>
      <c r="Q79" s="40">
        <v>0</v>
      </c>
      <c r="R79" s="40">
        <v>0</v>
      </c>
      <c r="S79" s="40">
        <v>0</v>
      </c>
      <c r="T79" s="40">
        <f t="shared" si="16"/>
        <v>275.52999999999997</v>
      </c>
      <c r="U79" s="40">
        <v>400</v>
      </c>
      <c r="V79" s="58">
        <v>2000</v>
      </c>
      <c r="W79" s="58"/>
      <c r="X79" s="61" t="s">
        <v>275</v>
      </c>
    </row>
    <row r="80" spans="1:24" x14ac:dyDescent="0.35">
      <c r="A80" s="39"/>
      <c r="B80" s="39"/>
      <c r="C80" s="39"/>
      <c r="D80" s="39"/>
      <c r="E80" s="39"/>
      <c r="F80" s="39"/>
      <c r="G80" s="39" t="s">
        <v>99</v>
      </c>
      <c r="H80" s="40">
        <v>28.79</v>
      </c>
      <c r="I80" s="40">
        <v>619.92999999999995</v>
      </c>
      <c r="J80" s="40">
        <v>274.73</v>
      </c>
      <c r="K80" s="40">
        <v>328.99</v>
      </c>
      <c r="L80" s="40">
        <v>1450.34</v>
      </c>
      <c r="M80" s="40">
        <v>663.74</v>
      </c>
      <c r="N80" s="40">
        <v>345.63</v>
      </c>
      <c r="O80" s="40">
        <v>860.6</v>
      </c>
      <c r="P80" s="40">
        <v>330.86</v>
      </c>
      <c r="Q80" s="40">
        <v>445.11</v>
      </c>
      <c r="R80" s="40">
        <v>696.44</v>
      </c>
      <c r="S80" s="40">
        <v>1266.82</v>
      </c>
      <c r="T80" s="40">
        <f t="shared" si="16"/>
        <v>7311.98</v>
      </c>
      <c r="U80" s="40">
        <v>7500</v>
      </c>
      <c r="V80" s="58">
        <v>8000</v>
      </c>
      <c r="W80" s="58"/>
      <c r="X80" s="61" t="s">
        <v>252</v>
      </c>
    </row>
    <row r="81" spans="1:24" x14ac:dyDescent="0.35">
      <c r="A81" s="39"/>
      <c r="B81" s="39"/>
      <c r="C81" s="39"/>
      <c r="D81" s="39"/>
      <c r="E81" s="39"/>
      <c r="F81" s="39"/>
      <c r="G81" s="39" t="s">
        <v>98</v>
      </c>
      <c r="H81" s="40">
        <v>0</v>
      </c>
      <c r="I81" s="40">
        <v>0</v>
      </c>
      <c r="J81" s="40">
        <v>0</v>
      </c>
      <c r="K81" s="40">
        <v>0</v>
      </c>
      <c r="L81" s="40">
        <v>0</v>
      </c>
      <c r="M81" s="40">
        <v>0</v>
      </c>
      <c r="N81" s="40">
        <v>0</v>
      </c>
      <c r="O81" s="40">
        <v>424.08</v>
      </c>
      <c r="P81" s="40">
        <v>46.71</v>
      </c>
      <c r="Q81" s="40">
        <v>0</v>
      </c>
      <c r="R81" s="40">
        <v>0</v>
      </c>
      <c r="S81" s="40">
        <v>0</v>
      </c>
      <c r="T81" s="40">
        <f t="shared" si="16"/>
        <v>470.79</v>
      </c>
      <c r="U81" s="40">
        <v>2600</v>
      </c>
      <c r="V81" s="58">
        <v>2000</v>
      </c>
      <c r="W81" s="58"/>
      <c r="X81" s="61" t="s">
        <v>256</v>
      </c>
    </row>
    <row r="82" spans="1:24" x14ac:dyDescent="0.35">
      <c r="A82" s="39"/>
      <c r="B82" s="39"/>
      <c r="C82" s="39"/>
      <c r="D82" s="39"/>
      <c r="E82" s="39"/>
      <c r="F82" s="39"/>
      <c r="G82" s="39" t="s">
        <v>97</v>
      </c>
      <c r="H82" s="40">
        <v>0</v>
      </c>
      <c r="I82" s="40">
        <v>360.81</v>
      </c>
      <c r="J82" s="40">
        <v>165.08</v>
      </c>
      <c r="K82" s="40">
        <v>101.92</v>
      </c>
      <c r="L82" s="40">
        <v>149.1</v>
      </c>
      <c r="M82" s="40">
        <v>0</v>
      </c>
      <c r="N82" s="40">
        <v>189.35</v>
      </c>
      <c r="O82" s="40">
        <v>150.68</v>
      </c>
      <c r="P82" s="40">
        <v>137.41</v>
      </c>
      <c r="Q82" s="40">
        <v>0</v>
      </c>
      <c r="R82" s="40">
        <v>261.57</v>
      </c>
      <c r="S82" s="40">
        <v>414.63</v>
      </c>
      <c r="T82" s="40">
        <f t="shared" si="16"/>
        <v>1930.55</v>
      </c>
      <c r="U82" s="40">
        <v>2700</v>
      </c>
      <c r="V82" s="58">
        <v>2400</v>
      </c>
      <c r="W82" s="58"/>
      <c r="X82" s="61" t="s">
        <v>256</v>
      </c>
    </row>
    <row r="83" spans="1:24" x14ac:dyDescent="0.35">
      <c r="A83" s="39"/>
      <c r="B83" s="39"/>
      <c r="C83" s="39"/>
      <c r="D83" s="39"/>
      <c r="E83" s="39"/>
      <c r="F83" s="39"/>
      <c r="G83" s="39" t="s">
        <v>96</v>
      </c>
      <c r="H83" s="40">
        <v>0</v>
      </c>
      <c r="I83" s="40">
        <v>100</v>
      </c>
      <c r="J83" s="40">
        <v>0</v>
      </c>
      <c r="K83" s="40">
        <v>0</v>
      </c>
      <c r="L83" s="40">
        <v>0</v>
      </c>
      <c r="M83" s="40">
        <v>0</v>
      </c>
      <c r="N83" s="40">
        <v>0</v>
      </c>
      <c r="O83" s="40">
        <v>135.5</v>
      </c>
      <c r="P83" s="40">
        <v>0</v>
      </c>
      <c r="Q83" s="40">
        <v>0</v>
      </c>
      <c r="R83" s="40">
        <v>220</v>
      </c>
      <c r="S83" s="40">
        <v>0</v>
      </c>
      <c r="T83" s="40">
        <f t="shared" si="16"/>
        <v>455.5</v>
      </c>
      <c r="U83" s="40">
        <v>1100</v>
      </c>
      <c r="V83" s="58">
        <v>1000</v>
      </c>
      <c r="W83" s="58"/>
      <c r="X83" s="61" t="s">
        <v>256</v>
      </c>
    </row>
    <row r="84" spans="1:24" x14ac:dyDescent="0.35">
      <c r="A84" s="39"/>
      <c r="B84" s="39"/>
      <c r="C84" s="39"/>
      <c r="D84" s="39"/>
      <c r="E84" s="39"/>
      <c r="F84" s="39"/>
      <c r="G84" s="39" t="s">
        <v>95</v>
      </c>
      <c r="H84" s="40">
        <v>0</v>
      </c>
      <c r="I84" s="40">
        <v>1380.04</v>
      </c>
      <c r="J84" s="40">
        <v>0</v>
      </c>
      <c r="K84" s="40">
        <v>0</v>
      </c>
      <c r="L84" s="40">
        <v>553.46</v>
      </c>
      <c r="M84" s="40">
        <v>0</v>
      </c>
      <c r="N84" s="40">
        <v>54.36</v>
      </c>
      <c r="O84" s="40">
        <v>0</v>
      </c>
      <c r="P84" s="40">
        <v>0</v>
      </c>
      <c r="Q84" s="40">
        <v>0</v>
      </c>
      <c r="R84" s="40">
        <v>0</v>
      </c>
      <c r="S84" s="40">
        <v>325.14999999999998</v>
      </c>
      <c r="T84" s="40">
        <f t="shared" si="16"/>
        <v>2313.0100000000002</v>
      </c>
      <c r="U84" s="40">
        <v>4000</v>
      </c>
      <c r="V84" s="58">
        <v>3500</v>
      </c>
      <c r="W84" s="58"/>
      <c r="X84" s="61" t="s">
        <v>256</v>
      </c>
    </row>
    <row r="85" spans="1:24" x14ac:dyDescent="0.35">
      <c r="A85" s="39"/>
      <c r="B85" s="39"/>
      <c r="C85" s="39"/>
      <c r="D85" s="39"/>
      <c r="E85" s="39"/>
      <c r="F85" s="39"/>
      <c r="G85" s="39" t="s">
        <v>94</v>
      </c>
      <c r="H85" s="40">
        <v>0</v>
      </c>
      <c r="I85" s="40">
        <v>197.37</v>
      </c>
      <c r="J85" s="40">
        <v>0</v>
      </c>
      <c r="K85" s="40">
        <v>0</v>
      </c>
      <c r="L85" s="40">
        <v>0</v>
      </c>
      <c r="M85" s="40">
        <v>0</v>
      </c>
      <c r="N85" s="40">
        <v>0</v>
      </c>
      <c r="O85" s="40">
        <v>0</v>
      </c>
      <c r="P85" s="40">
        <v>0</v>
      </c>
      <c r="Q85" s="40">
        <v>0</v>
      </c>
      <c r="R85" s="40">
        <v>0</v>
      </c>
      <c r="S85" s="40">
        <v>413.4</v>
      </c>
      <c r="T85" s="40">
        <f t="shared" si="16"/>
        <v>610.77</v>
      </c>
      <c r="U85" s="40">
        <v>2400</v>
      </c>
      <c r="V85" s="58">
        <v>2000</v>
      </c>
      <c r="W85" s="58"/>
      <c r="X85" s="61" t="s">
        <v>258</v>
      </c>
    </row>
    <row r="86" spans="1:24" x14ac:dyDescent="0.35">
      <c r="A86" s="39"/>
      <c r="B86" s="39"/>
      <c r="C86" s="39"/>
      <c r="D86" s="39"/>
      <c r="E86" s="39"/>
      <c r="F86" s="39"/>
      <c r="G86" s="39" t="s">
        <v>93</v>
      </c>
      <c r="H86" s="40">
        <v>300.39</v>
      </c>
      <c r="I86" s="40">
        <v>289.39</v>
      </c>
      <c r="J86" s="40">
        <v>283.26</v>
      </c>
      <c r="K86" s="40">
        <v>331.04</v>
      </c>
      <c r="L86" s="40">
        <v>492.91</v>
      </c>
      <c r="M86" s="40">
        <v>283.26</v>
      </c>
      <c r="N86" s="40">
        <v>445.12</v>
      </c>
      <c r="O86" s="40">
        <v>296.39</v>
      </c>
      <c r="P86" s="40">
        <v>325.27999999999997</v>
      </c>
      <c r="Q86" s="40">
        <v>299.69</v>
      </c>
      <c r="R86" s="40">
        <v>420.9</v>
      </c>
      <c r="S86" s="40">
        <v>456.67</v>
      </c>
      <c r="T86" s="40">
        <f t="shared" si="16"/>
        <v>4224.3</v>
      </c>
      <c r="U86" s="40">
        <v>3800</v>
      </c>
      <c r="V86" s="58">
        <v>4200</v>
      </c>
      <c r="W86" s="58"/>
      <c r="X86" s="61" t="s">
        <v>259</v>
      </c>
    </row>
    <row r="87" spans="1:24" x14ac:dyDescent="0.35">
      <c r="A87" s="39"/>
      <c r="B87" s="39"/>
      <c r="C87" s="39"/>
      <c r="D87" s="39"/>
      <c r="E87" s="39"/>
      <c r="F87" s="39"/>
      <c r="G87" s="39" t="s">
        <v>92</v>
      </c>
      <c r="H87" s="40">
        <v>0</v>
      </c>
      <c r="I87" s="40">
        <v>0</v>
      </c>
      <c r="J87" s="40">
        <v>0</v>
      </c>
      <c r="K87" s="40">
        <v>9270</v>
      </c>
      <c r="L87" s="40">
        <v>0</v>
      </c>
      <c r="M87" s="40">
        <v>0</v>
      </c>
      <c r="N87" s="40">
        <v>2350</v>
      </c>
      <c r="O87" s="40">
        <v>0</v>
      </c>
      <c r="P87" s="40">
        <v>0</v>
      </c>
      <c r="Q87" s="40">
        <v>0</v>
      </c>
      <c r="R87" s="40">
        <v>0</v>
      </c>
      <c r="S87" s="40">
        <v>0</v>
      </c>
      <c r="T87" s="40">
        <f t="shared" si="16"/>
        <v>11620</v>
      </c>
      <c r="U87" s="40">
        <v>12000</v>
      </c>
      <c r="V87" s="58">
        <v>12000</v>
      </c>
      <c r="W87" s="58"/>
      <c r="X87" s="61" t="s">
        <v>252</v>
      </c>
    </row>
    <row r="88" spans="1:24" x14ac:dyDescent="0.35">
      <c r="A88" s="39"/>
      <c r="B88" s="39"/>
      <c r="C88" s="39"/>
      <c r="D88" s="39"/>
      <c r="E88" s="39"/>
      <c r="F88" s="39"/>
      <c r="G88" s="39" t="s">
        <v>91</v>
      </c>
      <c r="H88" s="40">
        <v>950</v>
      </c>
      <c r="I88" s="40">
        <v>1140</v>
      </c>
      <c r="J88" s="40">
        <v>665</v>
      </c>
      <c r="K88" s="40">
        <v>308.75</v>
      </c>
      <c r="L88" s="40">
        <v>736.25</v>
      </c>
      <c r="M88" s="40">
        <v>403.75</v>
      </c>
      <c r="N88" s="40">
        <v>427.5</v>
      </c>
      <c r="O88" s="40">
        <v>475</v>
      </c>
      <c r="P88" s="40">
        <v>350</v>
      </c>
      <c r="Q88" s="40">
        <v>525</v>
      </c>
      <c r="R88" s="40">
        <v>1075</v>
      </c>
      <c r="S88" s="40">
        <v>500</v>
      </c>
      <c r="T88" s="40">
        <f t="shared" si="16"/>
        <v>7556.25</v>
      </c>
      <c r="U88" s="40">
        <v>7400</v>
      </c>
      <c r="V88" s="58">
        <v>7500</v>
      </c>
      <c r="W88" s="58"/>
      <c r="X88" s="61" t="s">
        <v>260</v>
      </c>
    </row>
    <row r="89" spans="1:24" x14ac:dyDescent="0.35">
      <c r="A89" s="39"/>
      <c r="B89" s="39"/>
      <c r="C89" s="39"/>
      <c r="D89" s="39"/>
      <c r="E89" s="39"/>
      <c r="F89" s="39"/>
      <c r="G89" s="39" t="s">
        <v>177</v>
      </c>
      <c r="H89" s="40">
        <v>0</v>
      </c>
      <c r="I89" s="40">
        <v>0</v>
      </c>
      <c r="J89" s="40">
        <v>0</v>
      </c>
      <c r="K89" s="40">
        <v>0</v>
      </c>
      <c r="L89" s="40">
        <v>0</v>
      </c>
      <c r="M89" s="40">
        <v>0</v>
      </c>
      <c r="N89" s="40">
        <v>0</v>
      </c>
      <c r="O89" s="40">
        <v>0</v>
      </c>
      <c r="P89" s="40">
        <v>0</v>
      </c>
      <c r="Q89" s="40">
        <v>0</v>
      </c>
      <c r="R89" s="40">
        <v>0</v>
      </c>
      <c r="S89" s="40">
        <v>0</v>
      </c>
      <c r="T89" s="40">
        <f t="shared" si="16"/>
        <v>0</v>
      </c>
      <c r="U89" s="40">
        <v>10000</v>
      </c>
      <c r="V89" s="58">
        <v>9000</v>
      </c>
      <c r="W89" s="58"/>
      <c r="X89" s="61" t="s">
        <v>261</v>
      </c>
    </row>
    <row r="90" spans="1:24" x14ac:dyDescent="0.35">
      <c r="A90" s="39"/>
      <c r="B90" s="39"/>
      <c r="C90" s="39"/>
      <c r="D90" s="39"/>
      <c r="E90" s="39"/>
      <c r="F90" s="39"/>
      <c r="G90" s="39" t="s">
        <v>90</v>
      </c>
      <c r="H90" s="40">
        <v>0</v>
      </c>
      <c r="I90" s="40">
        <v>0</v>
      </c>
      <c r="J90" s="40">
        <v>0</v>
      </c>
      <c r="K90" s="40">
        <v>0</v>
      </c>
      <c r="L90" s="40">
        <v>0</v>
      </c>
      <c r="M90" s="40">
        <v>0</v>
      </c>
      <c r="N90" s="40">
        <v>0</v>
      </c>
      <c r="O90" s="40">
        <v>0</v>
      </c>
      <c r="P90" s="40">
        <v>0</v>
      </c>
      <c r="Q90" s="40">
        <v>0</v>
      </c>
      <c r="R90" s="40">
        <v>0</v>
      </c>
      <c r="S90" s="40">
        <v>0</v>
      </c>
      <c r="T90" s="40">
        <f t="shared" si="16"/>
        <v>0</v>
      </c>
      <c r="U90" s="40">
        <v>600</v>
      </c>
      <c r="V90" s="58">
        <v>200</v>
      </c>
      <c r="W90" s="58"/>
      <c r="X90" s="61" t="s">
        <v>262</v>
      </c>
    </row>
    <row r="91" spans="1:24" x14ac:dyDescent="0.35">
      <c r="A91" s="39"/>
      <c r="B91" s="39"/>
      <c r="C91" s="39"/>
      <c r="D91" s="39"/>
      <c r="E91" s="39"/>
      <c r="F91" s="39"/>
      <c r="G91" s="39" t="s">
        <v>89</v>
      </c>
      <c r="H91" s="40">
        <v>1490</v>
      </c>
      <c r="I91" s="40">
        <v>345</v>
      </c>
      <c r="J91" s="40">
        <v>1035</v>
      </c>
      <c r="K91" s="40">
        <v>4030</v>
      </c>
      <c r="L91" s="40">
        <v>1612.83</v>
      </c>
      <c r="M91" s="40">
        <v>2070</v>
      </c>
      <c r="N91" s="40">
        <v>2055</v>
      </c>
      <c r="O91" s="40">
        <v>2000</v>
      </c>
      <c r="P91" s="40">
        <v>2000</v>
      </c>
      <c r="Q91" s="40">
        <v>2000</v>
      </c>
      <c r="R91" s="40">
        <v>3500</v>
      </c>
      <c r="S91" s="40">
        <v>1058.4000000000001</v>
      </c>
      <c r="T91" s="40">
        <f t="shared" si="16"/>
        <v>23196.23</v>
      </c>
      <c r="U91" s="40">
        <v>50000</v>
      </c>
      <c r="V91" s="58">
        <v>30000</v>
      </c>
      <c r="W91" s="58"/>
      <c r="X91" s="61" t="s">
        <v>263</v>
      </c>
    </row>
    <row r="92" spans="1:24" x14ac:dyDescent="0.35">
      <c r="A92" s="39"/>
      <c r="B92" s="39"/>
      <c r="C92" s="39"/>
      <c r="D92" s="39"/>
      <c r="E92" s="39"/>
      <c r="F92" s="39"/>
      <c r="G92" s="39" t="s">
        <v>88</v>
      </c>
      <c r="H92" s="40">
        <v>414.15</v>
      </c>
      <c r="I92" s="40">
        <v>414.15</v>
      </c>
      <c r="J92" s="40">
        <v>414.15</v>
      </c>
      <c r="K92" s="40">
        <v>414.15</v>
      </c>
      <c r="L92" s="40">
        <v>414.15</v>
      </c>
      <c r="M92" s="40">
        <v>414.15</v>
      </c>
      <c r="N92" s="40">
        <v>414.15</v>
      </c>
      <c r="O92" s="40">
        <v>414.15</v>
      </c>
      <c r="P92" s="40">
        <v>414.15</v>
      </c>
      <c r="Q92" s="40">
        <v>414.15</v>
      </c>
      <c r="R92" s="40">
        <v>414.15</v>
      </c>
      <c r="S92" s="40">
        <v>414.15</v>
      </c>
      <c r="T92" s="40">
        <f t="shared" si="16"/>
        <v>4969.8</v>
      </c>
      <c r="U92" s="40">
        <v>5000</v>
      </c>
      <c r="V92" s="58">
        <v>5400</v>
      </c>
      <c r="W92" s="58"/>
      <c r="X92" s="61" t="s">
        <v>264</v>
      </c>
    </row>
    <row r="93" spans="1:24" x14ac:dyDescent="0.35">
      <c r="A93" s="39"/>
      <c r="B93" s="39"/>
      <c r="C93" s="39"/>
      <c r="D93" s="39"/>
      <c r="E93" s="39"/>
      <c r="F93" s="39"/>
      <c r="G93" s="39" t="s">
        <v>87</v>
      </c>
      <c r="H93" s="40">
        <v>0</v>
      </c>
      <c r="I93" s="40">
        <v>0</v>
      </c>
      <c r="J93" s="40">
        <v>0</v>
      </c>
      <c r="K93" s="40">
        <v>0</v>
      </c>
      <c r="L93" s="40">
        <v>0</v>
      </c>
      <c r="M93" s="40">
        <v>850</v>
      </c>
      <c r="N93" s="40">
        <v>0</v>
      </c>
      <c r="O93" s="40">
        <v>0</v>
      </c>
      <c r="P93" s="40">
        <v>0</v>
      </c>
      <c r="Q93" s="40">
        <v>0</v>
      </c>
      <c r="R93" s="40">
        <v>296.35000000000002</v>
      </c>
      <c r="S93" s="40">
        <v>760</v>
      </c>
      <c r="T93" s="40">
        <f t="shared" si="16"/>
        <v>1906.35</v>
      </c>
      <c r="U93" s="40">
        <v>1500</v>
      </c>
      <c r="V93" s="58">
        <v>1800</v>
      </c>
      <c r="W93" s="58"/>
      <c r="X93" s="61" t="s">
        <v>256</v>
      </c>
    </row>
    <row r="94" spans="1:24" x14ac:dyDescent="0.35">
      <c r="A94" s="39"/>
      <c r="B94" s="39"/>
      <c r="C94" s="39"/>
      <c r="D94" s="39"/>
      <c r="E94" s="39"/>
      <c r="F94" s="39"/>
      <c r="G94" s="39" t="s">
        <v>86</v>
      </c>
      <c r="H94" s="40">
        <v>0</v>
      </c>
      <c r="I94" s="40">
        <v>0</v>
      </c>
      <c r="J94" s="40">
        <v>0</v>
      </c>
      <c r="K94" s="40">
        <v>0</v>
      </c>
      <c r="L94" s="40">
        <v>0</v>
      </c>
      <c r="M94" s="40">
        <v>0</v>
      </c>
      <c r="N94" s="40">
        <v>0</v>
      </c>
      <c r="O94" s="40">
        <v>0</v>
      </c>
      <c r="P94" s="40">
        <v>0</v>
      </c>
      <c r="Q94" s="40">
        <v>0</v>
      </c>
      <c r="R94" s="40">
        <v>25</v>
      </c>
      <c r="S94" s="40">
        <v>0</v>
      </c>
      <c r="T94" s="40">
        <f t="shared" si="16"/>
        <v>25</v>
      </c>
      <c r="U94" s="40">
        <v>900</v>
      </c>
      <c r="V94" s="58">
        <v>0</v>
      </c>
      <c r="W94" s="58"/>
      <c r="X94" s="61" t="s">
        <v>265</v>
      </c>
    </row>
    <row r="95" spans="1:24" x14ac:dyDescent="0.35">
      <c r="A95" s="39"/>
      <c r="B95" s="39"/>
      <c r="C95" s="39"/>
      <c r="D95" s="39"/>
      <c r="E95" s="39"/>
      <c r="F95" s="39"/>
      <c r="G95" s="39" t="s">
        <v>85</v>
      </c>
      <c r="H95" s="40">
        <v>196.5</v>
      </c>
      <c r="I95" s="40">
        <v>51</v>
      </c>
      <c r="J95" s="40">
        <v>0</v>
      </c>
      <c r="K95" s="40">
        <v>0</v>
      </c>
      <c r="L95" s="40">
        <v>0</v>
      </c>
      <c r="M95" s="40">
        <v>0</v>
      </c>
      <c r="N95" s="40">
        <v>0</v>
      </c>
      <c r="O95" s="40">
        <v>51</v>
      </c>
      <c r="P95" s="40">
        <v>0</v>
      </c>
      <c r="Q95" s="40">
        <v>0</v>
      </c>
      <c r="R95" s="40">
        <v>51</v>
      </c>
      <c r="S95" s="40">
        <v>38.380000000000003</v>
      </c>
      <c r="T95" s="40">
        <f t="shared" si="16"/>
        <v>387.88</v>
      </c>
      <c r="U95" s="40">
        <v>3500</v>
      </c>
      <c r="V95" s="58">
        <v>3500</v>
      </c>
      <c r="W95" s="58"/>
      <c r="X95" s="61" t="s">
        <v>266</v>
      </c>
    </row>
    <row r="96" spans="1:24" x14ac:dyDescent="0.35">
      <c r="A96" s="39"/>
      <c r="B96" s="39"/>
      <c r="C96" s="39"/>
      <c r="D96" s="39"/>
      <c r="E96" s="39"/>
      <c r="F96" s="39"/>
      <c r="G96" s="39" t="s">
        <v>84</v>
      </c>
      <c r="H96" s="40">
        <v>3227.25</v>
      </c>
      <c r="I96" s="40">
        <v>0</v>
      </c>
      <c r="J96" s="40">
        <v>820.92</v>
      </c>
      <c r="K96" s="40">
        <v>9828.0400000000009</v>
      </c>
      <c r="L96" s="40">
        <v>598.98</v>
      </c>
      <c r="M96" s="40">
        <v>0</v>
      </c>
      <c r="N96" s="40">
        <v>1301.1600000000001</v>
      </c>
      <c r="O96" s="40">
        <v>559.63</v>
      </c>
      <c r="P96" s="40">
        <v>10834.23</v>
      </c>
      <c r="Q96" s="40">
        <v>3684.43</v>
      </c>
      <c r="R96" s="40">
        <v>1236.43</v>
      </c>
      <c r="S96" s="40">
        <v>1958.1</v>
      </c>
      <c r="T96" s="40">
        <f t="shared" si="16"/>
        <v>34049.17</v>
      </c>
      <c r="U96" s="40">
        <v>42000</v>
      </c>
      <c r="V96" s="58">
        <v>47000</v>
      </c>
      <c r="W96" s="58"/>
      <c r="X96" s="61" t="s">
        <v>276</v>
      </c>
    </row>
    <row r="97" spans="1:24" x14ac:dyDescent="0.35">
      <c r="A97" s="39"/>
      <c r="B97" s="39"/>
      <c r="C97" s="39"/>
      <c r="D97" s="39"/>
      <c r="E97" s="39"/>
      <c r="F97" s="39"/>
      <c r="G97" s="39" t="s">
        <v>83</v>
      </c>
      <c r="H97" s="40">
        <v>264.62</v>
      </c>
      <c r="I97" s="40">
        <v>63.31</v>
      </c>
      <c r="J97" s="40">
        <v>0</v>
      </c>
      <c r="K97" s="40">
        <v>123.73</v>
      </c>
      <c r="L97" s="40">
        <v>0</v>
      </c>
      <c r="M97" s="40">
        <v>0</v>
      </c>
      <c r="N97" s="40">
        <v>147.05000000000001</v>
      </c>
      <c r="O97" s="40">
        <v>83.34</v>
      </c>
      <c r="P97" s="40">
        <v>0</v>
      </c>
      <c r="Q97" s="40">
        <v>116.33</v>
      </c>
      <c r="R97" s="40">
        <v>246.57</v>
      </c>
      <c r="S97" s="40">
        <v>152.71</v>
      </c>
      <c r="T97" s="40">
        <f t="shared" si="16"/>
        <v>1197.6600000000001</v>
      </c>
      <c r="U97" s="40">
        <v>2000</v>
      </c>
      <c r="V97" s="58">
        <v>2000</v>
      </c>
      <c r="W97" s="58"/>
      <c r="X97" s="61" t="s">
        <v>267</v>
      </c>
    </row>
    <row r="98" spans="1:24" x14ac:dyDescent="0.35">
      <c r="A98" s="39"/>
      <c r="B98" s="39"/>
      <c r="C98" s="39"/>
      <c r="D98" s="39"/>
      <c r="E98" s="39"/>
      <c r="F98" s="39"/>
      <c r="G98" s="39" t="s">
        <v>82</v>
      </c>
      <c r="H98" s="40">
        <v>0</v>
      </c>
      <c r="I98" s="40">
        <v>0</v>
      </c>
      <c r="J98" s="40">
        <v>0</v>
      </c>
      <c r="K98" s="40">
        <v>553.67999999999995</v>
      </c>
      <c r="L98" s="40">
        <v>49.96</v>
      </c>
      <c r="M98" s="40">
        <v>0</v>
      </c>
      <c r="N98" s="40">
        <v>2002.15</v>
      </c>
      <c r="O98" s="40">
        <v>0</v>
      </c>
      <c r="P98" s="40">
        <v>0</v>
      </c>
      <c r="Q98" s="40">
        <v>0</v>
      </c>
      <c r="R98" s="40">
        <v>0</v>
      </c>
      <c r="S98" s="40">
        <v>0</v>
      </c>
      <c r="T98" s="40">
        <f t="shared" si="16"/>
        <v>2605.79</v>
      </c>
      <c r="U98" s="40">
        <v>3600</v>
      </c>
      <c r="V98" s="58">
        <v>3600</v>
      </c>
      <c r="W98" s="58"/>
      <c r="X98" s="61" t="s">
        <v>267</v>
      </c>
    </row>
    <row r="99" spans="1:24" x14ac:dyDescent="0.35">
      <c r="A99" s="39"/>
      <c r="B99" s="39"/>
      <c r="C99" s="39"/>
      <c r="D99" s="39"/>
      <c r="E99" s="39"/>
      <c r="F99" s="39"/>
      <c r="G99" s="39" t="s">
        <v>81</v>
      </c>
      <c r="H99" s="40">
        <v>134.76</v>
      </c>
      <c r="I99" s="40">
        <v>126.09</v>
      </c>
      <c r="J99" s="40">
        <v>284.76</v>
      </c>
      <c r="K99" s="40">
        <v>93.87</v>
      </c>
      <c r="L99" s="40">
        <v>219.57</v>
      </c>
      <c r="M99" s="40">
        <v>77.64</v>
      </c>
      <c r="N99" s="40">
        <v>32.71</v>
      </c>
      <c r="O99" s="40">
        <v>272.52999999999997</v>
      </c>
      <c r="P99" s="40">
        <v>85.63</v>
      </c>
      <c r="Q99" s="40">
        <v>228.49</v>
      </c>
      <c r="R99" s="40">
        <v>104.44</v>
      </c>
      <c r="S99" s="40">
        <v>179.03</v>
      </c>
      <c r="T99" s="40">
        <f t="shared" si="16"/>
        <v>1839.52</v>
      </c>
      <c r="U99" s="40">
        <v>2500</v>
      </c>
      <c r="V99" s="58">
        <v>2500</v>
      </c>
      <c r="W99" s="58"/>
      <c r="X99" s="61" t="s">
        <v>267</v>
      </c>
    </row>
    <row r="100" spans="1:24" x14ac:dyDescent="0.35">
      <c r="A100" s="39"/>
      <c r="B100" s="39"/>
      <c r="C100" s="39"/>
      <c r="D100" s="39"/>
      <c r="E100" s="39"/>
      <c r="F100" s="39"/>
      <c r="G100" s="39" t="s">
        <v>80</v>
      </c>
      <c r="H100" s="40">
        <v>50</v>
      </c>
      <c r="I100" s="40">
        <v>50</v>
      </c>
      <c r="J100" s="40">
        <v>50</v>
      </c>
      <c r="K100" s="40">
        <v>50</v>
      </c>
      <c r="L100" s="40">
        <v>50</v>
      </c>
      <c r="M100" s="40">
        <v>50</v>
      </c>
      <c r="N100" s="40">
        <v>50</v>
      </c>
      <c r="O100" s="40">
        <v>50</v>
      </c>
      <c r="P100" s="40">
        <v>50</v>
      </c>
      <c r="Q100" s="40">
        <v>50</v>
      </c>
      <c r="R100" s="40">
        <v>50</v>
      </c>
      <c r="S100" s="40">
        <v>50</v>
      </c>
      <c r="T100" s="40">
        <f t="shared" si="16"/>
        <v>600</v>
      </c>
      <c r="U100" s="40">
        <v>1000</v>
      </c>
      <c r="V100" s="58">
        <v>1000</v>
      </c>
      <c r="W100" s="58"/>
      <c r="X100" s="61" t="s">
        <v>267</v>
      </c>
    </row>
    <row r="101" spans="1:24" ht="18.600000000000001" thickBot="1" x14ac:dyDescent="0.4">
      <c r="A101" s="39"/>
      <c r="B101" s="39"/>
      <c r="C101" s="39"/>
      <c r="D101" s="39"/>
      <c r="E101" s="39"/>
      <c r="F101" s="39"/>
      <c r="G101" s="39" t="s">
        <v>79</v>
      </c>
      <c r="H101" s="42">
        <v>0</v>
      </c>
      <c r="I101" s="42">
        <v>135.04</v>
      </c>
      <c r="J101" s="42">
        <v>187.79</v>
      </c>
      <c r="K101" s="42">
        <v>134.03</v>
      </c>
      <c r="L101" s="42">
        <v>120.27</v>
      </c>
      <c r="M101" s="42">
        <v>269.41000000000003</v>
      </c>
      <c r="N101" s="42">
        <v>184.14</v>
      </c>
      <c r="O101" s="42">
        <v>0</v>
      </c>
      <c r="P101" s="42">
        <v>92.65</v>
      </c>
      <c r="Q101" s="42">
        <v>91.9</v>
      </c>
      <c r="R101" s="42">
        <v>135.02000000000001</v>
      </c>
      <c r="S101" s="42">
        <v>238.57</v>
      </c>
      <c r="T101" s="42">
        <f t="shared" si="16"/>
        <v>1588.82</v>
      </c>
      <c r="U101" s="42">
        <v>1600</v>
      </c>
      <c r="V101" s="62">
        <v>1600</v>
      </c>
      <c r="W101" s="60"/>
      <c r="X101" s="61" t="s">
        <v>267</v>
      </c>
    </row>
    <row r="102" spans="1:24" x14ac:dyDescent="0.35">
      <c r="A102" s="39"/>
      <c r="B102" s="39"/>
      <c r="C102" s="39"/>
      <c r="D102" s="39"/>
      <c r="E102" s="39"/>
      <c r="F102" s="39" t="s">
        <v>78</v>
      </c>
      <c r="G102" s="39"/>
      <c r="H102" s="40">
        <f t="shared" ref="H102:S102" si="17">ROUND(SUM(H70:H101),5)</f>
        <v>9249.4699999999993</v>
      </c>
      <c r="I102" s="40">
        <f t="shared" si="17"/>
        <v>7233.23</v>
      </c>
      <c r="J102" s="40">
        <f t="shared" si="17"/>
        <v>6100.43</v>
      </c>
      <c r="K102" s="40">
        <f t="shared" si="17"/>
        <v>29831.42</v>
      </c>
      <c r="L102" s="40">
        <f t="shared" si="17"/>
        <v>9462.42</v>
      </c>
      <c r="M102" s="40">
        <f t="shared" si="17"/>
        <v>6367.28</v>
      </c>
      <c r="N102" s="40">
        <f t="shared" si="17"/>
        <v>12051.61</v>
      </c>
      <c r="O102" s="40">
        <f t="shared" si="17"/>
        <v>7869.85</v>
      </c>
      <c r="P102" s="40">
        <f t="shared" si="17"/>
        <v>17452.509999999998</v>
      </c>
      <c r="Q102" s="40">
        <f t="shared" si="17"/>
        <v>9773.82</v>
      </c>
      <c r="R102" s="40">
        <f t="shared" si="17"/>
        <v>10637.2</v>
      </c>
      <c r="S102" s="40">
        <f t="shared" si="17"/>
        <v>11052.14</v>
      </c>
      <c r="T102" s="40">
        <f t="shared" si="16"/>
        <v>137081.38</v>
      </c>
      <c r="U102" s="40">
        <f>ROUND(SUM(U70:U101),5)</f>
        <v>205150</v>
      </c>
      <c r="V102" s="63">
        <f>ROUND(SUM(V70:V101),5)</f>
        <v>185150</v>
      </c>
      <c r="W102" s="63"/>
    </row>
    <row r="103" spans="1:24" x14ac:dyDescent="0.35">
      <c r="A103" s="39"/>
      <c r="B103" s="39"/>
      <c r="C103" s="39"/>
      <c r="D103" s="39"/>
      <c r="E103" s="39"/>
      <c r="F103" s="39" t="s">
        <v>77</v>
      </c>
      <c r="G103" s="39"/>
      <c r="H103" s="40"/>
      <c r="I103" s="40"/>
      <c r="J103" s="40"/>
      <c r="K103" s="40"/>
      <c r="L103" s="40"/>
      <c r="M103" s="40"/>
      <c r="N103" s="40"/>
      <c r="O103" s="40"/>
      <c r="P103" s="40"/>
      <c r="Q103" s="40"/>
      <c r="R103" s="40"/>
      <c r="S103" s="40"/>
      <c r="T103" s="40"/>
      <c r="U103" s="40"/>
      <c r="V103" s="58"/>
      <c r="W103" s="58"/>
    </row>
    <row r="104" spans="1:24" hidden="1" x14ac:dyDescent="0.35">
      <c r="A104" s="39"/>
      <c r="B104" s="39"/>
      <c r="C104" s="39"/>
      <c r="D104" s="39"/>
      <c r="E104" s="39"/>
      <c r="F104" s="39"/>
      <c r="G104" s="39" t="s">
        <v>213</v>
      </c>
      <c r="H104" s="40">
        <v>0</v>
      </c>
      <c r="I104" s="40">
        <v>0</v>
      </c>
      <c r="J104" s="40">
        <v>0</v>
      </c>
      <c r="K104" s="40">
        <v>0</v>
      </c>
      <c r="L104" s="40">
        <v>0</v>
      </c>
      <c r="M104" s="40">
        <v>0</v>
      </c>
      <c r="N104" s="40">
        <v>0</v>
      </c>
      <c r="O104" s="40">
        <v>0</v>
      </c>
      <c r="P104" s="40">
        <v>0</v>
      </c>
      <c r="Q104" s="40">
        <v>0</v>
      </c>
      <c r="R104" s="40">
        <v>0</v>
      </c>
      <c r="S104" s="40">
        <v>0</v>
      </c>
      <c r="T104" s="40">
        <f t="shared" ref="T104:T117" si="18">ROUND(SUM(H104:S104),5)</f>
        <v>0</v>
      </c>
      <c r="U104" s="40">
        <v>0</v>
      </c>
      <c r="V104" s="53">
        <v>0</v>
      </c>
      <c r="W104" s="53"/>
    </row>
    <row r="105" spans="1:24" x14ac:dyDescent="0.35">
      <c r="A105" s="39"/>
      <c r="B105" s="39"/>
      <c r="C105" s="39"/>
      <c r="D105" s="39"/>
      <c r="E105" s="39"/>
      <c r="F105" s="39"/>
      <c r="G105" s="39" t="s">
        <v>76</v>
      </c>
      <c r="H105" s="40">
        <v>1541.94</v>
      </c>
      <c r="I105" s="40">
        <v>199.95</v>
      </c>
      <c r="J105" s="40">
        <v>199.95</v>
      </c>
      <c r="K105" s="40">
        <v>0</v>
      </c>
      <c r="L105" s="40">
        <v>745.49</v>
      </c>
      <c r="M105" s="40">
        <v>0</v>
      </c>
      <c r="N105" s="40">
        <v>0</v>
      </c>
      <c r="O105" s="40">
        <v>362.4</v>
      </c>
      <c r="P105" s="40">
        <v>0</v>
      </c>
      <c r="Q105" s="40">
        <v>977.41</v>
      </c>
      <c r="R105" s="40">
        <v>0</v>
      </c>
      <c r="S105" s="40">
        <v>0</v>
      </c>
      <c r="T105" s="40">
        <f t="shared" si="18"/>
        <v>4027.14</v>
      </c>
      <c r="U105" s="40">
        <v>10000</v>
      </c>
      <c r="V105" s="58">
        <v>10000</v>
      </c>
      <c r="W105" s="58"/>
      <c r="X105" s="61" t="s">
        <v>267</v>
      </c>
    </row>
    <row r="106" spans="1:24" x14ac:dyDescent="0.35">
      <c r="A106" s="39"/>
      <c r="B106" s="39"/>
      <c r="C106" s="39"/>
      <c r="D106" s="39"/>
      <c r="E106" s="39"/>
      <c r="F106" s="39"/>
      <c r="G106" s="39" t="s">
        <v>75</v>
      </c>
      <c r="H106" s="40">
        <v>0</v>
      </c>
      <c r="I106" s="40">
        <v>52.64</v>
      </c>
      <c r="J106" s="40">
        <v>67.17</v>
      </c>
      <c r="K106" s="40">
        <v>0</v>
      </c>
      <c r="L106" s="40">
        <v>0</v>
      </c>
      <c r="M106" s="40">
        <v>35.56</v>
      </c>
      <c r="N106" s="40">
        <v>1366</v>
      </c>
      <c r="O106" s="40">
        <v>47.5</v>
      </c>
      <c r="P106" s="40">
        <v>0</v>
      </c>
      <c r="Q106" s="40">
        <v>140</v>
      </c>
      <c r="R106" s="40">
        <v>0</v>
      </c>
      <c r="S106" s="40">
        <v>0</v>
      </c>
      <c r="T106" s="40">
        <f t="shared" si="18"/>
        <v>1708.87</v>
      </c>
      <c r="U106" s="40">
        <v>2500</v>
      </c>
      <c r="V106" s="58">
        <v>2500</v>
      </c>
      <c r="W106" s="58"/>
      <c r="X106" s="61" t="s">
        <v>267</v>
      </c>
    </row>
    <row r="107" spans="1:24" x14ac:dyDescent="0.35">
      <c r="A107" s="39"/>
      <c r="B107" s="39"/>
      <c r="C107" s="39"/>
      <c r="D107" s="39"/>
      <c r="E107" s="39"/>
      <c r="F107" s="39"/>
      <c r="G107" s="39" t="s">
        <v>74</v>
      </c>
      <c r="H107" s="40">
        <v>385.14</v>
      </c>
      <c r="I107" s="40">
        <v>116</v>
      </c>
      <c r="J107" s="40">
        <v>595</v>
      </c>
      <c r="K107" s="40">
        <v>718.19</v>
      </c>
      <c r="L107" s="40">
        <v>877.54</v>
      </c>
      <c r="M107" s="40">
        <v>595</v>
      </c>
      <c r="N107" s="40">
        <v>465</v>
      </c>
      <c r="O107" s="40">
        <v>685</v>
      </c>
      <c r="P107" s="40">
        <v>2297.9299999999998</v>
      </c>
      <c r="Q107" s="40">
        <v>904.12</v>
      </c>
      <c r="R107" s="40">
        <v>490</v>
      </c>
      <c r="S107" s="40">
        <v>1060</v>
      </c>
      <c r="T107" s="40">
        <f t="shared" si="18"/>
        <v>9188.92</v>
      </c>
      <c r="U107" s="40">
        <v>14000</v>
      </c>
      <c r="V107" s="58">
        <v>17000</v>
      </c>
      <c r="W107" s="58"/>
      <c r="X107" s="61" t="s">
        <v>268</v>
      </c>
    </row>
    <row r="108" spans="1:24" x14ac:dyDescent="0.35">
      <c r="A108" s="39"/>
      <c r="B108" s="39"/>
      <c r="C108" s="39"/>
      <c r="D108" s="39"/>
      <c r="E108" s="39"/>
      <c r="F108" s="39"/>
      <c r="G108" s="39" t="s">
        <v>73</v>
      </c>
      <c r="H108" s="40">
        <v>450</v>
      </c>
      <c r="I108" s="40">
        <v>496</v>
      </c>
      <c r="J108" s="40">
        <v>450</v>
      </c>
      <c r="K108" s="40">
        <v>496</v>
      </c>
      <c r="L108" s="40">
        <v>496</v>
      </c>
      <c r="M108" s="40">
        <v>450</v>
      </c>
      <c r="N108" s="40">
        <v>496</v>
      </c>
      <c r="O108" s="40">
        <v>450</v>
      </c>
      <c r="P108" s="40">
        <v>496</v>
      </c>
      <c r="Q108" s="40">
        <v>450</v>
      </c>
      <c r="R108" s="40">
        <v>496</v>
      </c>
      <c r="S108" s="40">
        <v>450</v>
      </c>
      <c r="T108" s="40">
        <f t="shared" si="18"/>
        <v>5676</v>
      </c>
      <c r="U108" s="40">
        <v>6000</v>
      </c>
      <c r="V108" s="58">
        <v>6000</v>
      </c>
      <c r="W108" s="58"/>
      <c r="X108" s="61" t="s">
        <v>267</v>
      </c>
    </row>
    <row r="109" spans="1:24" x14ac:dyDescent="0.35">
      <c r="A109" s="39"/>
      <c r="B109" s="39"/>
      <c r="C109" s="39"/>
      <c r="D109" s="39"/>
      <c r="E109" s="39"/>
      <c r="F109" s="39"/>
      <c r="G109" s="39" t="s">
        <v>72</v>
      </c>
      <c r="H109" s="40">
        <v>0</v>
      </c>
      <c r="I109" s="40">
        <v>0</v>
      </c>
      <c r="J109" s="40">
        <v>400</v>
      </c>
      <c r="K109" s="40">
        <v>0</v>
      </c>
      <c r="L109" s="40">
        <v>0</v>
      </c>
      <c r="M109" s="40">
        <v>0</v>
      </c>
      <c r="N109" s="40">
        <v>0</v>
      </c>
      <c r="O109" s="40">
        <v>400</v>
      </c>
      <c r="P109" s="40">
        <v>0</v>
      </c>
      <c r="Q109" s="40">
        <v>2200</v>
      </c>
      <c r="R109" s="40">
        <v>0</v>
      </c>
      <c r="S109" s="40">
        <v>0</v>
      </c>
      <c r="T109" s="40">
        <f t="shared" si="18"/>
        <v>3000</v>
      </c>
      <c r="U109" s="40">
        <v>3500</v>
      </c>
      <c r="V109" s="58">
        <v>3500</v>
      </c>
      <c r="W109" s="58"/>
      <c r="X109" s="61" t="s">
        <v>267</v>
      </c>
    </row>
    <row r="110" spans="1:24" x14ac:dyDescent="0.35">
      <c r="A110" s="39"/>
      <c r="B110" s="39"/>
      <c r="C110" s="39"/>
      <c r="D110" s="39"/>
      <c r="E110" s="39"/>
      <c r="F110" s="39"/>
      <c r="G110" s="39" t="s">
        <v>71</v>
      </c>
      <c r="H110" s="40">
        <v>95</v>
      </c>
      <c r="I110" s="40">
        <v>190</v>
      </c>
      <c r="J110" s="40">
        <v>95</v>
      </c>
      <c r="K110" s="40">
        <v>0</v>
      </c>
      <c r="L110" s="40">
        <v>95</v>
      </c>
      <c r="M110" s="40">
        <v>0</v>
      </c>
      <c r="N110" s="40">
        <v>0</v>
      </c>
      <c r="O110" s="40">
        <v>375</v>
      </c>
      <c r="P110" s="40">
        <v>125</v>
      </c>
      <c r="Q110" s="40">
        <v>0</v>
      </c>
      <c r="R110" s="40">
        <v>565</v>
      </c>
      <c r="S110" s="40">
        <v>95</v>
      </c>
      <c r="T110" s="40">
        <f t="shared" si="18"/>
        <v>1635</v>
      </c>
      <c r="U110" s="40">
        <v>1500</v>
      </c>
      <c r="V110" s="58">
        <v>1600</v>
      </c>
      <c r="W110" s="58"/>
      <c r="X110" s="61" t="s">
        <v>269</v>
      </c>
    </row>
    <row r="111" spans="1:24" x14ac:dyDescent="0.35">
      <c r="A111" s="39"/>
      <c r="B111" s="39"/>
      <c r="C111" s="39"/>
      <c r="D111" s="39"/>
      <c r="E111" s="39"/>
      <c r="F111" s="39"/>
      <c r="G111" s="39" t="s">
        <v>70</v>
      </c>
      <c r="H111" s="40">
        <v>0</v>
      </c>
      <c r="I111" s="40">
        <v>0</v>
      </c>
      <c r="J111" s="40">
        <v>0</v>
      </c>
      <c r="K111" s="40">
        <v>0</v>
      </c>
      <c r="L111" s="40">
        <v>200</v>
      </c>
      <c r="M111" s="40">
        <v>0</v>
      </c>
      <c r="N111" s="40">
        <v>0</v>
      </c>
      <c r="O111" s="40">
        <v>0</v>
      </c>
      <c r="P111" s="40">
        <v>0</v>
      </c>
      <c r="Q111" s="40">
        <v>0</v>
      </c>
      <c r="R111" s="40">
        <v>0</v>
      </c>
      <c r="S111" s="40">
        <v>0</v>
      </c>
      <c r="T111" s="40">
        <f t="shared" si="18"/>
        <v>200</v>
      </c>
      <c r="U111" s="40">
        <v>250</v>
      </c>
      <c r="V111" s="58">
        <v>250</v>
      </c>
      <c r="W111" s="58"/>
      <c r="X111" s="61" t="s">
        <v>267</v>
      </c>
    </row>
    <row r="112" spans="1:24" x14ac:dyDescent="0.35">
      <c r="A112" s="39"/>
      <c r="B112" s="39"/>
      <c r="C112" s="39"/>
      <c r="D112" s="39"/>
      <c r="E112" s="39"/>
      <c r="F112" s="39"/>
      <c r="G112" s="39" t="s">
        <v>69</v>
      </c>
      <c r="H112" s="40">
        <v>585.46</v>
      </c>
      <c r="I112" s="40">
        <v>296.74</v>
      </c>
      <c r="J112" s="40">
        <v>296.74</v>
      </c>
      <c r="K112" s="40">
        <v>296.74</v>
      </c>
      <c r="L112" s="40">
        <v>296.74</v>
      </c>
      <c r="M112" s="40">
        <v>296.74</v>
      </c>
      <c r="N112" s="40">
        <v>296.74</v>
      </c>
      <c r="O112" s="40">
        <v>296.74</v>
      </c>
      <c r="P112" s="40">
        <v>296.74</v>
      </c>
      <c r="Q112" s="40">
        <v>0</v>
      </c>
      <c r="R112" s="40">
        <v>0</v>
      </c>
      <c r="S112" s="40">
        <v>0</v>
      </c>
      <c r="T112" s="40">
        <f t="shared" si="18"/>
        <v>2959.38</v>
      </c>
      <c r="U112" s="40">
        <v>3600</v>
      </c>
      <c r="V112" s="58">
        <v>3600</v>
      </c>
      <c r="W112" s="58"/>
      <c r="X112" s="61" t="s">
        <v>267</v>
      </c>
    </row>
    <row r="113" spans="1:24" x14ac:dyDescent="0.35">
      <c r="A113" s="39"/>
      <c r="B113" s="39"/>
      <c r="C113" s="39"/>
      <c r="D113" s="39"/>
      <c r="E113" s="39"/>
      <c r="F113" s="39"/>
      <c r="G113" s="39" t="s">
        <v>68</v>
      </c>
      <c r="H113" s="40">
        <v>148.94999999999999</v>
      </c>
      <c r="I113" s="40">
        <v>319.47000000000003</v>
      </c>
      <c r="J113" s="40">
        <v>279.42</v>
      </c>
      <c r="K113" s="40">
        <v>220.58</v>
      </c>
      <c r="L113" s="40">
        <v>124.51</v>
      </c>
      <c r="M113" s="40">
        <v>0</v>
      </c>
      <c r="N113" s="40">
        <v>135.69</v>
      </c>
      <c r="O113" s="40">
        <v>183.31</v>
      </c>
      <c r="P113" s="40">
        <v>0</v>
      </c>
      <c r="Q113" s="40">
        <v>340.34</v>
      </c>
      <c r="R113" s="40">
        <v>0</v>
      </c>
      <c r="S113" s="40">
        <v>160.57</v>
      </c>
      <c r="T113" s="40">
        <f t="shared" si="18"/>
        <v>1912.84</v>
      </c>
      <c r="U113" s="40">
        <v>2500</v>
      </c>
      <c r="V113" s="58">
        <v>2500</v>
      </c>
      <c r="W113" s="58"/>
      <c r="X113" s="61" t="s">
        <v>267</v>
      </c>
    </row>
    <row r="114" spans="1:24" x14ac:dyDescent="0.35">
      <c r="A114" s="39"/>
      <c r="B114" s="39"/>
      <c r="C114" s="39"/>
      <c r="D114" s="39"/>
      <c r="E114" s="39"/>
      <c r="F114" s="39"/>
      <c r="G114" s="39" t="s">
        <v>67</v>
      </c>
      <c r="H114" s="40">
        <v>556.91</v>
      </c>
      <c r="I114" s="40">
        <v>830.23</v>
      </c>
      <c r="J114" s="40">
        <v>2031</v>
      </c>
      <c r="K114" s="40">
        <v>655.29999999999995</v>
      </c>
      <c r="L114" s="40">
        <v>1290.67</v>
      </c>
      <c r="M114" s="40">
        <v>0</v>
      </c>
      <c r="N114" s="40">
        <v>1293.43</v>
      </c>
      <c r="O114" s="40">
        <v>1611.21</v>
      </c>
      <c r="P114" s="40">
        <v>355.14</v>
      </c>
      <c r="Q114" s="40">
        <v>2139.88</v>
      </c>
      <c r="R114" s="40">
        <v>1521.94</v>
      </c>
      <c r="S114" s="40">
        <v>1076.6300000000001</v>
      </c>
      <c r="T114" s="40">
        <f t="shared" si="18"/>
        <v>13362.34</v>
      </c>
      <c r="U114" s="40">
        <v>14000</v>
      </c>
      <c r="V114" s="58">
        <v>14000</v>
      </c>
      <c r="W114" s="58"/>
      <c r="X114" s="61" t="s">
        <v>267</v>
      </c>
    </row>
    <row r="115" spans="1:24" ht="18.600000000000001" thickBot="1" x14ac:dyDescent="0.4">
      <c r="A115" s="39"/>
      <c r="B115" s="39"/>
      <c r="C115" s="39"/>
      <c r="D115" s="39"/>
      <c r="E115" s="39"/>
      <c r="F115" s="39"/>
      <c r="G115" s="39" t="s">
        <v>66</v>
      </c>
      <c r="H115" s="43">
        <v>0</v>
      </c>
      <c r="I115" s="43">
        <v>1416.38</v>
      </c>
      <c r="J115" s="43">
        <v>0</v>
      </c>
      <c r="K115" s="43">
        <v>134</v>
      </c>
      <c r="L115" s="43">
        <v>724.99</v>
      </c>
      <c r="M115" s="43">
        <v>0</v>
      </c>
      <c r="N115" s="43">
        <v>118</v>
      </c>
      <c r="O115" s="43">
        <v>0</v>
      </c>
      <c r="P115" s="43">
        <v>1825.83</v>
      </c>
      <c r="Q115" s="43">
        <v>0</v>
      </c>
      <c r="R115" s="43">
        <v>87.36</v>
      </c>
      <c r="S115" s="43">
        <v>5941</v>
      </c>
      <c r="T115" s="43">
        <f t="shared" si="18"/>
        <v>10247.56</v>
      </c>
      <c r="U115" s="43">
        <v>10000</v>
      </c>
      <c r="V115" s="60">
        <v>10500</v>
      </c>
      <c r="W115" s="60"/>
      <c r="X115" s="61" t="s">
        <v>259</v>
      </c>
    </row>
    <row r="116" spans="1:24" ht="18.600000000000001" thickBot="1" x14ac:dyDescent="0.4">
      <c r="A116" s="39"/>
      <c r="B116" s="39"/>
      <c r="C116" s="39"/>
      <c r="D116" s="39"/>
      <c r="E116" s="39"/>
      <c r="F116" s="39" t="s">
        <v>65</v>
      </c>
      <c r="G116" s="39"/>
      <c r="H116" s="44">
        <f t="shared" ref="H116:S116" si="19">ROUND(SUM(H103:H115),5)</f>
        <v>3763.4</v>
      </c>
      <c r="I116" s="44">
        <f t="shared" si="19"/>
        <v>3917.41</v>
      </c>
      <c r="J116" s="44">
        <f t="shared" si="19"/>
        <v>4414.28</v>
      </c>
      <c r="K116" s="44">
        <f t="shared" si="19"/>
        <v>2520.81</v>
      </c>
      <c r="L116" s="44">
        <f t="shared" si="19"/>
        <v>4850.9399999999996</v>
      </c>
      <c r="M116" s="44">
        <f t="shared" si="19"/>
        <v>1377.3</v>
      </c>
      <c r="N116" s="44">
        <f t="shared" si="19"/>
        <v>4170.8599999999997</v>
      </c>
      <c r="O116" s="44">
        <f t="shared" si="19"/>
        <v>4411.16</v>
      </c>
      <c r="P116" s="44">
        <f t="shared" si="19"/>
        <v>5396.64</v>
      </c>
      <c r="Q116" s="44">
        <f t="shared" si="19"/>
        <v>7151.75</v>
      </c>
      <c r="R116" s="44">
        <f t="shared" si="19"/>
        <v>3160.3</v>
      </c>
      <c r="S116" s="44">
        <f t="shared" si="19"/>
        <v>8783.2000000000007</v>
      </c>
      <c r="T116" s="44">
        <f t="shared" si="18"/>
        <v>53918.05</v>
      </c>
      <c r="U116" s="44">
        <f>ROUND(SUM(U103:U115),5)</f>
        <v>67850</v>
      </c>
      <c r="V116" s="64">
        <f>ROUND(SUM(V103:V115),5)</f>
        <v>71450</v>
      </c>
      <c r="W116" s="72"/>
    </row>
    <row r="117" spans="1:24" x14ac:dyDescent="0.35">
      <c r="A117" s="39"/>
      <c r="B117" s="39"/>
      <c r="C117" s="39"/>
      <c r="D117" s="39"/>
      <c r="E117" s="39" t="s">
        <v>64</v>
      </c>
      <c r="F117" s="39"/>
      <c r="G117" s="39"/>
      <c r="H117" s="40">
        <f t="shared" ref="H117:S117" si="20">ROUND(H64+H69+H102+H116,5)</f>
        <v>13459.3</v>
      </c>
      <c r="I117" s="40">
        <f t="shared" si="20"/>
        <v>11968.27</v>
      </c>
      <c r="J117" s="40">
        <f t="shared" si="20"/>
        <v>11287.45</v>
      </c>
      <c r="K117" s="40">
        <f t="shared" si="20"/>
        <v>33016.75</v>
      </c>
      <c r="L117" s="40">
        <f t="shared" si="20"/>
        <v>14867.72</v>
      </c>
      <c r="M117" s="40">
        <f t="shared" si="20"/>
        <v>8305.08</v>
      </c>
      <c r="N117" s="40">
        <f t="shared" si="20"/>
        <v>16679.47</v>
      </c>
      <c r="O117" s="40">
        <f t="shared" si="20"/>
        <v>12814.63</v>
      </c>
      <c r="P117" s="40">
        <f t="shared" si="20"/>
        <v>23368.29</v>
      </c>
      <c r="Q117" s="40">
        <f t="shared" si="20"/>
        <v>17441.330000000002</v>
      </c>
      <c r="R117" s="40">
        <f t="shared" si="20"/>
        <v>14373.34</v>
      </c>
      <c r="S117" s="40">
        <f t="shared" si="20"/>
        <v>20351.099999999999</v>
      </c>
      <c r="T117" s="40">
        <f t="shared" si="18"/>
        <v>197932.73</v>
      </c>
      <c r="U117" s="40">
        <f>ROUND(U64+U69+U102+U116,5)</f>
        <v>284700</v>
      </c>
      <c r="V117" s="63">
        <f>ROUND(V64+V69+V102+V116,5)</f>
        <v>267300</v>
      </c>
      <c r="W117" s="63"/>
    </row>
    <row r="118" spans="1:24" x14ac:dyDescent="0.35">
      <c r="A118" s="39"/>
      <c r="B118" s="39"/>
      <c r="C118" s="39"/>
      <c r="D118" s="39"/>
      <c r="E118" s="39" t="s">
        <v>63</v>
      </c>
      <c r="F118" s="39"/>
      <c r="G118" s="39"/>
      <c r="H118" s="40"/>
      <c r="I118" s="40"/>
      <c r="J118" s="40"/>
      <c r="K118" s="40"/>
      <c r="L118" s="40"/>
      <c r="M118" s="40"/>
      <c r="N118" s="40"/>
      <c r="O118" s="40"/>
      <c r="P118" s="40"/>
      <c r="Q118" s="40"/>
      <c r="R118" s="40"/>
      <c r="S118" s="40"/>
      <c r="T118" s="40"/>
      <c r="U118" s="40"/>
      <c r="V118" s="58"/>
      <c r="W118" s="58"/>
    </row>
    <row r="119" spans="1:24" x14ac:dyDescent="0.35">
      <c r="A119" s="39"/>
      <c r="B119" s="39"/>
      <c r="C119" s="39"/>
      <c r="D119" s="39"/>
      <c r="E119" s="39"/>
      <c r="F119" s="39" t="s">
        <v>62</v>
      </c>
      <c r="G119" s="39"/>
      <c r="H119" s="40"/>
      <c r="I119" s="40"/>
      <c r="J119" s="40"/>
      <c r="K119" s="40"/>
      <c r="L119" s="40"/>
      <c r="M119" s="40"/>
      <c r="N119" s="40"/>
      <c r="O119" s="40"/>
      <c r="P119" s="40"/>
      <c r="Q119" s="40"/>
      <c r="R119" s="40"/>
      <c r="S119" s="40"/>
      <c r="T119" s="40"/>
      <c r="U119" s="40"/>
      <c r="V119" s="58"/>
      <c r="W119" s="58"/>
    </row>
    <row r="120" spans="1:24" ht="18.600000000000001" thickBot="1" x14ac:dyDescent="0.4">
      <c r="A120" s="39"/>
      <c r="B120" s="39"/>
      <c r="C120" s="39"/>
      <c r="D120" s="39"/>
      <c r="E120" s="39"/>
      <c r="F120" s="39"/>
      <c r="G120" s="39" t="s">
        <v>61</v>
      </c>
      <c r="H120" s="42">
        <v>0</v>
      </c>
      <c r="I120" s="42">
        <v>0</v>
      </c>
      <c r="J120" s="42">
        <v>0</v>
      </c>
      <c r="K120" s="42">
        <v>0</v>
      </c>
      <c r="L120" s="42">
        <v>0</v>
      </c>
      <c r="M120" s="42">
        <v>0</v>
      </c>
      <c r="N120" s="42">
        <v>0</v>
      </c>
      <c r="O120" s="42">
        <v>0</v>
      </c>
      <c r="P120" s="42">
        <v>0</v>
      </c>
      <c r="Q120" s="42">
        <v>0</v>
      </c>
      <c r="R120" s="42">
        <v>0</v>
      </c>
      <c r="S120" s="42">
        <v>50834.73</v>
      </c>
      <c r="T120" s="42">
        <f>ROUND(SUM(H120:S120),5)</f>
        <v>50834.73</v>
      </c>
      <c r="U120" s="42">
        <v>0</v>
      </c>
      <c r="V120" s="62">
        <v>0</v>
      </c>
      <c r="W120" s="60"/>
      <c r="X120" s="61" t="s">
        <v>229</v>
      </c>
    </row>
    <row r="121" spans="1:24" x14ac:dyDescent="0.35">
      <c r="A121" s="39"/>
      <c r="B121" s="39"/>
      <c r="C121" s="39"/>
      <c r="D121" s="39"/>
      <c r="E121" s="39"/>
      <c r="F121" s="39" t="s">
        <v>60</v>
      </c>
      <c r="G121" s="39"/>
      <c r="H121" s="40">
        <f t="shared" ref="H121:S121" si="21">ROUND(SUM(H119:H120),5)</f>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0</v>
      </c>
      <c r="S121" s="40">
        <f t="shared" si="21"/>
        <v>50834.73</v>
      </c>
      <c r="T121" s="40">
        <f>ROUND(SUM(H121:S121),5)</f>
        <v>50834.73</v>
      </c>
      <c r="U121" s="40">
        <f>ROUND(SUM(U119:U120),5)</f>
        <v>0</v>
      </c>
      <c r="V121" s="63">
        <f>ROUND(SUM(V119:V120),5)</f>
        <v>0</v>
      </c>
      <c r="W121" s="63"/>
    </row>
    <row r="122" spans="1:24" x14ac:dyDescent="0.35">
      <c r="A122" s="39"/>
      <c r="B122" s="39"/>
      <c r="C122" s="39"/>
      <c r="D122" s="39"/>
      <c r="E122" s="39"/>
      <c r="F122" s="39" t="s">
        <v>59</v>
      </c>
      <c r="G122" s="39"/>
      <c r="H122" s="40">
        <v>327.78</v>
      </c>
      <c r="I122" s="40">
        <v>0</v>
      </c>
      <c r="J122" s="40">
        <v>509.81</v>
      </c>
      <c r="K122" s="40">
        <v>209.37</v>
      </c>
      <c r="L122" s="40">
        <v>0</v>
      </c>
      <c r="M122" s="40">
        <v>191.15</v>
      </c>
      <c r="N122" s="40">
        <v>392.04</v>
      </c>
      <c r="O122" s="40">
        <v>0</v>
      </c>
      <c r="P122" s="40">
        <v>316.16000000000003</v>
      </c>
      <c r="Q122" s="40">
        <v>160.05000000000001</v>
      </c>
      <c r="R122" s="40">
        <v>121.24</v>
      </c>
      <c r="S122" s="40">
        <v>-0.05</v>
      </c>
      <c r="T122" s="40">
        <f>ROUND(SUM(H122:S122),5)</f>
        <v>2227.5500000000002</v>
      </c>
      <c r="U122" s="40">
        <v>4000</v>
      </c>
      <c r="V122" s="79">
        <v>4000</v>
      </c>
      <c r="W122" s="58"/>
      <c r="X122" s="61" t="s">
        <v>298</v>
      </c>
    </row>
    <row r="123" spans="1:24" ht="18.600000000000001" thickBot="1" x14ac:dyDescent="0.4">
      <c r="A123" s="39"/>
      <c r="B123" s="39"/>
      <c r="C123" s="39"/>
      <c r="D123" s="39"/>
      <c r="E123" s="39"/>
      <c r="F123" s="39" t="s">
        <v>214</v>
      </c>
      <c r="G123" s="39"/>
      <c r="H123" s="42">
        <v>0</v>
      </c>
      <c r="I123" s="42">
        <v>0</v>
      </c>
      <c r="J123" s="42">
        <v>0</v>
      </c>
      <c r="K123" s="42">
        <v>0</v>
      </c>
      <c r="L123" s="42">
        <v>0</v>
      </c>
      <c r="M123" s="42">
        <v>0</v>
      </c>
      <c r="N123" s="42">
        <v>0</v>
      </c>
      <c r="O123" s="42">
        <v>0</v>
      </c>
      <c r="P123" s="42">
        <v>500</v>
      </c>
      <c r="Q123" s="42">
        <v>650</v>
      </c>
      <c r="R123" s="42">
        <v>0</v>
      </c>
      <c r="S123" s="42">
        <v>0</v>
      </c>
      <c r="T123" s="42">
        <f>ROUND(SUM(H123:S123),5)</f>
        <v>1150</v>
      </c>
      <c r="U123" s="42">
        <v>0</v>
      </c>
      <c r="V123" s="42">
        <v>0</v>
      </c>
      <c r="W123" s="43"/>
      <c r="X123" s="61" t="s">
        <v>230</v>
      </c>
    </row>
    <row r="124" spans="1:24" x14ac:dyDescent="0.35">
      <c r="A124" s="39"/>
      <c r="B124" s="39"/>
      <c r="C124" s="39"/>
      <c r="D124" s="39"/>
      <c r="E124" s="39" t="s">
        <v>58</v>
      </c>
      <c r="F124" s="39"/>
      <c r="G124" s="39"/>
      <c r="H124" s="40">
        <f t="shared" ref="H124:S124" si="22">ROUND(H118+SUM(H121:H123),5)</f>
        <v>327.78</v>
      </c>
      <c r="I124" s="40">
        <f t="shared" si="22"/>
        <v>0</v>
      </c>
      <c r="J124" s="40">
        <f t="shared" si="22"/>
        <v>509.81</v>
      </c>
      <c r="K124" s="40">
        <f t="shared" si="22"/>
        <v>209.37</v>
      </c>
      <c r="L124" s="40">
        <f t="shared" si="22"/>
        <v>0</v>
      </c>
      <c r="M124" s="40">
        <f t="shared" si="22"/>
        <v>191.15</v>
      </c>
      <c r="N124" s="40">
        <f t="shared" si="22"/>
        <v>392.04</v>
      </c>
      <c r="O124" s="40">
        <f t="shared" si="22"/>
        <v>0</v>
      </c>
      <c r="P124" s="40">
        <f t="shared" si="22"/>
        <v>816.16</v>
      </c>
      <c r="Q124" s="40">
        <f t="shared" si="22"/>
        <v>810.05</v>
      </c>
      <c r="R124" s="40">
        <f t="shared" si="22"/>
        <v>121.24</v>
      </c>
      <c r="S124" s="40">
        <f t="shared" si="22"/>
        <v>50834.68</v>
      </c>
      <c r="T124" s="40">
        <f>ROUND(SUM(H124:S124),5)</f>
        <v>54212.28</v>
      </c>
      <c r="U124" s="40">
        <f>ROUND(U118+SUM(U121:U123),5)</f>
        <v>4000</v>
      </c>
      <c r="V124" s="63">
        <f>ROUND(V118+SUM(V121:V123),5)</f>
        <v>4000</v>
      </c>
      <c r="W124" s="63"/>
    </row>
    <row r="125" spans="1:24" x14ac:dyDescent="0.35">
      <c r="A125" s="39"/>
      <c r="B125" s="39"/>
      <c r="C125" s="39"/>
      <c r="D125" s="39"/>
      <c r="E125" s="39" t="s">
        <v>57</v>
      </c>
      <c r="F125" s="39"/>
      <c r="G125" s="39"/>
      <c r="H125" s="40"/>
      <c r="I125" s="40"/>
      <c r="J125" s="40"/>
      <c r="K125" s="40"/>
      <c r="L125" s="40"/>
      <c r="M125" s="40"/>
      <c r="N125" s="40"/>
      <c r="O125" s="40"/>
      <c r="P125" s="40"/>
      <c r="Q125" s="40"/>
      <c r="R125" s="40"/>
      <c r="S125" s="40"/>
      <c r="T125" s="40"/>
      <c r="U125" s="40"/>
      <c r="V125" s="58"/>
      <c r="W125" s="58"/>
    </row>
    <row r="126" spans="1:24" x14ac:dyDescent="0.35">
      <c r="A126" s="39"/>
      <c r="B126" s="39"/>
      <c r="C126" s="39"/>
      <c r="D126" s="39"/>
      <c r="E126" s="39"/>
      <c r="F126" s="39" t="s">
        <v>56</v>
      </c>
      <c r="G126" s="39"/>
      <c r="H126" s="40"/>
      <c r="I126" s="40"/>
      <c r="J126" s="40"/>
      <c r="K126" s="40"/>
      <c r="L126" s="40"/>
      <c r="M126" s="40"/>
      <c r="N126" s="40"/>
      <c r="O126" s="40"/>
      <c r="P126" s="40"/>
      <c r="Q126" s="40"/>
      <c r="R126" s="40"/>
      <c r="S126" s="40"/>
      <c r="T126" s="40"/>
      <c r="U126" s="40"/>
      <c r="V126" s="58"/>
      <c r="W126" s="58"/>
    </row>
    <row r="127" spans="1:24" x14ac:dyDescent="0.35">
      <c r="A127" s="39"/>
      <c r="B127" s="39"/>
      <c r="C127" s="39"/>
      <c r="D127" s="39"/>
      <c r="E127" s="39"/>
      <c r="F127" s="39"/>
      <c r="G127" s="39" t="s">
        <v>218</v>
      </c>
      <c r="H127" s="40">
        <v>0</v>
      </c>
      <c r="I127" s="40">
        <v>0</v>
      </c>
      <c r="J127" s="40">
        <v>0</v>
      </c>
      <c r="K127" s="40">
        <v>0</v>
      </c>
      <c r="L127" s="40">
        <v>0</v>
      </c>
      <c r="M127" s="40">
        <v>0</v>
      </c>
      <c r="N127" s="40">
        <v>0</v>
      </c>
      <c r="O127" s="40">
        <v>0</v>
      </c>
      <c r="P127" s="40">
        <v>0</v>
      </c>
      <c r="Q127" s="40">
        <v>0</v>
      </c>
      <c r="R127" s="40">
        <v>0</v>
      </c>
      <c r="S127" s="40">
        <v>0</v>
      </c>
      <c r="T127" s="40">
        <f>ROUND(SUM(H127:S127),5)</f>
        <v>0</v>
      </c>
      <c r="U127" s="40">
        <v>135000</v>
      </c>
      <c r="V127" s="58">
        <v>135000</v>
      </c>
      <c r="W127" s="58"/>
      <c r="X127" s="61" t="s">
        <v>267</v>
      </c>
    </row>
    <row r="128" spans="1:24" x14ac:dyDescent="0.35">
      <c r="A128" s="39"/>
      <c r="B128" s="39"/>
      <c r="C128" s="39"/>
      <c r="D128" s="39"/>
      <c r="E128" s="39"/>
      <c r="F128" s="39"/>
      <c r="G128" s="39" t="s">
        <v>55</v>
      </c>
      <c r="H128" s="40">
        <v>0</v>
      </c>
      <c r="I128" s="40">
        <v>0</v>
      </c>
      <c r="J128" s="40">
        <v>0</v>
      </c>
      <c r="K128" s="40">
        <v>0</v>
      </c>
      <c r="L128" s="40">
        <v>0</v>
      </c>
      <c r="M128" s="40">
        <v>0</v>
      </c>
      <c r="N128" s="40">
        <v>2100</v>
      </c>
      <c r="O128" s="40">
        <v>0</v>
      </c>
      <c r="P128" s="40">
        <v>0</v>
      </c>
      <c r="Q128" s="40">
        <v>2700</v>
      </c>
      <c r="R128" s="40">
        <v>0</v>
      </c>
      <c r="S128" s="40">
        <v>0</v>
      </c>
      <c r="T128" s="40">
        <f>ROUND(SUM(H128:S128),5)</f>
        <v>4800</v>
      </c>
      <c r="U128" s="40">
        <v>6000</v>
      </c>
      <c r="V128" s="58">
        <v>6000</v>
      </c>
      <c r="W128" s="58"/>
      <c r="X128" s="61" t="s">
        <v>267</v>
      </c>
    </row>
    <row r="129" spans="1:24" x14ac:dyDescent="0.35">
      <c r="A129" s="39"/>
      <c r="B129" s="39"/>
      <c r="C129" s="39"/>
      <c r="D129" s="39"/>
      <c r="E129" s="39"/>
      <c r="F129" s="39"/>
      <c r="G129" s="39" t="s">
        <v>178</v>
      </c>
      <c r="H129" s="40">
        <v>0</v>
      </c>
      <c r="I129" s="40">
        <v>0</v>
      </c>
      <c r="J129" s="40">
        <v>0</v>
      </c>
      <c r="K129" s="40">
        <v>0</v>
      </c>
      <c r="L129" s="40">
        <v>9700</v>
      </c>
      <c r="M129" s="40">
        <v>0</v>
      </c>
      <c r="N129" s="40">
        <v>0</v>
      </c>
      <c r="O129" s="40">
        <v>0</v>
      </c>
      <c r="P129" s="40">
        <v>0</v>
      </c>
      <c r="Q129" s="40">
        <v>0</v>
      </c>
      <c r="R129" s="40">
        <v>0</v>
      </c>
      <c r="S129" s="40">
        <v>0</v>
      </c>
      <c r="T129" s="40">
        <f>ROUND(SUM(H129:S129),5)</f>
        <v>9700</v>
      </c>
      <c r="U129" s="40">
        <v>5000</v>
      </c>
      <c r="V129" s="58">
        <v>17250</v>
      </c>
      <c r="W129" s="58"/>
      <c r="X129" s="61" t="s">
        <v>271</v>
      </c>
    </row>
    <row r="130" spans="1:24" x14ac:dyDescent="0.35">
      <c r="A130" s="39"/>
      <c r="B130" s="39"/>
      <c r="C130" s="39"/>
      <c r="D130" s="39"/>
      <c r="E130" s="39"/>
      <c r="F130" s="39"/>
      <c r="G130" s="39" t="s">
        <v>219</v>
      </c>
      <c r="H130" s="43">
        <v>0</v>
      </c>
      <c r="I130" s="43">
        <v>0</v>
      </c>
      <c r="J130" s="43">
        <v>0</v>
      </c>
      <c r="K130" s="43">
        <v>0</v>
      </c>
      <c r="L130" s="43">
        <v>0</v>
      </c>
      <c r="M130" s="43">
        <v>0</v>
      </c>
      <c r="N130" s="43">
        <v>0</v>
      </c>
      <c r="O130" s="43">
        <v>0</v>
      </c>
      <c r="P130" s="43">
        <v>0</v>
      </c>
      <c r="Q130" s="43">
        <v>0</v>
      </c>
      <c r="R130" s="43">
        <v>0</v>
      </c>
      <c r="S130" s="43">
        <v>0</v>
      </c>
      <c r="T130" s="43">
        <f t="shared" ref="T130:T131" si="23">ROUND(SUM(H130:S130),5)</f>
        <v>0</v>
      </c>
      <c r="U130" s="43">
        <v>6000</v>
      </c>
      <c r="V130" s="60">
        <v>6000</v>
      </c>
      <c r="W130" s="60"/>
      <c r="X130" s="61" t="s">
        <v>267</v>
      </c>
    </row>
    <row r="131" spans="1:24" ht="18.600000000000001" thickBot="1" x14ac:dyDescent="0.4">
      <c r="A131" s="39"/>
      <c r="B131" s="39"/>
      <c r="C131" s="39"/>
      <c r="D131" s="39"/>
      <c r="E131" s="39"/>
      <c r="F131" s="39"/>
      <c r="G131" s="39" t="s">
        <v>220</v>
      </c>
      <c r="H131" s="42">
        <v>0</v>
      </c>
      <c r="I131" s="42">
        <v>0</v>
      </c>
      <c r="J131" s="42">
        <v>0</v>
      </c>
      <c r="K131" s="42">
        <v>0</v>
      </c>
      <c r="L131" s="42">
        <v>0</v>
      </c>
      <c r="M131" s="42">
        <v>0</v>
      </c>
      <c r="N131" s="42">
        <v>0</v>
      </c>
      <c r="O131" s="42">
        <v>0</v>
      </c>
      <c r="P131" s="42">
        <v>0</v>
      </c>
      <c r="Q131" s="42">
        <v>0</v>
      </c>
      <c r="R131" s="42">
        <v>0</v>
      </c>
      <c r="S131" s="42">
        <v>0</v>
      </c>
      <c r="T131" s="42">
        <f t="shared" si="23"/>
        <v>0</v>
      </c>
      <c r="U131" s="42">
        <v>6000</v>
      </c>
      <c r="V131" s="62">
        <v>6000</v>
      </c>
      <c r="W131" s="60"/>
      <c r="X131" s="61" t="s">
        <v>267</v>
      </c>
    </row>
    <row r="132" spans="1:24" x14ac:dyDescent="0.35">
      <c r="A132" s="39"/>
      <c r="B132" s="39"/>
      <c r="C132" s="39"/>
      <c r="D132" s="39"/>
      <c r="E132" s="39"/>
      <c r="F132" s="39" t="s">
        <v>54</v>
      </c>
      <c r="G132" s="39"/>
      <c r="H132" s="40">
        <f t="shared" ref="H132:T132" si="24">ROUND(SUM(H126:H131),5)</f>
        <v>0</v>
      </c>
      <c r="I132" s="40">
        <f t="shared" si="24"/>
        <v>0</v>
      </c>
      <c r="J132" s="40">
        <f t="shared" si="24"/>
        <v>0</v>
      </c>
      <c r="K132" s="40">
        <f t="shared" si="24"/>
        <v>0</v>
      </c>
      <c r="L132" s="40">
        <f t="shared" si="24"/>
        <v>9700</v>
      </c>
      <c r="M132" s="40">
        <f t="shared" si="24"/>
        <v>0</v>
      </c>
      <c r="N132" s="40">
        <f t="shared" si="24"/>
        <v>2100</v>
      </c>
      <c r="O132" s="40">
        <f t="shared" si="24"/>
        <v>0</v>
      </c>
      <c r="P132" s="40">
        <f t="shared" si="24"/>
        <v>0</v>
      </c>
      <c r="Q132" s="40">
        <f t="shared" si="24"/>
        <v>2700</v>
      </c>
      <c r="R132" s="40">
        <f t="shared" si="24"/>
        <v>0</v>
      </c>
      <c r="S132" s="40">
        <f t="shared" si="24"/>
        <v>0</v>
      </c>
      <c r="T132" s="40">
        <f t="shared" si="24"/>
        <v>14500</v>
      </c>
      <c r="U132" s="40">
        <f>ROUND(SUM(U126:U131),5)</f>
        <v>158000</v>
      </c>
      <c r="V132" s="63">
        <f>ROUND(SUM(V126:V131),5)</f>
        <v>170250</v>
      </c>
      <c r="W132" s="63"/>
    </row>
    <row r="133" spans="1:24" x14ac:dyDescent="0.35">
      <c r="A133" s="39"/>
      <c r="B133" s="39"/>
      <c r="C133" s="39"/>
      <c r="D133" s="39"/>
      <c r="E133" s="39"/>
      <c r="F133" s="39" t="s">
        <v>53</v>
      </c>
      <c r="G133" s="39"/>
      <c r="H133" s="40"/>
      <c r="I133" s="40"/>
      <c r="J133" s="40"/>
      <c r="K133" s="40"/>
      <c r="L133" s="40"/>
      <c r="M133" s="40"/>
      <c r="N133" s="40"/>
      <c r="O133" s="40"/>
      <c r="P133" s="40"/>
      <c r="Q133" s="40"/>
      <c r="R133" s="40"/>
      <c r="S133" s="40"/>
      <c r="T133" s="40"/>
      <c r="U133" s="40"/>
      <c r="V133" s="58"/>
      <c r="W133" s="58"/>
    </row>
    <row r="134" spans="1:24" ht="18.600000000000001" thickBot="1" x14ac:dyDescent="0.4">
      <c r="A134" s="39"/>
      <c r="B134" s="39"/>
      <c r="C134" s="39"/>
      <c r="D134" s="39"/>
      <c r="E134" s="39"/>
      <c r="F134" s="39"/>
      <c r="G134" s="39" t="s">
        <v>52</v>
      </c>
      <c r="H134" s="42">
        <v>0</v>
      </c>
      <c r="I134" s="42">
        <v>0</v>
      </c>
      <c r="J134" s="42">
        <v>0</v>
      </c>
      <c r="K134" s="42">
        <v>0</v>
      </c>
      <c r="L134" s="42">
        <v>0</v>
      </c>
      <c r="M134" s="42">
        <v>0</v>
      </c>
      <c r="N134" s="42">
        <v>16900</v>
      </c>
      <c r="O134" s="42">
        <v>0</v>
      </c>
      <c r="P134" s="42">
        <v>0</v>
      </c>
      <c r="Q134" s="42">
        <v>0</v>
      </c>
      <c r="R134" s="42">
        <v>0</v>
      </c>
      <c r="S134" s="42">
        <v>0</v>
      </c>
      <c r="T134" s="42">
        <f>ROUND(SUM(H134:S134),5)</f>
        <v>16900</v>
      </c>
      <c r="U134" s="42">
        <v>200000</v>
      </c>
      <c r="V134" s="62">
        <v>150000</v>
      </c>
      <c r="W134" s="60"/>
      <c r="X134" s="61" t="s">
        <v>272</v>
      </c>
    </row>
    <row r="135" spans="1:24" x14ac:dyDescent="0.35">
      <c r="A135" s="39"/>
      <c r="B135" s="39"/>
      <c r="C135" s="39"/>
      <c r="D135" s="39"/>
      <c r="E135" s="39"/>
      <c r="F135" s="39" t="s">
        <v>51</v>
      </c>
      <c r="G135" s="39"/>
      <c r="H135" s="40">
        <f t="shared" ref="H135:S135" si="25">ROUND(SUM(H133:H134),5)</f>
        <v>0</v>
      </c>
      <c r="I135" s="40">
        <f t="shared" si="25"/>
        <v>0</v>
      </c>
      <c r="J135" s="40">
        <f t="shared" si="25"/>
        <v>0</v>
      </c>
      <c r="K135" s="40">
        <f t="shared" si="25"/>
        <v>0</v>
      </c>
      <c r="L135" s="40">
        <f t="shared" si="25"/>
        <v>0</v>
      </c>
      <c r="M135" s="40">
        <f t="shared" si="25"/>
        <v>0</v>
      </c>
      <c r="N135" s="40">
        <f t="shared" si="25"/>
        <v>16900</v>
      </c>
      <c r="O135" s="40">
        <f t="shared" si="25"/>
        <v>0</v>
      </c>
      <c r="P135" s="40">
        <f t="shared" si="25"/>
        <v>0</v>
      </c>
      <c r="Q135" s="40">
        <f t="shared" si="25"/>
        <v>0</v>
      </c>
      <c r="R135" s="40">
        <f t="shared" si="25"/>
        <v>0</v>
      </c>
      <c r="S135" s="40">
        <f t="shared" si="25"/>
        <v>0</v>
      </c>
      <c r="T135" s="40">
        <f>ROUND(SUM(H135:S135),5)</f>
        <v>16900</v>
      </c>
      <c r="U135" s="40">
        <f>ROUND(SUM(U133:U134),5)</f>
        <v>200000</v>
      </c>
      <c r="V135" s="63">
        <f>ROUND(SUM(V133:V134),5)</f>
        <v>150000</v>
      </c>
      <c r="W135" s="63"/>
      <c r="X135" s="61"/>
    </row>
    <row r="136" spans="1:24" x14ac:dyDescent="0.35">
      <c r="A136" s="39"/>
      <c r="B136" s="39"/>
      <c r="C136" s="39"/>
      <c r="D136" s="39"/>
      <c r="E136" s="39"/>
      <c r="F136" s="39" t="s">
        <v>50</v>
      </c>
      <c r="G136" s="39"/>
      <c r="H136" s="40"/>
      <c r="I136" s="40"/>
      <c r="J136" s="40"/>
      <c r="K136" s="40"/>
      <c r="L136" s="40"/>
      <c r="M136" s="40"/>
      <c r="N136" s="40"/>
      <c r="O136" s="40"/>
      <c r="P136" s="40"/>
      <c r="Q136" s="40"/>
      <c r="R136" s="40"/>
      <c r="S136" s="40"/>
      <c r="T136" s="40"/>
      <c r="U136" s="40"/>
      <c r="V136" s="58"/>
      <c r="W136" s="58"/>
    </row>
    <row r="137" spans="1:24" x14ac:dyDescent="0.35">
      <c r="A137" s="39"/>
      <c r="B137" s="39"/>
      <c r="C137" s="39"/>
      <c r="D137" s="39"/>
      <c r="E137" s="39"/>
      <c r="F137" s="39"/>
      <c r="G137" s="39" t="s">
        <v>179</v>
      </c>
      <c r="H137" s="40">
        <v>0</v>
      </c>
      <c r="I137" s="40">
        <v>0</v>
      </c>
      <c r="J137" s="40">
        <v>0</v>
      </c>
      <c r="K137" s="40">
        <v>0</v>
      </c>
      <c r="L137" s="40">
        <v>0</v>
      </c>
      <c r="M137" s="40">
        <v>0</v>
      </c>
      <c r="N137" s="40">
        <v>0</v>
      </c>
      <c r="O137" s="40">
        <v>0</v>
      </c>
      <c r="P137" s="40">
        <v>0</v>
      </c>
      <c r="Q137" s="40">
        <v>0</v>
      </c>
      <c r="R137" s="40">
        <v>0</v>
      </c>
      <c r="S137" s="40">
        <v>0</v>
      </c>
      <c r="T137" s="40">
        <f>ROUND(SUM(H137:S137),5)</f>
        <v>0</v>
      </c>
      <c r="U137" s="40">
        <v>75000</v>
      </c>
      <c r="V137" s="58">
        <v>75000</v>
      </c>
      <c r="W137" s="58"/>
      <c r="X137" s="61" t="s">
        <v>267</v>
      </c>
    </row>
    <row r="138" spans="1:24" x14ac:dyDescent="0.35">
      <c r="A138" s="39"/>
      <c r="B138" s="39"/>
      <c r="C138" s="39"/>
      <c r="D138" s="39"/>
      <c r="E138" s="39"/>
      <c r="F138" s="39"/>
      <c r="G138" s="39" t="s">
        <v>221</v>
      </c>
      <c r="H138" s="40">
        <v>0</v>
      </c>
      <c r="I138" s="40">
        <v>0</v>
      </c>
      <c r="J138" s="40">
        <v>0</v>
      </c>
      <c r="K138" s="40">
        <v>0</v>
      </c>
      <c r="L138" s="40">
        <v>0</v>
      </c>
      <c r="M138" s="40">
        <v>0</v>
      </c>
      <c r="N138" s="40">
        <v>0</v>
      </c>
      <c r="O138" s="40">
        <v>0</v>
      </c>
      <c r="P138" s="40">
        <v>0</v>
      </c>
      <c r="Q138" s="40">
        <v>0</v>
      </c>
      <c r="R138" s="40">
        <v>1104.48</v>
      </c>
      <c r="S138" s="40">
        <v>0</v>
      </c>
      <c r="T138" s="40">
        <f>ROUND(SUM(H138:S138),5)</f>
        <v>1104.48</v>
      </c>
      <c r="U138" s="40">
        <v>17000</v>
      </c>
      <c r="V138" s="58">
        <v>17000</v>
      </c>
      <c r="W138" s="58"/>
      <c r="X138" s="61" t="s">
        <v>267</v>
      </c>
    </row>
    <row r="139" spans="1:24" ht="18.600000000000001" thickBot="1" x14ac:dyDescent="0.4">
      <c r="A139" s="39"/>
      <c r="B139" s="39"/>
      <c r="C139" s="39"/>
      <c r="D139" s="39"/>
      <c r="E139" s="39"/>
      <c r="F139" s="39"/>
      <c r="G139" s="39" t="s">
        <v>49</v>
      </c>
      <c r="H139" s="43">
        <v>0</v>
      </c>
      <c r="I139" s="43">
        <v>2510</v>
      </c>
      <c r="J139" s="43">
        <v>0</v>
      </c>
      <c r="K139" s="43">
        <v>0</v>
      </c>
      <c r="L139" s="43">
        <v>0</v>
      </c>
      <c r="M139" s="43">
        <v>0</v>
      </c>
      <c r="N139" s="43">
        <v>0</v>
      </c>
      <c r="O139" s="43">
        <v>2250</v>
      </c>
      <c r="P139" s="43">
        <v>0</v>
      </c>
      <c r="Q139" s="43">
        <v>0</v>
      </c>
      <c r="R139" s="43">
        <v>0</v>
      </c>
      <c r="S139" s="43">
        <v>0</v>
      </c>
      <c r="T139" s="43">
        <f>ROUND(SUM(H139:S139),5)</f>
        <v>4760</v>
      </c>
      <c r="U139" s="43">
        <v>7000</v>
      </c>
      <c r="V139" s="60">
        <v>7000</v>
      </c>
      <c r="W139" s="60"/>
      <c r="X139" s="61" t="s">
        <v>267</v>
      </c>
    </row>
    <row r="140" spans="1:24" ht="18.600000000000001" thickBot="1" x14ac:dyDescent="0.4">
      <c r="A140" s="39"/>
      <c r="B140" s="39"/>
      <c r="C140" s="39"/>
      <c r="D140" s="39"/>
      <c r="E140" s="39"/>
      <c r="F140" s="39" t="s">
        <v>48</v>
      </c>
      <c r="G140" s="39"/>
      <c r="H140" s="45">
        <f t="shared" ref="H140:S140" si="26">ROUND(SUM(H136:H139),5)</f>
        <v>0</v>
      </c>
      <c r="I140" s="45">
        <f t="shared" si="26"/>
        <v>2510</v>
      </c>
      <c r="J140" s="45">
        <f t="shared" si="26"/>
        <v>0</v>
      </c>
      <c r="K140" s="45">
        <f t="shared" si="26"/>
        <v>0</v>
      </c>
      <c r="L140" s="45">
        <f t="shared" si="26"/>
        <v>0</v>
      </c>
      <c r="M140" s="45">
        <f t="shared" si="26"/>
        <v>0</v>
      </c>
      <c r="N140" s="45">
        <f t="shared" si="26"/>
        <v>0</v>
      </c>
      <c r="O140" s="45">
        <f t="shared" si="26"/>
        <v>2250</v>
      </c>
      <c r="P140" s="45">
        <f t="shared" si="26"/>
        <v>0</v>
      </c>
      <c r="Q140" s="45">
        <f t="shared" si="26"/>
        <v>0</v>
      </c>
      <c r="R140" s="45">
        <f t="shared" si="26"/>
        <v>1104.48</v>
      </c>
      <c r="S140" s="45">
        <f t="shared" si="26"/>
        <v>0</v>
      </c>
      <c r="T140" s="45">
        <f>ROUND(SUM(H140:S140),5)</f>
        <v>5864.48</v>
      </c>
      <c r="U140" s="45">
        <f>ROUND(SUM(U136:U139),5)</f>
        <v>99000</v>
      </c>
      <c r="V140" s="65">
        <f>ROUND(SUM(V136:V139),5)</f>
        <v>99000</v>
      </c>
      <c r="W140" s="72"/>
    </row>
    <row r="141" spans="1:24" ht="18.600000000000001" thickBot="1" x14ac:dyDescent="0.4">
      <c r="A141" s="39"/>
      <c r="B141" s="39"/>
      <c r="C141" s="39"/>
      <c r="D141" s="39"/>
      <c r="E141" s="39" t="s">
        <v>47</v>
      </c>
      <c r="F141" s="39"/>
      <c r="G141" s="39"/>
      <c r="H141" s="45">
        <f t="shared" ref="H141:S141" si="27">ROUND(H125+H132+H135+H140,5)</f>
        <v>0</v>
      </c>
      <c r="I141" s="45">
        <f t="shared" si="27"/>
        <v>2510</v>
      </c>
      <c r="J141" s="45">
        <f t="shared" si="27"/>
        <v>0</v>
      </c>
      <c r="K141" s="45">
        <f t="shared" si="27"/>
        <v>0</v>
      </c>
      <c r="L141" s="45">
        <f t="shared" si="27"/>
        <v>9700</v>
      </c>
      <c r="M141" s="45">
        <f t="shared" si="27"/>
        <v>0</v>
      </c>
      <c r="N141" s="45">
        <f t="shared" si="27"/>
        <v>19000</v>
      </c>
      <c r="O141" s="45">
        <f t="shared" si="27"/>
        <v>2250</v>
      </c>
      <c r="P141" s="45">
        <f t="shared" si="27"/>
        <v>0</v>
      </c>
      <c r="Q141" s="45">
        <f t="shared" si="27"/>
        <v>2700</v>
      </c>
      <c r="R141" s="45">
        <f t="shared" si="27"/>
        <v>1104.48</v>
      </c>
      <c r="S141" s="45">
        <f t="shared" si="27"/>
        <v>0</v>
      </c>
      <c r="T141" s="45">
        <f>ROUND(SUM(H141:S141),5)</f>
        <v>37264.480000000003</v>
      </c>
      <c r="U141" s="45">
        <f>ROUND(U125+U132+U135+U140,5)</f>
        <v>457000</v>
      </c>
      <c r="V141" s="65">
        <f>ROUND(V125+V132+V135+V140,5)</f>
        <v>419250</v>
      </c>
      <c r="W141" s="72"/>
    </row>
    <row r="142" spans="1:24" ht="18.600000000000001" thickBot="1" x14ac:dyDescent="0.4">
      <c r="A142" s="39"/>
      <c r="B142" s="39"/>
      <c r="C142" s="39"/>
      <c r="D142" s="39"/>
      <c r="E142" s="39" t="s">
        <v>223</v>
      </c>
      <c r="F142" s="39"/>
      <c r="G142" s="39"/>
      <c r="H142" s="45">
        <v>0</v>
      </c>
      <c r="I142" s="45">
        <v>0</v>
      </c>
      <c r="J142" s="45">
        <v>0</v>
      </c>
      <c r="K142" s="45">
        <v>0</v>
      </c>
      <c r="L142" s="45">
        <v>0</v>
      </c>
      <c r="M142" s="45">
        <v>0</v>
      </c>
      <c r="N142" s="45">
        <v>0</v>
      </c>
      <c r="O142" s="45">
        <v>0</v>
      </c>
      <c r="P142" s="45">
        <v>0</v>
      </c>
      <c r="Q142" s="45">
        <v>0</v>
      </c>
      <c r="R142" s="45">
        <v>0</v>
      </c>
      <c r="S142" s="45">
        <v>0</v>
      </c>
      <c r="T142" s="45">
        <f t="shared" ref="T142:T143" si="28">ROUND(SUM(H142:S142),5)</f>
        <v>0</v>
      </c>
      <c r="U142" s="45">
        <v>173550</v>
      </c>
      <c r="V142" s="80">
        <f>218950+419250+-381550</f>
        <v>256650</v>
      </c>
      <c r="W142" s="60"/>
      <c r="X142" s="81" t="s">
        <v>301</v>
      </c>
    </row>
    <row r="143" spans="1:24" ht="18.600000000000001" thickBot="1" x14ac:dyDescent="0.4">
      <c r="A143" s="39"/>
      <c r="B143" s="39"/>
      <c r="C143" s="39"/>
      <c r="D143" s="39"/>
      <c r="E143" s="39" t="s">
        <v>222</v>
      </c>
      <c r="F143" s="39"/>
      <c r="G143" s="39"/>
      <c r="H143" s="45">
        <v>0</v>
      </c>
      <c r="I143" s="45">
        <v>0</v>
      </c>
      <c r="J143" s="45">
        <v>0</v>
      </c>
      <c r="K143" s="45">
        <v>0</v>
      </c>
      <c r="L143" s="45">
        <v>0</v>
      </c>
      <c r="M143" s="45">
        <v>0</v>
      </c>
      <c r="N143" s="45">
        <v>0</v>
      </c>
      <c r="O143" s="45">
        <v>0</v>
      </c>
      <c r="P143" s="45">
        <v>0</v>
      </c>
      <c r="Q143" s="45">
        <v>0</v>
      </c>
      <c r="R143" s="45">
        <v>0</v>
      </c>
      <c r="S143" s="45">
        <v>0</v>
      </c>
      <c r="T143" s="45">
        <f t="shared" si="28"/>
        <v>0</v>
      </c>
      <c r="U143" s="45">
        <v>150000</v>
      </c>
      <c r="V143" s="75">
        <f>V23</f>
        <v>175000</v>
      </c>
      <c r="W143" s="60"/>
      <c r="X143" s="61" t="s">
        <v>235</v>
      </c>
    </row>
    <row r="144" spans="1:24" ht="18.600000000000001" thickBot="1" x14ac:dyDescent="0.4">
      <c r="A144" s="39"/>
      <c r="B144" s="39"/>
      <c r="C144" s="39"/>
      <c r="D144" s="39" t="s">
        <v>46</v>
      </c>
      <c r="E144" s="39"/>
      <c r="F144" s="39"/>
      <c r="G144" s="39"/>
      <c r="H144" s="44">
        <f t="shared" ref="H144:T144" si="29">ROUND(H37+H63+H117+H124+H141+H142+H143,5)</f>
        <v>34004.25</v>
      </c>
      <c r="I144" s="44">
        <f t="shared" si="29"/>
        <v>35847.17</v>
      </c>
      <c r="J144" s="44">
        <f t="shared" si="29"/>
        <v>43260.18</v>
      </c>
      <c r="K144" s="44">
        <f t="shared" si="29"/>
        <v>59627.02</v>
      </c>
      <c r="L144" s="44">
        <f t="shared" si="29"/>
        <v>66205.740000000005</v>
      </c>
      <c r="M144" s="44">
        <f t="shared" si="29"/>
        <v>35008.69</v>
      </c>
      <c r="N144" s="44">
        <f t="shared" si="29"/>
        <v>77534.929999999993</v>
      </c>
      <c r="O144" s="44">
        <f t="shared" si="29"/>
        <v>41120.480000000003</v>
      </c>
      <c r="P144" s="44">
        <f t="shared" si="29"/>
        <v>52245.47</v>
      </c>
      <c r="Q144" s="44">
        <f t="shared" si="29"/>
        <v>47339.57</v>
      </c>
      <c r="R144" s="44">
        <f t="shared" si="29"/>
        <v>50475.96</v>
      </c>
      <c r="S144" s="44">
        <f t="shared" si="29"/>
        <v>109336.97</v>
      </c>
      <c r="T144" s="44">
        <f t="shared" si="29"/>
        <v>652006.43000000005</v>
      </c>
      <c r="U144" s="44">
        <f>ROUND(U37+U63+U117+U124+U141+U142+U143,5)</f>
        <v>1425700</v>
      </c>
      <c r="V144" s="64">
        <f>ROUND(V37+V63+V117+V124+V141+V142+V143,5)</f>
        <v>1502050</v>
      </c>
      <c r="W144" s="72"/>
    </row>
    <row r="145" spans="1:24" x14ac:dyDescent="0.35">
      <c r="A145" s="39"/>
      <c r="B145" s="39" t="s">
        <v>45</v>
      </c>
      <c r="C145" s="39"/>
      <c r="D145" s="39"/>
      <c r="E145" s="39"/>
      <c r="F145" s="39"/>
      <c r="G145" s="39"/>
      <c r="H145" s="40">
        <f t="shared" ref="H145:S145" si="30">ROUND(H2+H36-H144,5)</f>
        <v>22688.02</v>
      </c>
      <c r="I145" s="40">
        <f t="shared" si="30"/>
        <v>-11841.03</v>
      </c>
      <c r="J145" s="40">
        <f t="shared" si="30"/>
        <v>21730.3</v>
      </c>
      <c r="K145" s="40">
        <f t="shared" si="30"/>
        <v>-15867.16</v>
      </c>
      <c r="L145" s="40">
        <f t="shared" si="30"/>
        <v>-55488.639999999999</v>
      </c>
      <c r="M145" s="40">
        <f t="shared" si="30"/>
        <v>197511.96</v>
      </c>
      <c r="N145" s="40">
        <f t="shared" si="30"/>
        <v>142725.93</v>
      </c>
      <c r="O145" s="40">
        <f t="shared" si="30"/>
        <v>1819.88</v>
      </c>
      <c r="P145" s="40">
        <f t="shared" si="30"/>
        <v>1884.64</v>
      </c>
      <c r="Q145" s="40">
        <f t="shared" si="30"/>
        <v>35370.25</v>
      </c>
      <c r="R145" s="40">
        <f t="shared" si="30"/>
        <v>171931.89</v>
      </c>
      <c r="S145" s="40">
        <f t="shared" si="30"/>
        <v>-72435.47</v>
      </c>
      <c r="T145" s="40">
        <f>ROUND(SUM(H145:S145),5)</f>
        <v>440030.57</v>
      </c>
      <c r="U145" s="40">
        <f>ROUND(U2+U36-U144,5)</f>
        <v>-457000</v>
      </c>
      <c r="V145" s="63">
        <f>ROUND(V2+V36-V144,5)</f>
        <v>-419250</v>
      </c>
      <c r="W145" s="63"/>
    </row>
    <row r="146" spans="1:24" x14ac:dyDescent="0.35">
      <c r="A146" s="39"/>
      <c r="B146" s="39" t="s">
        <v>44</v>
      </c>
      <c r="C146" s="39"/>
      <c r="D146" s="39"/>
      <c r="E146" s="39"/>
      <c r="F146" s="39"/>
      <c r="G146" s="39"/>
      <c r="H146" s="40"/>
      <c r="I146" s="40"/>
      <c r="J146" s="40"/>
      <c r="K146" s="40"/>
      <c r="L146" s="40"/>
      <c r="M146" s="40"/>
      <c r="N146" s="40"/>
      <c r="O146" s="40"/>
      <c r="P146" s="40"/>
      <c r="Q146" s="40"/>
      <c r="R146" s="40"/>
      <c r="S146" s="40"/>
      <c r="T146" s="40"/>
      <c r="U146" s="40"/>
      <c r="V146" s="58"/>
      <c r="W146" s="58"/>
    </row>
    <row r="147" spans="1:24" x14ac:dyDescent="0.35">
      <c r="A147" s="39"/>
      <c r="B147" s="39"/>
      <c r="C147" s="39" t="s">
        <v>43</v>
      </c>
      <c r="D147" s="39"/>
      <c r="E147" s="39"/>
      <c r="F147" s="39"/>
      <c r="G147" s="39"/>
      <c r="H147" s="40"/>
      <c r="I147" s="40"/>
      <c r="J147" s="40"/>
      <c r="K147" s="40"/>
      <c r="L147" s="40"/>
      <c r="M147" s="40"/>
      <c r="N147" s="40"/>
      <c r="O147" s="40"/>
      <c r="P147" s="40"/>
      <c r="Q147" s="40"/>
      <c r="R147" s="40"/>
      <c r="S147" s="40"/>
      <c r="T147" s="40"/>
      <c r="U147" s="40"/>
      <c r="V147" s="58"/>
      <c r="W147" s="58"/>
    </row>
    <row r="148" spans="1:24" x14ac:dyDescent="0.35">
      <c r="A148" s="39"/>
      <c r="B148" s="39"/>
      <c r="C148" s="39"/>
      <c r="D148" s="39" t="s">
        <v>42</v>
      </c>
      <c r="E148" s="39"/>
      <c r="F148" s="39"/>
      <c r="G148" s="39"/>
      <c r="H148" s="40">
        <v>0</v>
      </c>
      <c r="I148" s="40">
        <v>0</v>
      </c>
      <c r="J148" s="40">
        <v>0</v>
      </c>
      <c r="K148" s="40">
        <v>0</v>
      </c>
      <c r="L148" s="40">
        <v>0</v>
      </c>
      <c r="M148" s="40">
        <v>0</v>
      </c>
      <c r="N148" s="40">
        <v>0</v>
      </c>
      <c r="O148" s="40">
        <v>0</v>
      </c>
      <c r="P148" s="40">
        <v>0</v>
      </c>
      <c r="Q148" s="40">
        <v>0</v>
      </c>
      <c r="R148" s="40">
        <v>0</v>
      </c>
      <c r="S148" s="40">
        <v>0</v>
      </c>
      <c r="T148" s="40">
        <f>ROUND(SUM(H148:S148),5)</f>
        <v>0</v>
      </c>
      <c r="U148" s="40">
        <v>0</v>
      </c>
      <c r="V148" s="58">
        <v>0</v>
      </c>
      <c r="W148" s="58"/>
      <c r="X148" s="61" t="s">
        <v>232</v>
      </c>
    </row>
    <row r="149" spans="1:24" ht="18.600000000000001" thickBot="1" x14ac:dyDescent="0.4">
      <c r="A149" s="39"/>
      <c r="B149" s="39"/>
      <c r="C149" s="39"/>
      <c r="D149" s="39" t="s">
        <v>41</v>
      </c>
      <c r="E149" s="39"/>
      <c r="F149" s="39"/>
      <c r="G149" s="39"/>
      <c r="H149" s="43">
        <v>-2741.38</v>
      </c>
      <c r="I149" s="43">
        <v>5362.96</v>
      </c>
      <c r="J149" s="43">
        <v>-7434.88</v>
      </c>
      <c r="K149" s="43">
        <v>-8893.77</v>
      </c>
      <c r="L149" s="43">
        <v>3480.84</v>
      </c>
      <c r="M149" s="43">
        <v>15730.72</v>
      </c>
      <c r="N149" s="43">
        <v>11423.6</v>
      </c>
      <c r="O149" s="43">
        <v>634.71</v>
      </c>
      <c r="P149" s="43">
        <v>16831.59</v>
      </c>
      <c r="Q149" s="43">
        <v>2139.37</v>
      </c>
      <c r="R149" s="43">
        <v>14007.18</v>
      </c>
      <c r="S149" s="43">
        <v>-3507.03</v>
      </c>
      <c r="T149" s="43">
        <f>ROUND(SUM(H149:S149),5)</f>
        <v>47033.91</v>
      </c>
      <c r="U149" s="43">
        <v>0</v>
      </c>
      <c r="V149" s="60">
        <v>0</v>
      </c>
      <c r="W149" s="60"/>
      <c r="X149" s="61" t="s">
        <v>233</v>
      </c>
    </row>
    <row r="150" spans="1:24" ht="18.600000000000001" thickBot="1" x14ac:dyDescent="0.4">
      <c r="A150" s="39"/>
      <c r="B150" s="39"/>
      <c r="C150" s="39" t="s">
        <v>40</v>
      </c>
      <c r="D150" s="39"/>
      <c r="E150" s="39"/>
      <c r="F150" s="39"/>
      <c r="G150" s="39"/>
      <c r="H150" s="45">
        <f t="shared" ref="H150:S150" si="31">ROUND(SUM(H147:H149),5)</f>
        <v>-2741.38</v>
      </c>
      <c r="I150" s="45">
        <f t="shared" si="31"/>
        <v>5362.96</v>
      </c>
      <c r="J150" s="45">
        <f t="shared" si="31"/>
        <v>-7434.88</v>
      </c>
      <c r="K150" s="45">
        <f t="shared" si="31"/>
        <v>-8893.77</v>
      </c>
      <c r="L150" s="45">
        <f t="shared" si="31"/>
        <v>3480.84</v>
      </c>
      <c r="M150" s="45">
        <f t="shared" si="31"/>
        <v>15730.72</v>
      </c>
      <c r="N150" s="45">
        <f t="shared" si="31"/>
        <v>11423.6</v>
      </c>
      <c r="O150" s="45">
        <f t="shared" si="31"/>
        <v>634.71</v>
      </c>
      <c r="P150" s="45">
        <f t="shared" si="31"/>
        <v>16831.59</v>
      </c>
      <c r="Q150" s="45">
        <f t="shared" si="31"/>
        <v>2139.37</v>
      </c>
      <c r="R150" s="45">
        <f t="shared" si="31"/>
        <v>14007.18</v>
      </c>
      <c r="S150" s="45">
        <f t="shared" si="31"/>
        <v>-3507.03</v>
      </c>
      <c r="T150" s="45">
        <f>ROUND(SUM(H150:S150),5)</f>
        <v>47033.91</v>
      </c>
      <c r="U150" s="45">
        <f>ROUND(SUM(U147:U149),5)</f>
        <v>0</v>
      </c>
      <c r="V150" s="65">
        <f>ROUND(SUM(V147:V149),5)</f>
        <v>0</v>
      </c>
      <c r="W150" s="72"/>
    </row>
    <row r="151" spans="1:24" ht="18.600000000000001" thickBot="1" x14ac:dyDescent="0.4">
      <c r="A151" s="39"/>
      <c r="B151" s="39" t="s">
        <v>39</v>
      </c>
      <c r="C151" s="39"/>
      <c r="D151" s="39"/>
      <c r="E151" s="39"/>
      <c r="F151" s="39"/>
      <c r="G151" s="39"/>
      <c r="H151" s="45">
        <f t="shared" ref="H151:S151" si="32">ROUND(H146+H150,5)</f>
        <v>-2741.38</v>
      </c>
      <c r="I151" s="45">
        <f t="shared" si="32"/>
        <v>5362.96</v>
      </c>
      <c r="J151" s="45">
        <f t="shared" si="32"/>
        <v>-7434.88</v>
      </c>
      <c r="K151" s="45">
        <f t="shared" si="32"/>
        <v>-8893.77</v>
      </c>
      <c r="L151" s="45">
        <f t="shared" si="32"/>
        <v>3480.84</v>
      </c>
      <c r="M151" s="45">
        <f t="shared" si="32"/>
        <v>15730.72</v>
      </c>
      <c r="N151" s="45">
        <f t="shared" si="32"/>
        <v>11423.6</v>
      </c>
      <c r="O151" s="45">
        <f t="shared" si="32"/>
        <v>634.71</v>
      </c>
      <c r="P151" s="45">
        <f t="shared" si="32"/>
        <v>16831.59</v>
      </c>
      <c r="Q151" s="45">
        <f t="shared" si="32"/>
        <v>2139.37</v>
      </c>
      <c r="R151" s="45">
        <f t="shared" si="32"/>
        <v>14007.18</v>
      </c>
      <c r="S151" s="45">
        <f t="shared" si="32"/>
        <v>-3507.03</v>
      </c>
      <c r="T151" s="45">
        <f>ROUND(SUM(H151:S151),5)</f>
        <v>47033.91</v>
      </c>
      <c r="U151" s="45">
        <f>ROUND(U146+U150,5)</f>
        <v>0</v>
      </c>
      <c r="V151" s="65">
        <f>ROUND(V146+V150,5)</f>
        <v>0</v>
      </c>
      <c r="W151" s="72"/>
    </row>
    <row r="152" spans="1:24" s="47" customFormat="1" ht="10.8" thickBot="1" x14ac:dyDescent="0.25">
      <c r="A152" s="39" t="s">
        <v>38</v>
      </c>
      <c r="B152" s="39"/>
      <c r="C152" s="39"/>
      <c r="D152" s="39"/>
      <c r="E152" s="39"/>
      <c r="F152" s="39"/>
      <c r="G152" s="39"/>
      <c r="H152" s="46">
        <f t="shared" ref="H152:S152" si="33">ROUND(H145+H151,5)</f>
        <v>19946.64</v>
      </c>
      <c r="I152" s="46">
        <f t="shared" si="33"/>
        <v>-6478.07</v>
      </c>
      <c r="J152" s="46">
        <f t="shared" si="33"/>
        <v>14295.42</v>
      </c>
      <c r="K152" s="46">
        <f t="shared" si="33"/>
        <v>-24760.93</v>
      </c>
      <c r="L152" s="46">
        <f t="shared" si="33"/>
        <v>-52007.8</v>
      </c>
      <c r="M152" s="46">
        <f t="shared" si="33"/>
        <v>213242.68</v>
      </c>
      <c r="N152" s="46">
        <f t="shared" si="33"/>
        <v>154149.53</v>
      </c>
      <c r="O152" s="46">
        <f t="shared" si="33"/>
        <v>2454.59</v>
      </c>
      <c r="P152" s="46">
        <f t="shared" si="33"/>
        <v>18716.23</v>
      </c>
      <c r="Q152" s="46">
        <f t="shared" si="33"/>
        <v>37509.620000000003</v>
      </c>
      <c r="R152" s="46">
        <f t="shared" si="33"/>
        <v>185939.07</v>
      </c>
      <c r="S152" s="46">
        <f t="shared" si="33"/>
        <v>-75942.5</v>
      </c>
      <c r="T152" s="46">
        <f>ROUND(SUM(H152:S152),5)</f>
        <v>487064.48</v>
      </c>
      <c r="U152" s="46">
        <f>ROUND(U145+U151,5)</f>
        <v>-457000</v>
      </c>
      <c r="V152" s="66">
        <f>ROUND(V145+V151,5)</f>
        <v>-419250</v>
      </c>
      <c r="W152" s="73"/>
    </row>
    <row r="153" spans="1:24" ht="18.600000000000001" thickTop="1" x14ac:dyDescent="0.35"/>
    <row r="154" spans="1:24" x14ac:dyDescent="0.35">
      <c r="V154" s="57" t="s">
        <v>227</v>
      </c>
      <c r="W154" s="57"/>
    </row>
    <row r="155" spans="1:24" x14ac:dyDescent="0.35">
      <c r="V155" s="67" t="s">
        <v>228</v>
      </c>
      <c r="W155" s="67"/>
    </row>
  </sheetData>
  <pageMargins left="0" right="0" top="0.75" bottom="0.75" header="0.1" footer="0.3"/>
  <pageSetup scale="95" fitToHeight="0" orientation="landscape" horizontalDpi="0" verticalDpi="0" r:id="rId1"/>
  <headerFooter>
    <oddHeader>&amp;C&amp;"Arial,Bold"&amp;12 Temecula Public Cemetery District
&amp;14 Proposed Budget 07/01/19-06/30/20</oddHeader>
    <oddFooter>&amp;R&amp;"Arial,Bold"&amp;8 Page &amp;P of &amp;N</oddFooter>
  </headerFooter>
  <drawing r:id="rId2"/>
  <legacyDrawing r:id="rId3"/>
  <controls>
    <mc:AlternateContent xmlns:mc="http://schemas.openxmlformats.org/markup-compatibility/2006">
      <mc:Choice Requires="x14">
        <control shapeId="55298" r:id="rId4" name="HEAD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55298" r:id="rId4" name="HEADER"/>
      </mc:Fallback>
    </mc:AlternateContent>
    <mc:AlternateContent xmlns:mc="http://schemas.openxmlformats.org/markup-compatibility/2006">
      <mc:Choice Requires="x14">
        <control shapeId="55297" r:id="rId6" name="FILT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55297" r:id="rId6" name="FILTE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A155"/>
  <sheetViews>
    <sheetView workbookViewId="0">
      <pane xSplit="7" ySplit="1" topLeftCell="I117" activePane="bottomRight" state="frozenSplit"/>
      <selection pane="topRight" activeCell="H1" sqref="H1"/>
      <selection pane="bottomLeft" activeCell="A2" sqref="A2"/>
      <selection pane="bottomRight" activeCell="V142" sqref="V142"/>
    </sheetView>
  </sheetViews>
  <sheetFormatPr defaultColWidth="8.88671875" defaultRowHeight="18" x14ac:dyDescent="0.35"/>
  <cols>
    <col min="1" max="6" width="3.6640625" style="48" customWidth="1"/>
    <col min="7" max="7" width="30.33203125" style="48" customWidth="1"/>
    <col min="8" max="8" width="7.109375" style="49" customWidth="1"/>
    <col min="9" max="9" width="7.5546875" style="49" customWidth="1"/>
    <col min="10" max="10" width="7.109375" style="49" customWidth="1"/>
    <col min="11" max="12" width="7.5546875" style="49" customWidth="1"/>
    <col min="13" max="14" width="7.88671875" style="49" customWidth="1"/>
    <col min="15" max="16" width="7.109375" style="49" customWidth="1"/>
    <col min="17" max="19" width="7.88671875" style="49" customWidth="1"/>
    <col min="20" max="20" width="9.109375" style="49" customWidth="1"/>
    <col min="21" max="22" width="9.6640625" style="49" customWidth="1"/>
    <col min="23" max="23" width="2.44140625" style="49" customWidth="1"/>
    <col min="24" max="24" width="8.88671875" style="41"/>
    <col min="25" max="25" width="9.6640625" style="41" bestFit="1" customWidth="1"/>
    <col min="26" max="16384" width="8.88671875" style="41"/>
  </cols>
  <sheetData>
    <row r="1" spans="1:24" s="52" customFormat="1" ht="44.4" customHeight="1" thickBot="1" x14ac:dyDescent="0.4">
      <c r="A1" s="50"/>
      <c r="B1" s="50"/>
      <c r="C1" s="50"/>
      <c r="D1" s="50"/>
      <c r="E1" s="50"/>
      <c r="F1" s="50"/>
      <c r="G1" s="50"/>
      <c r="H1" s="51" t="s">
        <v>202</v>
      </c>
      <c r="I1" s="51" t="s">
        <v>203</v>
      </c>
      <c r="J1" s="51" t="s">
        <v>204</v>
      </c>
      <c r="K1" s="51" t="s">
        <v>205</v>
      </c>
      <c r="L1" s="51" t="s">
        <v>206</v>
      </c>
      <c r="M1" s="51" t="s">
        <v>207</v>
      </c>
      <c r="N1" s="51" t="s">
        <v>208</v>
      </c>
      <c r="O1" s="51" t="s">
        <v>209</v>
      </c>
      <c r="P1" s="51" t="s">
        <v>210</v>
      </c>
      <c r="Q1" s="51" t="s">
        <v>286</v>
      </c>
      <c r="R1" s="51" t="s">
        <v>287</v>
      </c>
      <c r="S1" s="51" t="s">
        <v>288</v>
      </c>
      <c r="T1" s="51" t="s">
        <v>231</v>
      </c>
      <c r="U1" s="51" t="s">
        <v>217</v>
      </c>
      <c r="V1" s="51" t="s">
        <v>224</v>
      </c>
      <c r="W1" s="51"/>
      <c r="X1" s="51" t="s">
        <v>225</v>
      </c>
    </row>
    <row r="2" spans="1:24" ht="18.600000000000001" thickTop="1" x14ac:dyDescent="0.35">
      <c r="A2" s="39"/>
      <c r="B2" s="39" t="s">
        <v>173</v>
      </c>
      <c r="C2" s="39"/>
      <c r="D2" s="39"/>
      <c r="E2" s="39"/>
      <c r="F2" s="39"/>
      <c r="G2" s="39"/>
      <c r="H2" s="40"/>
      <c r="I2" s="40"/>
      <c r="J2" s="40"/>
      <c r="K2" s="40"/>
      <c r="L2" s="40"/>
      <c r="M2" s="40"/>
      <c r="N2" s="40"/>
      <c r="O2" s="40"/>
      <c r="P2" s="40"/>
      <c r="Q2" s="40"/>
      <c r="R2" s="40"/>
      <c r="S2" s="40"/>
      <c r="T2" s="40"/>
      <c r="U2" s="40"/>
      <c r="V2" s="40"/>
      <c r="W2" s="40"/>
    </row>
    <row r="3" spans="1:24" x14ac:dyDescent="0.35">
      <c r="A3" s="39"/>
      <c r="B3" s="39"/>
      <c r="C3" s="39"/>
      <c r="D3" s="39" t="s">
        <v>172</v>
      </c>
      <c r="E3" s="39"/>
      <c r="F3" s="39"/>
      <c r="G3" s="39"/>
      <c r="H3" s="40"/>
      <c r="I3" s="40"/>
      <c r="J3" s="40"/>
      <c r="K3" s="40"/>
      <c r="L3" s="40"/>
      <c r="M3" s="40"/>
      <c r="N3" s="40"/>
      <c r="O3" s="40"/>
      <c r="P3" s="40"/>
      <c r="Q3" s="40"/>
      <c r="R3" s="40"/>
      <c r="S3" s="40"/>
      <c r="T3" s="40"/>
      <c r="U3" s="40"/>
      <c r="V3" s="40"/>
      <c r="W3" s="40"/>
    </row>
    <row r="4" spans="1:24" x14ac:dyDescent="0.35">
      <c r="A4" s="39"/>
      <c r="B4" s="39"/>
      <c r="C4" s="39"/>
      <c r="D4" s="39"/>
      <c r="E4" s="39" t="s">
        <v>171</v>
      </c>
      <c r="F4" s="39"/>
      <c r="G4" s="39"/>
      <c r="H4" s="40"/>
      <c r="I4" s="40"/>
      <c r="J4" s="40"/>
      <c r="K4" s="40"/>
      <c r="L4" s="40"/>
      <c r="M4" s="40"/>
      <c r="N4" s="40"/>
      <c r="O4" s="40"/>
      <c r="P4" s="40"/>
      <c r="Q4" s="40"/>
      <c r="R4" s="40"/>
      <c r="S4" s="40"/>
      <c r="T4" s="40"/>
      <c r="U4" s="40"/>
      <c r="V4" s="40"/>
      <c r="W4" s="40"/>
    </row>
    <row r="5" spans="1:24" x14ac:dyDescent="0.35">
      <c r="A5" s="39"/>
      <c r="B5" s="39"/>
      <c r="C5" s="39"/>
      <c r="D5" s="39"/>
      <c r="E5" s="39"/>
      <c r="F5" s="39" t="s">
        <v>170</v>
      </c>
      <c r="G5" s="39"/>
      <c r="H5" s="40">
        <v>0</v>
      </c>
      <c r="I5" s="40">
        <v>0</v>
      </c>
      <c r="J5" s="40">
        <v>0</v>
      </c>
      <c r="K5" s="40">
        <v>10231.209999999999</v>
      </c>
      <c r="L5" s="40">
        <v>-10231.209999999999</v>
      </c>
      <c r="M5" s="40">
        <v>180108.35</v>
      </c>
      <c r="N5" s="40">
        <v>135005.76999999999</v>
      </c>
      <c r="O5" s="40">
        <v>0</v>
      </c>
      <c r="P5" s="40">
        <v>0</v>
      </c>
      <c r="Q5" s="40">
        <f>60036.41+116.64</f>
        <v>60153.05</v>
      </c>
      <c r="R5" s="40">
        <v>192619.83</v>
      </c>
      <c r="S5" s="40">
        <v>-53163.06</v>
      </c>
      <c r="T5" s="40">
        <f t="shared" ref="T5:T14" si="0">ROUND(SUM(H5:S5),5)</f>
        <v>514723.94</v>
      </c>
      <c r="U5" s="40">
        <v>583000</v>
      </c>
      <c r="V5" s="79">
        <f>583000-19500+37000</f>
        <v>600500</v>
      </c>
      <c r="W5" s="58"/>
      <c r="X5" s="61" t="s">
        <v>291</v>
      </c>
    </row>
    <row r="6" spans="1:24" x14ac:dyDescent="0.35">
      <c r="A6" s="39"/>
      <c r="B6" s="39"/>
      <c r="C6" s="39"/>
      <c r="D6" s="39"/>
      <c r="E6" s="39"/>
      <c r="F6" s="39" t="s">
        <v>169</v>
      </c>
      <c r="G6" s="39"/>
      <c r="H6" s="40">
        <v>0</v>
      </c>
      <c r="I6" s="40">
        <v>0</v>
      </c>
      <c r="J6" s="40">
        <v>24148.1</v>
      </c>
      <c r="K6" s="40">
        <v>0</v>
      </c>
      <c r="L6" s="40">
        <v>0</v>
      </c>
      <c r="M6" s="40">
        <v>1564.7</v>
      </c>
      <c r="N6" s="40">
        <v>0</v>
      </c>
      <c r="O6" s="40">
        <v>0</v>
      </c>
      <c r="P6" s="40">
        <v>0</v>
      </c>
      <c r="Q6" s="40">
        <v>0</v>
      </c>
      <c r="R6" s="40">
        <v>0</v>
      </c>
      <c r="S6" s="40">
        <v>1742.61</v>
      </c>
      <c r="T6" s="40">
        <f t="shared" si="0"/>
        <v>27455.41</v>
      </c>
      <c r="U6" s="40">
        <v>23000</v>
      </c>
      <c r="V6" s="58">
        <v>25000</v>
      </c>
      <c r="W6" s="58"/>
      <c r="X6" s="61" t="s">
        <v>292</v>
      </c>
    </row>
    <row r="7" spans="1:24" x14ac:dyDescent="0.35">
      <c r="A7" s="39"/>
      <c r="B7" s="39"/>
      <c r="C7" s="39"/>
      <c r="D7" s="39"/>
      <c r="E7" s="39"/>
      <c r="F7" s="39" t="s">
        <v>168</v>
      </c>
      <c r="G7" s="39"/>
      <c r="H7" s="40">
        <v>0</v>
      </c>
      <c r="I7" s="40">
        <v>0</v>
      </c>
      <c r="J7" s="40">
        <v>0</v>
      </c>
      <c r="K7" s="40">
        <v>0</v>
      </c>
      <c r="L7" s="40">
        <v>0</v>
      </c>
      <c r="M7" s="40">
        <v>0</v>
      </c>
      <c r="N7" s="40">
        <v>0</v>
      </c>
      <c r="O7" s="40">
        <v>0</v>
      </c>
      <c r="P7" s="40">
        <v>0</v>
      </c>
      <c r="Q7" s="40">
        <v>0</v>
      </c>
      <c r="R7" s="40">
        <v>0</v>
      </c>
      <c r="S7" s="40">
        <v>1330.62</v>
      </c>
      <c r="T7" s="40">
        <f t="shared" si="0"/>
        <v>1330.62</v>
      </c>
      <c r="U7" s="40">
        <v>1000</v>
      </c>
      <c r="V7" s="58">
        <v>1000</v>
      </c>
      <c r="W7" s="58"/>
      <c r="X7" s="61" t="s">
        <v>293</v>
      </c>
    </row>
    <row r="8" spans="1:24" x14ac:dyDescent="0.35">
      <c r="A8" s="39"/>
      <c r="B8" s="39"/>
      <c r="C8" s="39"/>
      <c r="D8" s="39"/>
      <c r="E8" s="39"/>
      <c r="F8" s="39" t="s">
        <v>167</v>
      </c>
      <c r="G8" s="39"/>
      <c r="H8" s="40">
        <v>0</v>
      </c>
      <c r="I8" s="40">
        <v>0</v>
      </c>
      <c r="J8" s="40">
        <v>0</v>
      </c>
      <c r="K8" s="40">
        <v>0</v>
      </c>
      <c r="L8" s="40">
        <v>0</v>
      </c>
      <c r="M8" s="40">
        <v>0</v>
      </c>
      <c r="N8" s="40">
        <v>0</v>
      </c>
      <c r="O8" s="40">
        <v>0</v>
      </c>
      <c r="P8" s="40">
        <v>2962.8</v>
      </c>
      <c r="Q8" s="40">
        <v>0</v>
      </c>
      <c r="R8" s="40">
        <v>1783.32</v>
      </c>
      <c r="S8" s="40">
        <v>11120.06</v>
      </c>
      <c r="T8" s="40">
        <f t="shared" si="0"/>
        <v>15866.18</v>
      </c>
      <c r="U8" s="40">
        <v>3500</v>
      </c>
      <c r="V8" s="58">
        <v>10000</v>
      </c>
      <c r="W8" s="58"/>
      <c r="X8" s="61" t="s">
        <v>294</v>
      </c>
    </row>
    <row r="9" spans="1:24" x14ac:dyDescent="0.35">
      <c r="A9" s="39"/>
      <c r="B9" s="39"/>
      <c r="C9" s="39"/>
      <c r="D9" s="39"/>
      <c r="E9" s="39"/>
      <c r="F9" s="39" t="s">
        <v>166</v>
      </c>
      <c r="G9" s="39"/>
      <c r="H9" s="40">
        <v>0</v>
      </c>
      <c r="I9" s="40">
        <v>0</v>
      </c>
      <c r="J9" s="40">
        <v>0</v>
      </c>
      <c r="K9" s="40">
        <v>0</v>
      </c>
      <c r="L9" s="40">
        <v>0</v>
      </c>
      <c r="M9" s="40">
        <v>0</v>
      </c>
      <c r="N9" s="40">
        <v>0</v>
      </c>
      <c r="O9" s="40">
        <v>0</v>
      </c>
      <c r="P9" s="40">
        <v>0</v>
      </c>
      <c r="Q9" s="40">
        <v>0</v>
      </c>
      <c r="R9" s="40">
        <v>0</v>
      </c>
      <c r="S9" s="40">
        <v>4340.6499999999996</v>
      </c>
      <c r="T9" s="40">
        <f t="shared" si="0"/>
        <v>4340.6499999999996</v>
      </c>
      <c r="U9" s="40">
        <v>500</v>
      </c>
      <c r="V9" s="58">
        <v>3500</v>
      </c>
      <c r="W9" s="58"/>
      <c r="X9" s="61" t="s">
        <v>295</v>
      </c>
    </row>
    <row r="10" spans="1:24" x14ac:dyDescent="0.35">
      <c r="A10" s="39"/>
      <c r="B10" s="39"/>
      <c r="C10" s="39"/>
      <c r="D10" s="39"/>
      <c r="E10" s="39"/>
      <c r="F10" s="39" t="s">
        <v>165</v>
      </c>
      <c r="G10" s="39"/>
      <c r="H10" s="40">
        <v>0</v>
      </c>
      <c r="I10" s="40">
        <v>0</v>
      </c>
      <c r="J10" s="40">
        <v>0</v>
      </c>
      <c r="K10" s="40">
        <v>0</v>
      </c>
      <c r="L10" s="40">
        <v>0</v>
      </c>
      <c r="M10" s="40">
        <v>0</v>
      </c>
      <c r="N10" s="40">
        <v>0</v>
      </c>
      <c r="O10" s="40">
        <v>0</v>
      </c>
      <c r="P10" s="40">
        <v>0</v>
      </c>
      <c r="Q10" s="40">
        <v>0</v>
      </c>
      <c r="R10" s="40">
        <v>0</v>
      </c>
      <c r="S10" s="40">
        <v>10231.209999999999</v>
      </c>
      <c r="T10" s="40">
        <f t="shared" si="0"/>
        <v>10231.209999999999</v>
      </c>
      <c r="U10" s="40">
        <v>10000</v>
      </c>
      <c r="V10" s="58">
        <v>10000</v>
      </c>
      <c r="W10" s="58"/>
      <c r="X10" s="61" t="s">
        <v>296</v>
      </c>
    </row>
    <row r="11" spans="1:24" x14ac:dyDescent="0.35">
      <c r="A11" s="39"/>
      <c r="B11" s="39"/>
      <c r="C11" s="39"/>
      <c r="D11" s="39"/>
      <c r="E11" s="39"/>
      <c r="F11" s="39" t="s">
        <v>239</v>
      </c>
      <c r="G11" s="39"/>
      <c r="H11" s="40">
        <v>0</v>
      </c>
      <c r="I11" s="40">
        <v>0</v>
      </c>
      <c r="J11" s="40">
        <v>0</v>
      </c>
      <c r="K11" s="40">
        <v>0</v>
      </c>
      <c r="L11" s="40">
        <v>0</v>
      </c>
      <c r="M11" s="40">
        <v>0</v>
      </c>
      <c r="N11" s="40">
        <v>40066.49</v>
      </c>
      <c r="O11" s="40">
        <v>0</v>
      </c>
      <c r="P11" s="40">
        <v>0</v>
      </c>
      <c r="Q11" s="40">
        <v>0</v>
      </c>
      <c r="R11" s="40">
        <v>0</v>
      </c>
      <c r="S11" s="40">
        <v>0</v>
      </c>
      <c r="T11" s="40">
        <f t="shared" si="0"/>
        <v>40066.49</v>
      </c>
      <c r="U11" s="40">
        <v>0</v>
      </c>
      <c r="V11" s="58">
        <v>0</v>
      </c>
      <c r="W11" s="58"/>
      <c r="X11" s="61" t="s">
        <v>297</v>
      </c>
    </row>
    <row r="12" spans="1:24" x14ac:dyDescent="0.35">
      <c r="A12" s="39"/>
      <c r="B12" s="39"/>
      <c r="C12" s="39"/>
      <c r="D12" s="39"/>
      <c r="E12" s="39"/>
      <c r="F12" s="39" t="s">
        <v>164</v>
      </c>
      <c r="G12" s="39"/>
      <c r="H12" s="40">
        <v>0</v>
      </c>
      <c r="I12" s="40">
        <v>0</v>
      </c>
      <c r="J12" s="40">
        <v>0</v>
      </c>
      <c r="K12" s="40">
        <v>0</v>
      </c>
      <c r="L12" s="40">
        <v>0</v>
      </c>
      <c r="M12" s="40">
        <v>984.16</v>
      </c>
      <c r="N12" s="40">
        <v>2296.37</v>
      </c>
      <c r="O12" s="40">
        <v>0</v>
      </c>
      <c r="P12" s="40">
        <v>0</v>
      </c>
      <c r="Q12" s="40">
        <v>0</v>
      </c>
      <c r="R12" s="40">
        <v>2296.41</v>
      </c>
      <c r="S12" s="40">
        <v>6589.1</v>
      </c>
      <c r="T12" s="40">
        <f t="shared" si="0"/>
        <v>12166.04</v>
      </c>
      <c r="U12" s="40">
        <v>4500</v>
      </c>
      <c r="V12" s="58">
        <v>7000</v>
      </c>
      <c r="W12" s="58"/>
      <c r="X12" s="61"/>
    </row>
    <row r="13" spans="1:24" ht="18.600000000000001" thickBot="1" x14ac:dyDescent="0.4">
      <c r="A13" s="39"/>
      <c r="B13" s="39"/>
      <c r="C13" s="39"/>
      <c r="D13" s="39"/>
      <c r="E13" s="39"/>
      <c r="F13" s="39" t="s">
        <v>163</v>
      </c>
      <c r="G13" s="39"/>
      <c r="H13" s="42">
        <v>0</v>
      </c>
      <c r="I13" s="42">
        <v>0</v>
      </c>
      <c r="J13" s="42">
        <v>0</v>
      </c>
      <c r="K13" s="42">
        <v>0</v>
      </c>
      <c r="L13" s="42">
        <v>0</v>
      </c>
      <c r="M13" s="42">
        <v>0</v>
      </c>
      <c r="N13" s="42">
        <v>0</v>
      </c>
      <c r="O13" s="42">
        <v>4764.67</v>
      </c>
      <c r="P13" s="42">
        <v>0</v>
      </c>
      <c r="Q13" s="42">
        <v>0</v>
      </c>
      <c r="R13" s="42">
        <v>4537.63</v>
      </c>
      <c r="S13" s="42">
        <v>17808.810000000001</v>
      </c>
      <c r="T13" s="42">
        <f t="shared" si="0"/>
        <v>27111.11</v>
      </c>
      <c r="U13" s="42">
        <v>4500</v>
      </c>
      <c r="V13" s="62">
        <v>10000</v>
      </c>
      <c r="W13" s="60"/>
      <c r="X13" s="61"/>
    </row>
    <row r="14" spans="1:24" x14ac:dyDescent="0.35">
      <c r="A14" s="39"/>
      <c r="B14" s="39"/>
      <c r="C14" s="39"/>
      <c r="D14" s="39"/>
      <c r="E14" s="39" t="s">
        <v>162</v>
      </c>
      <c r="F14" s="39"/>
      <c r="G14" s="39"/>
      <c r="H14" s="40">
        <f t="shared" ref="H14:S14" si="1">ROUND(SUM(H4:H13),5)</f>
        <v>0</v>
      </c>
      <c r="I14" s="40">
        <f t="shared" si="1"/>
        <v>0</v>
      </c>
      <c r="J14" s="40">
        <f t="shared" si="1"/>
        <v>24148.1</v>
      </c>
      <c r="K14" s="40">
        <f t="shared" si="1"/>
        <v>10231.209999999999</v>
      </c>
      <c r="L14" s="40">
        <f t="shared" si="1"/>
        <v>-10231.209999999999</v>
      </c>
      <c r="M14" s="40">
        <f t="shared" si="1"/>
        <v>182657.21</v>
      </c>
      <c r="N14" s="40">
        <f t="shared" si="1"/>
        <v>177368.63</v>
      </c>
      <c r="O14" s="40">
        <f t="shared" si="1"/>
        <v>4764.67</v>
      </c>
      <c r="P14" s="40">
        <f t="shared" si="1"/>
        <v>2962.8</v>
      </c>
      <c r="Q14" s="40">
        <f t="shared" si="1"/>
        <v>60153.05</v>
      </c>
      <c r="R14" s="40">
        <f t="shared" si="1"/>
        <v>201237.19</v>
      </c>
      <c r="S14" s="40">
        <f t="shared" si="1"/>
        <v>0</v>
      </c>
      <c r="T14" s="40">
        <f t="shared" si="0"/>
        <v>653291.65</v>
      </c>
      <c r="U14" s="40">
        <f>ROUND(SUM(U4:U13),5)</f>
        <v>630000</v>
      </c>
      <c r="V14" s="63">
        <f>ROUND(SUM(V4:V13),5)</f>
        <v>667000</v>
      </c>
      <c r="W14" s="63"/>
    </row>
    <row r="15" spans="1:24" x14ac:dyDescent="0.35">
      <c r="A15" s="39"/>
      <c r="B15" s="39"/>
      <c r="C15" s="39"/>
      <c r="D15" s="39"/>
      <c r="E15" s="39" t="s">
        <v>161</v>
      </c>
      <c r="F15" s="39"/>
      <c r="G15" s="39"/>
      <c r="H15" s="40"/>
      <c r="I15" s="40"/>
      <c r="J15" s="40"/>
      <c r="K15" s="40"/>
      <c r="L15" s="40"/>
      <c r="M15" s="40"/>
      <c r="N15" s="40"/>
      <c r="O15" s="40"/>
      <c r="P15" s="40"/>
      <c r="Q15" s="40"/>
      <c r="R15" s="40"/>
      <c r="S15" s="40"/>
      <c r="T15" s="40"/>
      <c r="U15" s="40"/>
      <c r="V15" s="58"/>
      <c r="W15" s="58"/>
    </row>
    <row r="16" spans="1:24" x14ac:dyDescent="0.35">
      <c r="A16" s="39"/>
      <c r="B16" s="39"/>
      <c r="C16" s="39"/>
      <c r="D16" s="39"/>
      <c r="E16" s="39"/>
      <c r="F16" s="39" t="s">
        <v>160</v>
      </c>
      <c r="G16" s="39"/>
      <c r="H16" s="40">
        <v>0</v>
      </c>
      <c r="I16" s="40">
        <v>0</v>
      </c>
      <c r="J16" s="40">
        <v>3725.51</v>
      </c>
      <c r="K16" s="40">
        <v>250.6</v>
      </c>
      <c r="L16" s="40">
        <v>0</v>
      </c>
      <c r="M16" s="40">
        <v>0</v>
      </c>
      <c r="N16" s="40">
        <v>4909.41</v>
      </c>
      <c r="O16" s="40">
        <v>0</v>
      </c>
      <c r="P16" s="40">
        <v>3711.61</v>
      </c>
      <c r="Q16" s="40">
        <v>533.69000000000005</v>
      </c>
      <c r="R16" s="40">
        <v>0</v>
      </c>
      <c r="S16" s="40">
        <v>3448.86</v>
      </c>
      <c r="T16" s="40">
        <f t="shared" ref="T16:T21" si="2">ROUND(SUM(H16:S16),5)</f>
        <v>16579.68</v>
      </c>
      <c r="U16" s="40">
        <v>10000</v>
      </c>
      <c r="V16" s="58">
        <v>14500</v>
      </c>
      <c r="W16" s="58"/>
      <c r="X16" s="61" t="s">
        <v>245</v>
      </c>
    </row>
    <row r="17" spans="1:27" x14ac:dyDescent="0.35">
      <c r="A17" s="39"/>
      <c r="B17" s="39"/>
      <c r="C17" s="39"/>
      <c r="D17" s="39"/>
      <c r="E17" s="39"/>
      <c r="F17" s="39" t="s">
        <v>159</v>
      </c>
      <c r="G17" s="39"/>
      <c r="H17" s="40">
        <v>0</v>
      </c>
      <c r="I17" s="40">
        <v>0</v>
      </c>
      <c r="J17" s="40">
        <v>898.13</v>
      </c>
      <c r="K17" s="40">
        <v>68.010000000000005</v>
      </c>
      <c r="L17" s="40">
        <v>0</v>
      </c>
      <c r="M17" s="40">
        <v>0</v>
      </c>
      <c r="N17" s="40">
        <v>1306.53</v>
      </c>
      <c r="O17" s="40">
        <v>0</v>
      </c>
      <c r="P17" s="40">
        <v>178.17</v>
      </c>
      <c r="Q17" s="40">
        <v>46.44</v>
      </c>
      <c r="R17" s="40">
        <v>0</v>
      </c>
      <c r="S17" s="40">
        <v>730.97</v>
      </c>
      <c r="T17" s="40">
        <f t="shared" si="2"/>
        <v>3228.25</v>
      </c>
      <c r="U17" s="40">
        <v>500</v>
      </c>
      <c r="V17" s="58">
        <v>3000</v>
      </c>
      <c r="W17" s="58"/>
      <c r="X17" s="61" t="s">
        <v>245</v>
      </c>
    </row>
    <row r="18" spans="1:27" x14ac:dyDescent="0.35">
      <c r="A18" s="39"/>
      <c r="B18" s="39"/>
      <c r="C18" s="39"/>
      <c r="D18" s="39"/>
      <c r="E18" s="39"/>
      <c r="F18" s="39" t="s">
        <v>158</v>
      </c>
      <c r="G18" s="39"/>
      <c r="H18" s="40">
        <v>0</v>
      </c>
      <c r="I18" s="40">
        <v>0</v>
      </c>
      <c r="J18" s="40">
        <v>5545.9</v>
      </c>
      <c r="K18" s="40">
        <v>361.79</v>
      </c>
      <c r="L18" s="40">
        <v>0</v>
      </c>
      <c r="M18" s="40">
        <v>0</v>
      </c>
      <c r="N18" s="40">
        <v>7207.23</v>
      </c>
      <c r="O18" s="40">
        <v>0</v>
      </c>
      <c r="P18" s="40">
        <v>9199.7000000000007</v>
      </c>
      <c r="Q18" s="40">
        <v>1199.72</v>
      </c>
      <c r="R18" s="40">
        <v>0</v>
      </c>
      <c r="S18" s="40">
        <v>5577.27</v>
      </c>
      <c r="T18" s="40">
        <f t="shared" si="2"/>
        <v>29091.61</v>
      </c>
      <c r="U18" s="40">
        <v>9000</v>
      </c>
      <c r="V18" s="58">
        <v>22000</v>
      </c>
      <c r="W18" s="58"/>
      <c r="X18" s="61" t="s">
        <v>245</v>
      </c>
    </row>
    <row r="19" spans="1:27" x14ac:dyDescent="0.35">
      <c r="A19" s="39"/>
      <c r="B19" s="39"/>
      <c r="C19" s="39"/>
      <c r="D19" s="39"/>
      <c r="E19" s="39"/>
      <c r="F19" s="39" t="s">
        <v>157</v>
      </c>
      <c r="G19" s="39"/>
      <c r="H19" s="40">
        <v>3753.76</v>
      </c>
      <c r="I19" s="40">
        <v>3737.19</v>
      </c>
      <c r="J19" s="40">
        <v>3673.03</v>
      </c>
      <c r="K19" s="40">
        <v>5979.49</v>
      </c>
      <c r="L19" s="40">
        <v>4634.1899999999996</v>
      </c>
      <c r="M19" s="40">
        <v>4630.78</v>
      </c>
      <c r="N19" s="40">
        <v>4954.95</v>
      </c>
      <c r="O19" s="40">
        <v>4688.6499999999996</v>
      </c>
      <c r="P19" s="40">
        <v>4874.34</v>
      </c>
      <c r="Q19" s="40">
        <v>4645.38</v>
      </c>
      <c r="R19" s="40">
        <v>4701.1099999999997</v>
      </c>
      <c r="S19" s="40">
        <v>3711.99</v>
      </c>
      <c r="T19" s="40">
        <f t="shared" si="2"/>
        <v>53984.86</v>
      </c>
      <c r="U19" s="40">
        <v>35000</v>
      </c>
      <c r="V19" s="79">
        <v>50000</v>
      </c>
      <c r="W19" s="58"/>
      <c r="X19" s="61" t="s">
        <v>245</v>
      </c>
    </row>
    <row r="20" spans="1:27" ht="18.600000000000001" thickBot="1" x14ac:dyDescent="0.4">
      <c r="A20" s="39"/>
      <c r="B20" s="39"/>
      <c r="C20" s="39"/>
      <c r="D20" s="39"/>
      <c r="E20" s="39"/>
      <c r="F20" s="39" t="s">
        <v>156</v>
      </c>
      <c r="G20" s="39"/>
      <c r="H20" s="42">
        <v>668.51</v>
      </c>
      <c r="I20" s="42">
        <v>698.29</v>
      </c>
      <c r="J20" s="42">
        <v>724.81</v>
      </c>
      <c r="K20" s="42">
        <v>684.05</v>
      </c>
      <c r="L20" s="42">
        <v>799.12</v>
      </c>
      <c r="M20" s="42">
        <v>874.12</v>
      </c>
      <c r="N20" s="42">
        <v>889.11</v>
      </c>
      <c r="O20" s="42">
        <v>747.04</v>
      </c>
      <c r="P20" s="42">
        <v>698.49</v>
      </c>
      <c r="Q20" s="42">
        <v>781.54</v>
      </c>
      <c r="R20" s="42">
        <v>794.55</v>
      </c>
      <c r="S20" s="42">
        <v>621.70000000000005</v>
      </c>
      <c r="T20" s="42">
        <f t="shared" si="2"/>
        <v>8981.33</v>
      </c>
      <c r="U20" s="42">
        <v>5500</v>
      </c>
      <c r="V20" s="62">
        <v>5500</v>
      </c>
      <c r="W20" s="60"/>
      <c r="X20" s="61" t="s">
        <v>245</v>
      </c>
    </row>
    <row r="21" spans="1:27" x14ac:dyDescent="0.35">
      <c r="A21" s="39"/>
      <c r="B21" s="39"/>
      <c r="C21" s="39"/>
      <c r="D21" s="39"/>
      <c r="E21" s="39" t="s">
        <v>155</v>
      </c>
      <c r="F21" s="39"/>
      <c r="G21" s="39"/>
      <c r="H21" s="40">
        <f t="shared" ref="H21:S21" si="3">ROUND(SUM(H15:H20),5)</f>
        <v>4422.2700000000004</v>
      </c>
      <c r="I21" s="40">
        <f t="shared" si="3"/>
        <v>4435.4799999999996</v>
      </c>
      <c r="J21" s="40">
        <f t="shared" si="3"/>
        <v>14567.38</v>
      </c>
      <c r="K21" s="40">
        <f t="shared" si="3"/>
        <v>7343.94</v>
      </c>
      <c r="L21" s="40">
        <f t="shared" si="3"/>
        <v>5433.31</v>
      </c>
      <c r="M21" s="40">
        <f t="shared" si="3"/>
        <v>5504.9</v>
      </c>
      <c r="N21" s="40">
        <f t="shared" si="3"/>
        <v>19267.23</v>
      </c>
      <c r="O21" s="40">
        <f t="shared" si="3"/>
        <v>5435.69</v>
      </c>
      <c r="P21" s="40">
        <f t="shared" si="3"/>
        <v>18662.310000000001</v>
      </c>
      <c r="Q21" s="40">
        <f t="shared" si="3"/>
        <v>7206.77</v>
      </c>
      <c r="R21" s="40">
        <f t="shared" si="3"/>
        <v>5495.66</v>
      </c>
      <c r="S21" s="40">
        <f t="shared" si="3"/>
        <v>14090.79</v>
      </c>
      <c r="T21" s="40">
        <f t="shared" si="2"/>
        <v>111865.73</v>
      </c>
      <c r="U21" s="40">
        <f>ROUND(SUM(U15:U20),5)</f>
        <v>60000</v>
      </c>
      <c r="V21" s="63">
        <f>ROUND(SUM(V15:V20),5)</f>
        <v>95000</v>
      </c>
      <c r="W21" s="63"/>
    </row>
    <row r="22" spans="1:27" x14ac:dyDescent="0.35">
      <c r="A22" s="39"/>
      <c r="B22" s="39"/>
      <c r="C22" s="39"/>
      <c r="D22" s="39"/>
      <c r="E22" s="39" t="s">
        <v>154</v>
      </c>
      <c r="F22" s="39"/>
      <c r="G22" s="39"/>
      <c r="H22" s="40"/>
      <c r="I22" s="40"/>
      <c r="J22" s="40"/>
      <c r="K22" s="40"/>
      <c r="L22" s="40"/>
      <c r="M22" s="40"/>
      <c r="N22" s="40"/>
      <c r="O22" s="40"/>
      <c r="P22" s="40"/>
      <c r="Q22" s="40"/>
      <c r="R22" s="40"/>
      <c r="S22" s="40"/>
      <c r="T22" s="40"/>
      <c r="U22" s="40"/>
      <c r="V22" s="58"/>
      <c r="W22" s="58"/>
    </row>
    <row r="23" spans="1:27" x14ac:dyDescent="0.35">
      <c r="A23" s="39"/>
      <c r="B23" s="39"/>
      <c r="C23" s="39"/>
      <c r="D23" s="39"/>
      <c r="E23" s="39"/>
      <c r="F23" s="39" t="s">
        <v>153</v>
      </c>
      <c r="G23" s="39"/>
      <c r="H23" s="40">
        <v>18175</v>
      </c>
      <c r="I23" s="40">
        <v>7775</v>
      </c>
      <c r="J23" s="40">
        <v>14400</v>
      </c>
      <c r="K23" s="40">
        <v>16225</v>
      </c>
      <c r="L23" s="40">
        <v>7425</v>
      </c>
      <c r="M23" s="40">
        <v>24225</v>
      </c>
      <c r="N23" s="40">
        <v>11983.33</v>
      </c>
      <c r="O23" s="40">
        <v>19350</v>
      </c>
      <c r="P23" s="40">
        <v>18775</v>
      </c>
      <c r="Q23" s="40">
        <v>10200</v>
      </c>
      <c r="R23" s="40">
        <v>8300</v>
      </c>
      <c r="S23" s="40">
        <v>12450</v>
      </c>
      <c r="T23" s="40">
        <f t="shared" ref="T23:T32" si="4">ROUND(SUM(H23:S23),5)</f>
        <v>169283.33</v>
      </c>
      <c r="U23" s="40">
        <v>150000</v>
      </c>
      <c r="V23" s="58">
        <v>175000</v>
      </c>
      <c r="W23" s="58"/>
      <c r="X23" s="61" t="s">
        <v>245</v>
      </c>
    </row>
    <row r="24" spans="1:27" x14ac:dyDescent="0.35">
      <c r="A24" s="39"/>
      <c r="B24" s="39"/>
      <c r="C24" s="39"/>
      <c r="D24" s="39"/>
      <c r="E24" s="39"/>
      <c r="F24" s="39" t="s">
        <v>152</v>
      </c>
      <c r="G24" s="39"/>
      <c r="H24" s="40">
        <v>750</v>
      </c>
      <c r="I24" s="40">
        <v>660</v>
      </c>
      <c r="J24" s="40">
        <v>1200</v>
      </c>
      <c r="K24" s="40">
        <v>1000</v>
      </c>
      <c r="L24" s="40">
        <v>1250</v>
      </c>
      <c r="M24" s="40">
        <v>1500</v>
      </c>
      <c r="N24" s="40">
        <v>1750</v>
      </c>
      <c r="O24" s="40">
        <v>750</v>
      </c>
      <c r="P24" s="40">
        <v>750</v>
      </c>
      <c r="Q24" s="40">
        <v>500</v>
      </c>
      <c r="R24" s="40">
        <v>660</v>
      </c>
      <c r="S24" s="40">
        <v>750</v>
      </c>
      <c r="T24" s="40">
        <f t="shared" si="4"/>
        <v>11520</v>
      </c>
      <c r="U24" s="40">
        <v>10000</v>
      </c>
      <c r="V24" s="58">
        <v>10000</v>
      </c>
      <c r="W24" s="58"/>
      <c r="X24" s="61" t="s">
        <v>246</v>
      </c>
    </row>
    <row r="25" spans="1:27" x14ac:dyDescent="0.35">
      <c r="A25" s="39"/>
      <c r="B25" s="39"/>
      <c r="C25" s="39"/>
      <c r="D25" s="39"/>
      <c r="E25" s="39"/>
      <c r="F25" s="39" t="s">
        <v>151</v>
      </c>
      <c r="G25" s="39"/>
      <c r="H25" s="40">
        <v>2650</v>
      </c>
      <c r="I25" s="40">
        <v>2250</v>
      </c>
      <c r="J25" s="40">
        <v>2650</v>
      </c>
      <c r="K25" s="40">
        <v>3400</v>
      </c>
      <c r="L25" s="40">
        <v>2550</v>
      </c>
      <c r="M25" s="40">
        <v>5050</v>
      </c>
      <c r="N25" s="40">
        <v>2650</v>
      </c>
      <c r="O25" s="40">
        <v>3350</v>
      </c>
      <c r="P25" s="40">
        <v>2950</v>
      </c>
      <c r="Q25" s="40">
        <v>1250</v>
      </c>
      <c r="R25" s="40">
        <v>1800</v>
      </c>
      <c r="S25" s="40">
        <v>3600</v>
      </c>
      <c r="T25" s="40">
        <f t="shared" si="4"/>
        <v>34150</v>
      </c>
      <c r="U25" s="40">
        <v>36000</v>
      </c>
      <c r="V25" s="58">
        <v>38000</v>
      </c>
      <c r="W25" s="58"/>
      <c r="X25" s="61" t="s">
        <v>245</v>
      </c>
    </row>
    <row r="26" spans="1:27" x14ac:dyDescent="0.35">
      <c r="A26" s="39"/>
      <c r="B26" s="39"/>
      <c r="C26" s="39"/>
      <c r="D26" s="39"/>
      <c r="E26" s="39"/>
      <c r="F26" s="39" t="s">
        <v>150</v>
      </c>
      <c r="G26" s="39"/>
      <c r="H26" s="40">
        <v>3775</v>
      </c>
      <c r="I26" s="40">
        <v>7250</v>
      </c>
      <c r="J26" s="40">
        <v>4100</v>
      </c>
      <c r="K26" s="40">
        <v>4500</v>
      </c>
      <c r="L26" s="40">
        <v>2600</v>
      </c>
      <c r="M26" s="40">
        <v>7500</v>
      </c>
      <c r="N26" s="40">
        <v>3516.67</v>
      </c>
      <c r="O26" s="40">
        <v>7100</v>
      </c>
      <c r="P26" s="40">
        <v>6400</v>
      </c>
      <c r="Q26" s="40">
        <v>800</v>
      </c>
      <c r="R26" s="40">
        <v>500</v>
      </c>
      <c r="S26" s="40">
        <v>4235</v>
      </c>
      <c r="T26" s="40">
        <f t="shared" si="4"/>
        <v>52276.67</v>
      </c>
      <c r="U26" s="40">
        <v>60000</v>
      </c>
      <c r="V26" s="58">
        <v>70000</v>
      </c>
      <c r="W26" s="58"/>
      <c r="X26" s="61" t="s">
        <v>245</v>
      </c>
    </row>
    <row r="27" spans="1:27" x14ac:dyDescent="0.35">
      <c r="A27" s="39"/>
      <c r="B27" s="39"/>
      <c r="C27" s="39"/>
      <c r="D27" s="39"/>
      <c r="E27" s="39"/>
      <c r="F27" s="39" t="s">
        <v>149</v>
      </c>
      <c r="G27" s="39"/>
      <c r="H27" s="40">
        <v>700</v>
      </c>
      <c r="I27" s="40">
        <v>900</v>
      </c>
      <c r="J27" s="40">
        <v>3000</v>
      </c>
      <c r="K27" s="40">
        <v>0</v>
      </c>
      <c r="L27" s="40">
        <v>600</v>
      </c>
      <c r="M27" s="40">
        <v>3700</v>
      </c>
      <c r="N27" s="40">
        <v>2900</v>
      </c>
      <c r="O27" s="40">
        <v>1300</v>
      </c>
      <c r="P27" s="40">
        <v>3200</v>
      </c>
      <c r="Q27" s="40">
        <v>2200</v>
      </c>
      <c r="R27" s="40">
        <v>3200</v>
      </c>
      <c r="S27" s="40">
        <v>200</v>
      </c>
      <c r="T27" s="40">
        <f t="shared" si="4"/>
        <v>21900</v>
      </c>
      <c r="U27" s="40">
        <v>11000</v>
      </c>
      <c r="V27" s="58">
        <v>15000</v>
      </c>
      <c r="W27" s="58"/>
      <c r="X27" s="61" t="s">
        <v>245</v>
      </c>
      <c r="AA27" s="70"/>
    </row>
    <row r="28" spans="1:27" x14ac:dyDescent="0.35">
      <c r="A28" s="39"/>
      <c r="B28" s="39"/>
      <c r="C28" s="39"/>
      <c r="D28" s="39"/>
      <c r="E28" s="39"/>
      <c r="F28" s="39" t="s">
        <v>186</v>
      </c>
      <c r="G28" s="39"/>
      <c r="H28" s="40">
        <v>0</v>
      </c>
      <c r="I28" s="40">
        <v>0</v>
      </c>
      <c r="J28" s="40">
        <v>0</v>
      </c>
      <c r="K28" s="40">
        <v>0</v>
      </c>
      <c r="L28" s="40">
        <v>0</v>
      </c>
      <c r="M28" s="40">
        <v>0</v>
      </c>
      <c r="N28" s="40">
        <v>0</v>
      </c>
      <c r="O28" s="40">
        <v>0</v>
      </c>
      <c r="P28" s="40">
        <v>0</v>
      </c>
      <c r="Q28" s="40">
        <v>0</v>
      </c>
      <c r="R28" s="40">
        <v>0</v>
      </c>
      <c r="S28" s="40">
        <v>0</v>
      </c>
      <c r="T28" s="40">
        <f t="shared" si="4"/>
        <v>0</v>
      </c>
      <c r="U28" s="40">
        <v>500</v>
      </c>
      <c r="V28" s="58">
        <v>300</v>
      </c>
      <c r="W28" s="58"/>
      <c r="X28" s="61" t="s">
        <v>247</v>
      </c>
    </row>
    <row r="29" spans="1:27" x14ac:dyDescent="0.35">
      <c r="A29" s="39"/>
      <c r="B29" s="39"/>
      <c r="C29" s="39"/>
      <c r="D29" s="39"/>
      <c r="E29" s="39"/>
      <c r="F29" s="39" t="s">
        <v>148</v>
      </c>
      <c r="G29" s="39"/>
      <c r="H29" s="40">
        <v>1220</v>
      </c>
      <c r="I29" s="40">
        <v>530</v>
      </c>
      <c r="J29" s="40">
        <v>925</v>
      </c>
      <c r="K29" s="40">
        <v>890</v>
      </c>
      <c r="L29" s="40">
        <v>1090</v>
      </c>
      <c r="M29" s="40">
        <v>2300</v>
      </c>
      <c r="N29" s="40">
        <v>825</v>
      </c>
      <c r="O29" s="40">
        <v>890</v>
      </c>
      <c r="P29" s="40">
        <v>430</v>
      </c>
      <c r="Q29" s="40">
        <v>400</v>
      </c>
      <c r="R29" s="40">
        <v>1215</v>
      </c>
      <c r="S29" s="40">
        <v>1380</v>
      </c>
      <c r="T29" s="40">
        <f t="shared" si="4"/>
        <v>12095</v>
      </c>
      <c r="U29" s="40">
        <v>11000</v>
      </c>
      <c r="V29" s="58">
        <v>12000</v>
      </c>
      <c r="W29" s="58"/>
      <c r="X29" s="61" t="s">
        <v>245</v>
      </c>
      <c r="AA29" s="70"/>
    </row>
    <row r="30" spans="1:27" ht="18.600000000000001" thickBot="1" x14ac:dyDescent="0.4">
      <c r="A30" s="39"/>
      <c r="B30" s="39"/>
      <c r="C30" s="39"/>
      <c r="D30" s="39"/>
      <c r="E30" s="39"/>
      <c r="F30" s="39" t="s">
        <v>147</v>
      </c>
      <c r="G30" s="39"/>
      <c r="H30" s="43">
        <v>25000</v>
      </c>
      <c r="I30" s="43">
        <v>205.66</v>
      </c>
      <c r="J30" s="43">
        <v>0</v>
      </c>
      <c r="K30" s="43">
        <v>169.71</v>
      </c>
      <c r="L30" s="43">
        <v>0</v>
      </c>
      <c r="M30" s="43">
        <v>83.54</v>
      </c>
      <c r="N30" s="43">
        <v>0</v>
      </c>
      <c r="O30" s="43">
        <v>0</v>
      </c>
      <c r="P30" s="43">
        <v>0</v>
      </c>
      <c r="Q30" s="43">
        <v>0</v>
      </c>
      <c r="R30" s="43">
        <v>0</v>
      </c>
      <c r="S30" s="43">
        <v>195.71</v>
      </c>
      <c r="T30" s="43">
        <f t="shared" si="4"/>
        <v>25654.62</v>
      </c>
      <c r="U30" s="43">
        <v>200</v>
      </c>
      <c r="V30" s="60">
        <v>500</v>
      </c>
      <c r="W30" s="60"/>
      <c r="X30" s="61" t="s">
        <v>277</v>
      </c>
    </row>
    <row r="31" spans="1:27" ht="18.600000000000001" thickBot="1" x14ac:dyDescent="0.4">
      <c r="A31" s="39"/>
      <c r="B31" s="39"/>
      <c r="C31" s="39"/>
      <c r="D31" s="39"/>
      <c r="E31" s="39" t="s">
        <v>146</v>
      </c>
      <c r="F31" s="39"/>
      <c r="G31" s="39"/>
      <c r="H31" s="44">
        <f t="shared" ref="H31:S31" si="5">ROUND(SUM(H22:H30),5)</f>
        <v>52270</v>
      </c>
      <c r="I31" s="44">
        <f t="shared" si="5"/>
        <v>19570.66</v>
      </c>
      <c r="J31" s="44">
        <f t="shared" si="5"/>
        <v>26275</v>
      </c>
      <c r="K31" s="44">
        <f t="shared" si="5"/>
        <v>26184.71</v>
      </c>
      <c r="L31" s="44">
        <f t="shared" si="5"/>
        <v>15515</v>
      </c>
      <c r="M31" s="44">
        <f t="shared" si="5"/>
        <v>44358.54</v>
      </c>
      <c r="N31" s="44">
        <f t="shared" si="5"/>
        <v>23625</v>
      </c>
      <c r="O31" s="44">
        <f t="shared" si="5"/>
        <v>32740</v>
      </c>
      <c r="P31" s="44">
        <f t="shared" si="5"/>
        <v>32505</v>
      </c>
      <c r="Q31" s="44">
        <f t="shared" si="5"/>
        <v>15350</v>
      </c>
      <c r="R31" s="44">
        <f t="shared" si="5"/>
        <v>15675</v>
      </c>
      <c r="S31" s="44">
        <f t="shared" si="5"/>
        <v>22810.71</v>
      </c>
      <c r="T31" s="44">
        <f t="shared" si="4"/>
        <v>326879.62</v>
      </c>
      <c r="U31" s="44">
        <f>ROUND(SUM(U22:U30),5)</f>
        <v>278700</v>
      </c>
      <c r="V31" s="64">
        <f>ROUND(SUM(V22:V30),5)</f>
        <v>320800</v>
      </c>
      <c r="W31" s="72"/>
    </row>
    <row r="32" spans="1:27" x14ac:dyDescent="0.35">
      <c r="A32" s="39"/>
      <c r="B32" s="39"/>
      <c r="C32" s="39"/>
      <c r="D32" s="39" t="s">
        <v>145</v>
      </c>
      <c r="E32" s="39"/>
      <c r="F32" s="39"/>
      <c r="G32" s="39"/>
      <c r="H32" s="40">
        <f t="shared" ref="H32:S32" si="6">ROUND(H3+H14+H21+H31,5)</f>
        <v>56692.27</v>
      </c>
      <c r="I32" s="40">
        <f t="shared" si="6"/>
        <v>24006.14</v>
      </c>
      <c r="J32" s="40">
        <f t="shared" si="6"/>
        <v>64990.48</v>
      </c>
      <c r="K32" s="40">
        <f t="shared" si="6"/>
        <v>43759.86</v>
      </c>
      <c r="L32" s="40">
        <f t="shared" si="6"/>
        <v>10717.1</v>
      </c>
      <c r="M32" s="40">
        <f t="shared" si="6"/>
        <v>232520.65</v>
      </c>
      <c r="N32" s="40">
        <f t="shared" si="6"/>
        <v>220260.86</v>
      </c>
      <c r="O32" s="40">
        <f t="shared" si="6"/>
        <v>42940.36</v>
      </c>
      <c r="P32" s="40">
        <f t="shared" si="6"/>
        <v>54130.11</v>
      </c>
      <c r="Q32" s="40">
        <f t="shared" si="6"/>
        <v>82709.820000000007</v>
      </c>
      <c r="R32" s="40">
        <f t="shared" si="6"/>
        <v>222407.85</v>
      </c>
      <c r="S32" s="40">
        <f t="shared" si="6"/>
        <v>36901.5</v>
      </c>
      <c r="T32" s="40">
        <f t="shared" si="4"/>
        <v>1092037</v>
      </c>
      <c r="U32" s="40">
        <f>ROUND(U3+U14+U21+U31,5)</f>
        <v>968700</v>
      </c>
      <c r="V32" s="63">
        <f>ROUND(V3+V14+V21+V31,5)</f>
        <v>1082800</v>
      </c>
      <c r="W32" s="63"/>
    </row>
    <row r="33" spans="1:24" hidden="1" x14ac:dyDescent="0.35">
      <c r="A33" s="39"/>
      <c r="B33" s="39"/>
      <c r="C33" s="39"/>
      <c r="D33" s="39" t="s">
        <v>144</v>
      </c>
      <c r="E33" s="39"/>
      <c r="F33" s="39"/>
      <c r="G33" s="39"/>
      <c r="H33" s="40"/>
      <c r="I33" s="40"/>
      <c r="J33" s="40"/>
      <c r="K33" s="40"/>
      <c r="L33" s="40"/>
      <c r="M33" s="40"/>
      <c r="N33" s="40"/>
      <c r="O33" s="40"/>
      <c r="P33" s="40"/>
      <c r="Q33" s="40"/>
      <c r="R33" s="40"/>
      <c r="S33" s="40"/>
      <c r="T33" s="40"/>
      <c r="U33" s="40"/>
      <c r="V33" s="58"/>
      <c r="W33" s="58"/>
    </row>
    <row r="34" spans="1:24" hidden="1" x14ac:dyDescent="0.35">
      <c r="A34" s="39"/>
      <c r="B34" s="39"/>
      <c r="C34" s="39"/>
      <c r="D34" s="39"/>
      <c r="E34" s="39" t="s">
        <v>143</v>
      </c>
      <c r="F34" s="39"/>
      <c r="G34" s="39"/>
      <c r="H34" s="43">
        <v>0</v>
      </c>
      <c r="I34" s="43">
        <v>0</v>
      </c>
      <c r="J34" s="43">
        <v>0</v>
      </c>
      <c r="K34" s="43">
        <v>0</v>
      </c>
      <c r="L34" s="43">
        <v>0</v>
      </c>
      <c r="M34" s="43">
        <v>0</v>
      </c>
      <c r="N34" s="43">
        <v>0</v>
      </c>
      <c r="O34" s="43">
        <v>0</v>
      </c>
      <c r="P34" s="43">
        <v>0</v>
      </c>
      <c r="Q34" s="43">
        <v>0</v>
      </c>
      <c r="R34" s="43">
        <v>0</v>
      </c>
      <c r="S34" s="43">
        <v>0</v>
      </c>
      <c r="T34" s="43">
        <f>ROUND(SUM(H34:S34),5)</f>
        <v>0</v>
      </c>
      <c r="U34" s="43">
        <v>0</v>
      </c>
      <c r="V34" s="60">
        <v>0</v>
      </c>
      <c r="W34" s="60"/>
    </row>
    <row r="35" spans="1:24" ht="18.600000000000001" hidden="1" thickBot="1" x14ac:dyDescent="0.4">
      <c r="A35" s="39"/>
      <c r="B35" s="39"/>
      <c r="C35" s="39"/>
      <c r="D35" s="39" t="s">
        <v>142</v>
      </c>
      <c r="E35" s="39"/>
      <c r="F35" s="39"/>
      <c r="G35" s="39"/>
      <c r="H35" s="44">
        <f t="shared" ref="H35:S35" si="7">ROUND(SUM(H33:H34),5)</f>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 t="shared" si="7"/>
        <v>0</v>
      </c>
      <c r="T35" s="44">
        <f>ROUND(SUM(H35:S35),5)</f>
        <v>0</v>
      </c>
      <c r="U35" s="44">
        <f>ROUND(SUM(U33:U34),5)</f>
        <v>0</v>
      </c>
      <c r="V35" s="59">
        <f>ROUND(SUM(V33:V34),5)</f>
        <v>0</v>
      </c>
      <c r="W35" s="60"/>
    </row>
    <row r="36" spans="1:24" hidden="1" x14ac:dyDescent="0.35">
      <c r="A36" s="39"/>
      <c r="B36" s="39"/>
      <c r="C36" s="39" t="s">
        <v>141</v>
      </c>
      <c r="D36" s="39"/>
      <c r="E36" s="39"/>
      <c r="F36" s="39"/>
      <c r="G36" s="39"/>
      <c r="H36" s="40">
        <f t="shared" ref="H36:S36" si="8">ROUND(H32-H35,5)</f>
        <v>56692.27</v>
      </c>
      <c r="I36" s="40">
        <f t="shared" si="8"/>
        <v>24006.14</v>
      </c>
      <c r="J36" s="40">
        <f t="shared" si="8"/>
        <v>64990.48</v>
      </c>
      <c r="K36" s="40">
        <f t="shared" si="8"/>
        <v>43759.86</v>
      </c>
      <c r="L36" s="40">
        <f t="shared" si="8"/>
        <v>10717.1</v>
      </c>
      <c r="M36" s="40">
        <f t="shared" si="8"/>
        <v>232520.65</v>
      </c>
      <c r="N36" s="40">
        <f t="shared" si="8"/>
        <v>220260.86</v>
      </c>
      <c r="O36" s="40">
        <f t="shared" si="8"/>
        <v>42940.36</v>
      </c>
      <c r="P36" s="40">
        <f t="shared" si="8"/>
        <v>54130.11</v>
      </c>
      <c r="Q36" s="40">
        <f t="shared" si="8"/>
        <v>82709.820000000007</v>
      </c>
      <c r="R36" s="40">
        <f t="shared" si="8"/>
        <v>222407.85</v>
      </c>
      <c r="S36" s="40">
        <f t="shared" si="8"/>
        <v>36901.5</v>
      </c>
      <c r="T36" s="40">
        <f>ROUND(SUM(H36:S36),5)</f>
        <v>1092037</v>
      </c>
      <c r="U36" s="40">
        <f>ROUND(U32-U35,5)</f>
        <v>968700</v>
      </c>
      <c r="V36" s="58">
        <f>ROUND(V32-V35,5)</f>
        <v>1082800</v>
      </c>
      <c r="W36" s="58"/>
    </row>
    <row r="37" spans="1:24" x14ac:dyDescent="0.35">
      <c r="A37" s="39"/>
      <c r="B37" s="39"/>
      <c r="C37" s="39"/>
      <c r="D37" s="39" t="s">
        <v>140</v>
      </c>
      <c r="E37" s="39"/>
      <c r="F37" s="39"/>
      <c r="G37" s="39"/>
      <c r="H37" s="40"/>
      <c r="I37" s="40"/>
      <c r="J37" s="40"/>
      <c r="K37" s="40"/>
      <c r="L37" s="40"/>
      <c r="M37" s="40"/>
      <c r="N37" s="40"/>
      <c r="O37" s="40"/>
      <c r="P37" s="40"/>
      <c r="Q37" s="40"/>
      <c r="R37" s="40"/>
      <c r="S37" s="40"/>
      <c r="T37" s="40"/>
      <c r="U37" s="40"/>
      <c r="V37" s="58"/>
      <c r="W37" s="58"/>
    </row>
    <row r="38" spans="1:24" x14ac:dyDescent="0.35">
      <c r="A38" s="39"/>
      <c r="B38" s="39"/>
      <c r="C38" s="39"/>
      <c r="D38" s="39"/>
      <c r="E38" s="39" t="s">
        <v>139</v>
      </c>
      <c r="F38" s="39"/>
      <c r="G38" s="39"/>
      <c r="H38" s="40"/>
      <c r="I38" s="40"/>
      <c r="J38" s="40"/>
      <c r="K38" s="40"/>
      <c r="L38" s="40"/>
      <c r="M38" s="40"/>
      <c r="N38" s="40"/>
      <c r="O38" s="40"/>
      <c r="P38" s="40"/>
      <c r="Q38" s="40"/>
      <c r="R38" s="40"/>
      <c r="S38" s="40"/>
      <c r="T38" s="40"/>
      <c r="U38" s="40"/>
      <c r="V38" s="58"/>
      <c r="W38" s="58"/>
    </row>
    <row r="39" spans="1:24" x14ac:dyDescent="0.35">
      <c r="A39" s="39"/>
      <c r="B39" s="39"/>
      <c r="C39" s="39"/>
      <c r="D39" s="39"/>
      <c r="E39" s="39"/>
      <c r="F39" s="39" t="s">
        <v>138</v>
      </c>
      <c r="G39" s="39"/>
      <c r="H39" s="40"/>
      <c r="I39" s="40"/>
      <c r="J39" s="40"/>
      <c r="K39" s="40"/>
      <c r="L39" s="40"/>
      <c r="M39" s="40"/>
      <c r="N39" s="40"/>
      <c r="O39" s="40"/>
      <c r="P39" s="40"/>
      <c r="Q39" s="40"/>
      <c r="R39" s="40"/>
      <c r="S39" s="40"/>
      <c r="T39" s="40"/>
      <c r="U39" s="40"/>
      <c r="V39" s="58"/>
      <c r="W39" s="58"/>
    </row>
    <row r="40" spans="1:24" x14ac:dyDescent="0.35">
      <c r="A40" s="39"/>
      <c r="B40" s="39"/>
      <c r="C40" s="39"/>
      <c r="D40" s="39"/>
      <c r="E40" s="39"/>
      <c r="F40" s="39"/>
      <c r="G40" s="39" t="s">
        <v>137</v>
      </c>
      <c r="H40" s="40">
        <v>10976.03</v>
      </c>
      <c r="I40" s="40">
        <v>16898.41</v>
      </c>
      <c r="J40" s="40">
        <v>16651.57</v>
      </c>
      <c r="K40" s="40">
        <v>17252.189999999999</v>
      </c>
      <c r="L40" s="40">
        <v>27484.86</v>
      </c>
      <c r="M40" s="40">
        <v>17407.71</v>
      </c>
      <c r="N40" s="40">
        <v>30673.16</v>
      </c>
      <c r="O40" s="40">
        <v>16538.61</v>
      </c>
      <c r="P40" s="40">
        <v>17341.63</v>
      </c>
      <c r="Q40" s="40">
        <v>17127.150000000001</v>
      </c>
      <c r="R40" s="40">
        <v>25665.71</v>
      </c>
      <c r="S40" s="40">
        <v>28546.080000000002</v>
      </c>
      <c r="T40" s="40">
        <f>ROUND(SUM(H40:S40),5)</f>
        <v>242563.11</v>
      </c>
      <c r="U40" s="40">
        <v>230000</v>
      </c>
      <c r="V40" s="58">
        <v>246300</v>
      </c>
      <c r="W40" s="58"/>
      <c r="X40" s="61" t="s">
        <v>248</v>
      </c>
    </row>
    <row r="41" spans="1:24" x14ac:dyDescent="0.35">
      <c r="A41" s="39"/>
      <c r="B41" s="39"/>
      <c r="C41" s="39"/>
      <c r="D41" s="39"/>
      <c r="E41" s="39"/>
      <c r="F41" s="39"/>
      <c r="G41" s="39" t="s">
        <v>175</v>
      </c>
      <c r="H41" s="40">
        <v>0</v>
      </c>
      <c r="I41" s="40">
        <v>0</v>
      </c>
      <c r="J41" s="40">
        <v>0</v>
      </c>
      <c r="K41" s="40">
        <v>0</v>
      </c>
      <c r="L41" s="40">
        <v>4212.17</v>
      </c>
      <c r="M41" s="40">
        <v>0</v>
      </c>
      <c r="N41" s="40">
        <v>0</v>
      </c>
      <c r="O41" s="40">
        <v>0</v>
      </c>
      <c r="P41" s="40">
        <v>0</v>
      </c>
      <c r="Q41" s="40">
        <v>0</v>
      </c>
      <c r="R41" s="40">
        <v>0</v>
      </c>
      <c r="S41" s="40">
        <v>0</v>
      </c>
      <c r="T41" s="40">
        <f>ROUND(SUM(H41:S41),5)</f>
        <v>4212.17</v>
      </c>
      <c r="U41" s="40">
        <v>5000</v>
      </c>
      <c r="V41" s="58">
        <v>5000</v>
      </c>
      <c r="W41" s="58"/>
      <c r="X41" s="61" t="s">
        <v>248</v>
      </c>
    </row>
    <row r="42" spans="1:24" ht="18.600000000000001" thickBot="1" x14ac:dyDescent="0.4">
      <c r="A42" s="39"/>
      <c r="B42" s="39"/>
      <c r="C42" s="39"/>
      <c r="D42" s="39"/>
      <c r="E42" s="39"/>
      <c r="F42" s="39"/>
      <c r="G42" s="39" t="s">
        <v>136</v>
      </c>
      <c r="H42" s="42">
        <v>35.64</v>
      </c>
      <c r="I42" s="42">
        <v>35.64</v>
      </c>
      <c r="J42" s="42">
        <v>35.64</v>
      </c>
      <c r="K42" s="42">
        <v>35.64</v>
      </c>
      <c r="L42" s="42">
        <v>35.64</v>
      </c>
      <c r="M42" s="42">
        <v>35.64</v>
      </c>
      <c r="N42" s="42">
        <v>35.64</v>
      </c>
      <c r="O42" s="42">
        <v>35.64</v>
      </c>
      <c r="P42" s="42">
        <v>35.64</v>
      </c>
      <c r="Q42" s="42">
        <v>35.64</v>
      </c>
      <c r="R42" s="42">
        <v>35.64</v>
      </c>
      <c r="S42" s="42">
        <v>35.64</v>
      </c>
      <c r="T42" s="42">
        <f>ROUND(SUM(H42:S42),5)</f>
        <v>427.68</v>
      </c>
      <c r="U42" s="42">
        <v>450</v>
      </c>
      <c r="V42" s="62">
        <v>450</v>
      </c>
      <c r="W42" s="60"/>
      <c r="X42" s="61" t="s">
        <v>249</v>
      </c>
    </row>
    <row r="43" spans="1:24" ht="18.600000000000001" hidden="1" thickBot="1" x14ac:dyDescent="0.4">
      <c r="A43" s="39"/>
      <c r="B43" s="39"/>
      <c r="C43" s="39"/>
      <c r="D43" s="39"/>
      <c r="E43" s="39"/>
      <c r="F43" s="39"/>
      <c r="G43" s="39" t="s">
        <v>135</v>
      </c>
      <c r="H43" s="42">
        <v>0</v>
      </c>
      <c r="I43" s="42">
        <v>0</v>
      </c>
      <c r="J43" s="42">
        <v>0</v>
      </c>
      <c r="K43" s="42">
        <v>0</v>
      </c>
      <c r="L43" s="42">
        <v>0</v>
      </c>
      <c r="M43" s="42">
        <v>0</v>
      </c>
      <c r="N43" s="42">
        <v>0</v>
      </c>
      <c r="O43" s="42">
        <v>0</v>
      </c>
      <c r="P43" s="42">
        <v>0</v>
      </c>
      <c r="Q43" s="42">
        <v>0</v>
      </c>
      <c r="R43" s="42">
        <v>0</v>
      </c>
      <c r="S43" s="42">
        <v>0</v>
      </c>
      <c r="T43" s="42">
        <f>ROUND(SUM(H43:S43),5)</f>
        <v>0</v>
      </c>
      <c r="U43" s="42">
        <v>0</v>
      </c>
      <c r="V43" s="54">
        <v>0</v>
      </c>
      <c r="W43" s="60"/>
      <c r="X43" s="61" t="s">
        <v>226</v>
      </c>
    </row>
    <row r="44" spans="1:24" x14ac:dyDescent="0.35">
      <c r="A44" s="39"/>
      <c r="B44" s="39"/>
      <c r="C44" s="39"/>
      <c r="D44" s="39"/>
      <c r="E44" s="39"/>
      <c r="F44" s="39" t="s">
        <v>134</v>
      </c>
      <c r="G44" s="39"/>
      <c r="H44" s="40">
        <f t="shared" ref="H44:S44" si="9">ROUND(SUM(H39:H43),5)</f>
        <v>11011.67</v>
      </c>
      <c r="I44" s="40">
        <f t="shared" si="9"/>
        <v>16934.05</v>
      </c>
      <c r="J44" s="40">
        <f t="shared" si="9"/>
        <v>16687.21</v>
      </c>
      <c r="K44" s="40">
        <f t="shared" si="9"/>
        <v>17287.830000000002</v>
      </c>
      <c r="L44" s="40">
        <f t="shared" si="9"/>
        <v>31732.67</v>
      </c>
      <c r="M44" s="40">
        <f t="shared" si="9"/>
        <v>17443.349999999999</v>
      </c>
      <c r="N44" s="40">
        <f t="shared" si="9"/>
        <v>30708.799999999999</v>
      </c>
      <c r="O44" s="40">
        <f t="shared" si="9"/>
        <v>16574.25</v>
      </c>
      <c r="P44" s="40">
        <f t="shared" si="9"/>
        <v>17377.27</v>
      </c>
      <c r="Q44" s="40">
        <f t="shared" si="9"/>
        <v>17162.79</v>
      </c>
      <c r="R44" s="40">
        <f t="shared" si="9"/>
        <v>25701.35</v>
      </c>
      <c r="S44" s="40">
        <f t="shared" si="9"/>
        <v>28581.72</v>
      </c>
      <c r="T44" s="40">
        <f>ROUND(SUM(H44:S44),5)</f>
        <v>247202.96</v>
      </c>
      <c r="U44" s="40">
        <f>ROUND(SUM(U39:U43),5)</f>
        <v>235450</v>
      </c>
      <c r="V44" s="63">
        <f>ROUND(SUM(V39:V43),5)</f>
        <v>251750</v>
      </c>
      <c r="W44" s="58"/>
      <c r="X44" s="61"/>
    </row>
    <row r="45" spans="1:24" x14ac:dyDescent="0.35">
      <c r="A45" s="39"/>
      <c r="B45" s="39"/>
      <c r="C45" s="39"/>
      <c r="D45" s="39"/>
      <c r="E45" s="39"/>
      <c r="F45" s="39" t="s">
        <v>133</v>
      </c>
      <c r="G45" s="39"/>
      <c r="H45" s="40"/>
      <c r="I45" s="40"/>
      <c r="J45" s="40"/>
      <c r="K45" s="40"/>
      <c r="L45" s="40"/>
      <c r="M45" s="40"/>
      <c r="N45" s="40"/>
      <c r="O45" s="40"/>
      <c r="P45" s="40"/>
      <c r="Q45" s="40"/>
      <c r="R45" s="40"/>
      <c r="S45" s="40"/>
      <c r="T45" s="40"/>
      <c r="U45" s="40"/>
      <c r="V45" s="58"/>
      <c r="W45" s="58"/>
    </row>
    <row r="46" spans="1:24" x14ac:dyDescent="0.35">
      <c r="A46" s="39"/>
      <c r="B46" s="39"/>
      <c r="C46" s="39"/>
      <c r="D46" s="39"/>
      <c r="E46" s="39"/>
      <c r="F46" s="39"/>
      <c r="G46" s="39" t="s">
        <v>132</v>
      </c>
      <c r="H46" s="40">
        <v>1241.6400000000001</v>
      </c>
      <c r="I46" s="40">
        <v>831.87</v>
      </c>
      <c r="J46" s="40">
        <v>834.72</v>
      </c>
      <c r="K46" s="40">
        <v>859.56</v>
      </c>
      <c r="L46" s="40">
        <v>994.91</v>
      </c>
      <c r="M46" s="40">
        <v>1153.6300000000001</v>
      </c>
      <c r="N46" s="40">
        <v>1138.08</v>
      </c>
      <c r="O46" s="40">
        <v>1148.8599999999999</v>
      </c>
      <c r="P46" s="40">
        <v>1738.91</v>
      </c>
      <c r="Q46" s="40">
        <v>1151.82</v>
      </c>
      <c r="R46" s="40">
        <v>1137.4000000000001</v>
      </c>
      <c r="S46" s="40">
        <v>401.87</v>
      </c>
      <c r="T46" s="40">
        <f>ROUND(SUM(H46:S46),5)</f>
        <v>12633.27</v>
      </c>
      <c r="U46" s="40">
        <v>15000</v>
      </c>
      <c r="V46" s="58">
        <v>12500</v>
      </c>
      <c r="W46" s="58"/>
      <c r="X46" s="61" t="s">
        <v>248</v>
      </c>
    </row>
    <row r="47" spans="1:24" ht="18.600000000000001" thickBot="1" x14ac:dyDescent="0.4">
      <c r="A47" s="39"/>
      <c r="B47" s="39"/>
      <c r="C47" s="39"/>
      <c r="D47" s="39"/>
      <c r="E47" s="39"/>
      <c r="F47" s="39"/>
      <c r="G47" s="39" t="s">
        <v>131</v>
      </c>
      <c r="H47" s="42">
        <v>420.81</v>
      </c>
      <c r="I47" s="42">
        <v>-2.9</v>
      </c>
      <c r="J47" s="42">
        <v>3.51</v>
      </c>
      <c r="K47" s="42">
        <v>1.44</v>
      </c>
      <c r="L47" s="42">
        <v>-419.94</v>
      </c>
      <c r="M47" s="42">
        <v>0</v>
      </c>
      <c r="N47" s="42">
        <v>0</v>
      </c>
      <c r="O47" s="42">
        <v>28.53</v>
      </c>
      <c r="P47" s="42">
        <v>576.07000000000005</v>
      </c>
      <c r="Q47" s="42">
        <v>-0.16</v>
      </c>
      <c r="R47" s="42">
        <v>-575.91</v>
      </c>
      <c r="S47" s="42">
        <v>0</v>
      </c>
      <c r="T47" s="42">
        <f>ROUND(SUM(H47:S47),5)</f>
        <v>31.45</v>
      </c>
      <c r="U47" s="42">
        <v>0</v>
      </c>
      <c r="V47" s="62">
        <v>0</v>
      </c>
      <c r="W47" s="60"/>
      <c r="X47" s="61" t="s">
        <v>250</v>
      </c>
    </row>
    <row r="48" spans="1:24" x14ac:dyDescent="0.35">
      <c r="A48" s="39"/>
      <c r="B48" s="39"/>
      <c r="C48" s="39"/>
      <c r="D48" s="39"/>
      <c r="E48" s="39"/>
      <c r="F48" s="39" t="s">
        <v>130</v>
      </c>
      <c r="G48" s="39"/>
      <c r="H48" s="40">
        <f t="shared" ref="H48:S48" si="10">ROUND(SUM(H45:H47),5)</f>
        <v>1662.45</v>
      </c>
      <c r="I48" s="40">
        <f t="shared" si="10"/>
        <v>828.97</v>
      </c>
      <c r="J48" s="40">
        <f t="shared" si="10"/>
        <v>838.23</v>
      </c>
      <c r="K48" s="40">
        <f t="shared" si="10"/>
        <v>861</v>
      </c>
      <c r="L48" s="40">
        <f t="shared" si="10"/>
        <v>574.97</v>
      </c>
      <c r="M48" s="40">
        <f t="shared" si="10"/>
        <v>1153.6300000000001</v>
      </c>
      <c r="N48" s="40">
        <f t="shared" si="10"/>
        <v>1138.08</v>
      </c>
      <c r="O48" s="40">
        <f t="shared" si="10"/>
        <v>1177.3900000000001</v>
      </c>
      <c r="P48" s="40">
        <f t="shared" si="10"/>
        <v>2314.98</v>
      </c>
      <c r="Q48" s="40">
        <f t="shared" si="10"/>
        <v>1151.6600000000001</v>
      </c>
      <c r="R48" s="40">
        <f t="shared" si="10"/>
        <v>561.49</v>
      </c>
      <c r="S48" s="40">
        <f t="shared" si="10"/>
        <v>401.87</v>
      </c>
      <c r="T48" s="40">
        <f>ROUND(SUM(H48:S48),5)</f>
        <v>12664.72</v>
      </c>
      <c r="U48" s="40">
        <f>ROUND(SUM(U45:U47),5)</f>
        <v>15000</v>
      </c>
      <c r="V48" s="63">
        <f>ROUND(SUM(V45:V47),5)</f>
        <v>12500</v>
      </c>
      <c r="W48" s="63"/>
    </row>
    <row r="49" spans="1:24" x14ac:dyDescent="0.35">
      <c r="A49" s="39"/>
      <c r="B49" s="39"/>
      <c r="C49" s="39"/>
      <c r="D49" s="39"/>
      <c r="E49" s="39"/>
      <c r="F49" s="39" t="s">
        <v>129</v>
      </c>
      <c r="G49" s="39"/>
      <c r="H49" s="40"/>
      <c r="I49" s="40"/>
      <c r="J49" s="40"/>
      <c r="K49" s="40"/>
      <c r="L49" s="40"/>
      <c r="M49" s="40"/>
      <c r="N49" s="40"/>
      <c r="O49" s="40"/>
      <c r="P49" s="40"/>
      <c r="Q49" s="40"/>
      <c r="R49" s="40"/>
      <c r="S49" s="40"/>
      <c r="T49" s="40"/>
      <c r="U49" s="40"/>
      <c r="V49" s="58"/>
      <c r="W49" s="58"/>
    </row>
    <row r="50" spans="1:24" x14ac:dyDescent="0.35">
      <c r="A50" s="39"/>
      <c r="B50" s="39"/>
      <c r="C50" s="39"/>
      <c r="D50" s="39"/>
      <c r="E50" s="39"/>
      <c r="F50" s="39"/>
      <c r="G50" s="39" t="s">
        <v>128</v>
      </c>
      <c r="H50" s="40">
        <v>689.8</v>
      </c>
      <c r="I50" s="40">
        <v>1078.7</v>
      </c>
      <c r="J50" s="40">
        <v>1057.2</v>
      </c>
      <c r="K50" s="40">
        <v>1162.6300000000001</v>
      </c>
      <c r="L50" s="40">
        <v>2045.8</v>
      </c>
      <c r="M50" s="40">
        <v>1097.8800000000001</v>
      </c>
      <c r="N50" s="40">
        <v>1901.74</v>
      </c>
      <c r="O50" s="40">
        <v>1071.9100000000001</v>
      </c>
      <c r="P50" s="40">
        <v>1168.2</v>
      </c>
      <c r="Q50" s="40">
        <v>1108.3800000000001</v>
      </c>
      <c r="R50" s="40">
        <v>1637.78</v>
      </c>
      <c r="S50" s="40">
        <v>1865.94</v>
      </c>
      <c r="T50" s="40">
        <f>ROUND(SUM(H50:S50),5)</f>
        <v>15885.96</v>
      </c>
      <c r="U50" s="40">
        <v>15000</v>
      </c>
      <c r="V50" s="58">
        <v>16000</v>
      </c>
      <c r="W50" s="58"/>
      <c r="X50" s="61" t="s">
        <v>248</v>
      </c>
    </row>
    <row r="51" spans="1:24" ht="18.600000000000001" thickBot="1" x14ac:dyDescent="0.4">
      <c r="A51" s="39"/>
      <c r="B51" s="39"/>
      <c r="C51" s="39"/>
      <c r="D51" s="39"/>
      <c r="E51" s="39"/>
      <c r="F51" s="39"/>
      <c r="G51" s="39" t="s">
        <v>127</v>
      </c>
      <c r="H51" s="42">
        <v>161.33000000000001</v>
      </c>
      <c r="I51" s="42">
        <v>252.29</v>
      </c>
      <c r="J51" s="42">
        <v>247.27</v>
      </c>
      <c r="K51" s="42">
        <v>271.92</v>
      </c>
      <c r="L51" s="42">
        <v>478.46</v>
      </c>
      <c r="M51" s="42">
        <v>256.76</v>
      </c>
      <c r="N51" s="42">
        <v>444.75</v>
      </c>
      <c r="O51" s="42">
        <v>250.71</v>
      </c>
      <c r="P51" s="42">
        <v>273.26</v>
      </c>
      <c r="Q51" s="42">
        <v>259.25</v>
      </c>
      <c r="R51" s="42">
        <v>383.06</v>
      </c>
      <c r="S51" s="42">
        <v>436.39</v>
      </c>
      <c r="T51" s="42">
        <f>ROUND(SUM(H51:S51),5)</f>
        <v>3715.45</v>
      </c>
      <c r="U51" s="42">
        <v>3500</v>
      </c>
      <c r="V51" s="62">
        <v>4000</v>
      </c>
      <c r="W51" s="60"/>
      <c r="X51" s="61" t="s">
        <v>248</v>
      </c>
    </row>
    <row r="52" spans="1:24" x14ac:dyDescent="0.35">
      <c r="A52" s="39"/>
      <c r="B52" s="39"/>
      <c r="C52" s="39"/>
      <c r="D52" s="39"/>
      <c r="E52" s="39"/>
      <c r="F52" s="39" t="s">
        <v>126</v>
      </c>
      <c r="G52" s="39"/>
      <c r="H52" s="40">
        <f t="shared" ref="H52:S52" si="11">ROUND(SUM(H49:H51),5)</f>
        <v>851.13</v>
      </c>
      <c r="I52" s="40">
        <f t="shared" si="11"/>
        <v>1330.99</v>
      </c>
      <c r="J52" s="40">
        <f t="shared" si="11"/>
        <v>1304.47</v>
      </c>
      <c r="K52" s="40">
        <f t="shared" si="11"/>
        <v>1434.55</v>
      </c>
      <c r="L52" s="40">
        <f t="shared" si="11"/>
        <v>2524.2600000000002</v>
      </c>
      <c r="M52" s="40">
        <f t="shared" si="11"/>
        <v>1354.64</v>
      </c>
      <c r="N52" s="40">
        <f t="shared" si="11"/>
        <v>2346.4899999999998</v>
      </c>
      <c r="O52" s="40">
        <f t="shared" si="11"/>
        <v>1322.62</v>
      </c>
      <c r="P52" s="40">
        <f t="shared" si="11"/>
        <v>1441.46</v>
      </c>
      <c r="Q52" s="40">
        <f t="shared" si="11"/>
        <v>1367.63</v>
      </c>
      <c r="R52" s="40">
        <f t="shared" si="11"/>
        <v>2020.84</v>
      </c>
      <c r="S52" s="40">
        <f t="shared" si="11"/>
        <v>2302.33</v>
      </c>
      <c r="T52" s="40">
        <f>ROUND(SUM(H52:S52),5)</f>
        <v>19601.41</v>
      </c>
      <c r="U52" s="40">
        <f>ROUND(SUM(U49:U51),5)</f>
        <v>18500</v>
      </c>
      <c r="V52" s="63">
        <f>ROUND(SUM(V49:V51),5)</f>
        <v>20000</v>
      </c>
      <c r="W52" s="63"/>
    </row>
    <row r="53" spans="1:24" x14ac:dyDescent="0.35">
      <c r="A53" s="39"/>
      <c r="B53" s="39"/>
      <c r="C53" s="39"/>
      <c r="D53" s="39"/>
      <c r="E53" s="39"/>
      <c r="F53" s="39" t="s">
        <v>125</v>
      </c>
      <c r="G53" s="39"/>
      <c r="H53" s="40"/>
      <c r="I53" s="40"/>
      <c r="J53" s="40"/>
      <c r="K53" s="40"/>
      <c r="L53" s="40"/>
      <c r="M53" s="40"/>
      <c r="N53" s="40"/>
      <c r="O53" s="40"/>
      <c r="P53" s="40"/>
      <c r="Q53" s="40"/>
      <c r="R53" s="40"/>
      <c r="S53" s="40"/>
      <c r="T53" s="40"/>
      <c r="U53" s="40"/>
      <c r="V53" s="58"/>
      <c r="W53" s="58"/>
    </row>
    <row r="54" spans="1:24" x14ac:dyDescent="0.35">
      <c r="A54" s="39"/>
      <c r="B54" s="39"/>
      <c r="C54" s="39"/>
      <c r="D54" s="39"/>
      <c r="E54" s="39"/>
      <c r="F54" s="39"/>
      <c r="G54" s="39" t="s">
        <v>124</v>
      </c>
      <c r="H54" s="40">
        <v>5108.57</v>
      </c>
      <c r="I54" s="40">
        <v>0</v>
      </c>
      <c r="J54" s="40">
        <v>10885.48</v>
      </c>
      <c r="K54" s="40">
        <v>5108.57</v>
      </c>
      <c r="L54" s="40">
        <v>5108.57</v>
      </c>
      <c r="M54" s="40">
        <v>4920.29</v>
      </c>
      <c r="N54" s="40">
        <v>4925.43</v>
      </c>
      <c r="O54" s="40">
        <v>4920.29</v>
      </c>
      <c r="P54" s="40">
        <v>4920.29</v>
      </c>
      <c r="Q54" s="40">
        <v>4920.29</v>
      </c>
      <c r="R54" s="40">
        <v>4920.29</v>
      </c>
      <c r="S54" s="40">
        <v>4920.29</v>
      </c>
      <c r="T54" s="40">
        <f>ROUND(SUM(H54:S54),5)</f>
        <v>60658.36</v>
      </c>
      <c r="U54" s="40">
        <v>62000</v>
      </c>
      <c r="V54" s="58">
        <v>67000</v>
      </c>
      <c r="W54" s="58"/>
      <c r="X54" s="61" t="s">
        <v>248</v>
      </c>
    </row>
    <row r="55" spans="1:24" x14ac:dyDescent="0.35">
      <c r="A55" s="39"/>
      <c r="B55" s="39"/>
      <c r="C55" s="39"/>
      <c r="D55" s="39"/>
      <c r="E55" s="39"/>
      <c r="F55" s="39"/>
      <c r="G55" s="39" t="s">
        <v>123</v>
      </c>
      <c r="H55" s="40">
        <v>73.02</v>
      </c>
      <c r="I55" s="40">
        <v>69.64</v>
      </c>
      <c r="J55" s="40">
        <v>62.77</v>
      </c>
      <c r="K55" s="40">
        <v>62.77</v>
      </c>
      <c r="L55" s="40">
        <v>62.77</v>
      </c>
      <c r="M55" s="40">
        <v>62.77</v>
      </c>
      <c r="N55" s="40">
        <v>62.77</v>
      </c>
      <c r="O55" s="40">
        <v>62.77</v>
      </c>
      <c r="P55" s="40">
        <v>62.77</v>
      </c>
      <c r="Q55" s="40">
        <v>62.77</v>
      </c>
      <c r="R55" s="40">
        <v>62.77</v>
      </c>
      <c r="S55" s="40">
        <v>62.77</v>
      </c>
      <c r="T55" s="40">
        <f>ROUND(SUM(H55:S55),5)</f>
        <v>770.36</v>
      </c>
      <c r="U55" s="40">
        <v>1100</v>
      </c>
      <c r="V55" s="58">
        <v>1100</v>
      </c>
      <c r="W55" s="58"/>
      <c r="X55" s="61" t="s">
        <v>248</v>
      </c>
    </row>
    <row r="56" spans="1:24" ht="18.600000000000001" thickBot="1" x14ac:dyDescent="0.4">
      <c r="A56" s="39"/>
      <c r="B56" s="39"/>
      <c r="C56" s="39"/>
      <c r="D56" s="39"/>
      <c r="E56" s="39"/>
      <c r="F56" s="39"/>
      <c r="G56" s="39" t="s">
        <v>122</v>
      </c>
      <c r="H56" s="42">
        <v>307.27999999999997</v>
      </c>
      <c r="I56" s="42">
        <v>418</v>
      </c>
      <c r="J56" s="42">
        <v>514.55999999999995</v>
      </c>
      <c r="K56" s="42">
        <v>413.28</v>
      </c>
      <c r="L56" s="42">
        <v>413.28</v>
      </c>
      <c r="M56" s="42">
        <v>413.28</v>
      </c>
      <c r="N56" s="42">
        <v>413.28</v>
      </c>
      <c r="O56" s="42">
        <v>413.28</v>
      </c>
      <c r="P56" s="42">
        <v>429.76</v>
      </c>
      <c r="Q56" s="42">
        <v>429.76</v>
      </c>
      <c r="R56" s="42">
        <v>429.76</v>
      </c>
      <c r="S56" s="42">
        <v>429.76</v>
      </c>
      <c r="T56" s="42">
        <f>ROUND(SUM(H56:S56),5)</f>
        <v>5025.28</v>
      </c>
      <c r="U56" s="42">
        <v>4400</v>
      </c>
      <c r="V56" s="62">
        <v>4400</v>
      </c>
      <c r="W56" s="60"/>
      <c r="X56" s="61" t="s">
        <v>248</v>
      </c>
    </row>
    <row r="57" spans="1:24" x14ac:dyDescent="0.35">
      <c r="A57" s="39"/>
      <c r="B57" s="39"/>
      <c r="C57" s="39"/>
      <c r="D57" s="39"/>
      <c r="E57" s="39"/>
      <c r="F57" s="39" t="s">
        <v>121</v>
      </c>
      <c r="G57" s="39"/>
      <c r="H57" s="40">
        <f t="shared" ref="H57:S57" si="12">ROUND(SUM(H53:H56),5)</f>
        <v>5488.87</v>
      </c>
      <c r="I57" s="40">
        <f t="shared" si="12"/>
        <v>487.64</v>
      </c>
      <c r="J57" s="40">
        <f t="shared" si="12"/>
        <v>11462.81</v>
      </c>
      <c r="K57" s="40">
        <f t="shared" si="12"/>
        <v>5584.62</v>
      </c>
      <c r="L57" s="40">
        <f t="shared" si="12"/>
        <v>5584.62</v>
      </c>
      <c r="M57" s="40">
        <f t="shared" si="12"/>
        <v>5396.34</v>
      </c>
      <c r="N57" s="40">
        <f t="shared" si="12"/>
        <v>5401.48</v>
      </c>
      <c r="O57" s="40">
        <f t="shared" si="12"/>
        <v>5396.34</v>
      </c>
      <c r="P57" s="40">
        <f t="shared" si="12"/>
        <v>5412.82</v>
      </c>
      <c r="Q57" s="40">
        <f t="shared" si="12"/>
        <v>5412.82</v>
      </c>
      <c r="R57" s="40">
        <f t="shared" si="12"/>
        <v>5412.82</v>
      </c>
      <c r="S57" s="40">
        <f t="shared" si="12"/>
        <v>5412.82</v>
      </c>
      <c r="T57" s="40">
        <f>ROUND(SUM(H57:S57),5)</f>
        <v>66454</v>
      </c>
      <c r="U57" s="40">
        <f>ROUND(SUM(U53:U56),5)</f>
        <v>67500</v>
      </c>
      <c r="V57" s="63">
        <f>ROUND(SUM(V53:V56),5)</f>
        <v>72500</v>
      </c>
      <c r="W57" s="63"/>
    </row>
    <row r="58" spans="1:24" x14ac:dyDescent="0.35">
      <c r="A58" s="39"/>
      <c r="B58" s="39"/>
      <c r="C58" s="39"/>
      <c r="D58" s="39"/>
      <c r="E58" s="39"/>
      <c r="F58" s="39" t="s">
        <v>120</v>
      </c>
      <c r="G58" s="39"/>
      <c r="H58" s="40"/>
      <c r="I58" s="40"/>
      <c r="J58" s="40"/>
      <c r="K58" s="40"/>
      <c r="L58" s="40"/>
      <c r="M58" s="40"/>
      <c r="N58" s="40"/>
      <c r="O58" s="40"/>
      <c r="P58" s="40"/>
      <c r="Q58" s="40"/>
      <c r="R58" s="40"/>
      <c r="S58" s="40"/>
      <c r="T58" s="40"/>
      <c r="U58" s="40"/>
      <c r="V58" s="58"/>
      <c r="W58" s="58"/>
    </row>
    <row r="59" spans="1:24" x14ac:dyDescent="0.35">
      <c r="A59" s="39"/>
      <c r="B59" s="39"/>
      <c r="C59" s="39"/>
      <c r="D59" s="39"/>
      <c r="E59" s="39"/>
      <c r="F59" s="39"/>
      <c r="G59" s="39" t="s">
        <v>119</v>
      </c>
      <c r="H59" s="40">
        <v>1147.4000000000001</v>
      </c>
      <c r="I59" s="40">
        <v>1758.75</v>
      </c>
      <c r="J59" s="40">
        <v>1147.4000000000001</v>
      </c>
      <c r="K59" s="40">
        <v>1147.4000000000001</v>
      </c>
      <c r="L59" s="40">
        <v>1147.4000000000001</v>
      </c>
      <c r="M59" s="40">
        <v>1147.4000000000001</v>
      </c>
      <c r="N59" s="40">
        <v>1147.4000000000001</v>
      </c>
      <c r="O59" s="40">
        <v>1147.4000000000001</v>
      </c>
      <c r="P59" s="40">
        <v>1147.4000000000001</v>
      </c>
      <c r="Q59" s="40">
        <v>1147.4000000000001</v>
      </c>
      <c r="R59" s="40">
        <v>1147.4000000000001</v>
      </c>
      <c r="S59" s="40">
        <v>1147.4000000000001</v>
      </c>
      <c r="T59" s="40">
        <f>ROUND(SUM(H59:S59),5)</f>
        <v>14380.15</v>
      </c>
      <c r="U59" s="40">
        <v>16000</v>
      </c>
      <c r="V59" s="79">
        <v>19100</v>
      </c>
      <c r="W59" s="58"/>
      <c r="X59" s="61" t="s">
        <v>289</v>
      </c>
    </row>
    <row r="60" spans="1:24" x14ac:dyDescent="0.35">
      <c r="A60" s="39"/>
      <c r="B60" s="39"/>
      <c r="C60" s="39"/>
      <c r="D60" s="39"/>
      <c r="E60" s="39"/>
      <c r="F60" s="39"/>
      <c r="G60" s="39" t="s">
        <v>176</v>
      </c>
      <c r="H60" s="40">
        <v>0</v>
      </c>
      <c r="I60" s="40">
        <v>0</v>
      </c>
      <c r="J60" s="40">
        <v>0</v>
      </c>
      <c r="K60" s="40">
        <v>0</v>
      </c>
      <c r="L60" s="40">
        <v>0</v>
      </c>
      <c r="M60" s="40">
        <v>0</v>
      </c>
      <c r="N60" s="40">
        <v>0</v>
      </c>
      <c r="O60" s="40">
        <v>0</v>
      </c>
      <c r="P60" s="40">
        <v>0</v>
      </c>
      <c r="Q60" s="40">
        <v>0</v>
      </c>
      <c r="R60" s="40">
        <v>0</v>
      </c>
      <c r="S60" s="40">
        <v>0</v>
      </c>
      <c r="T60" s="40">
        <f>ROUND(SUM(H60:S60),5)</f>
        <v>0</v>
      </c>
      <c r="U60" s="40">
        <v>1000</v>
      </c>
      <c r="V60" s="58">
        <v>1000</v>
      </c>
      <c r="W60" s="58"/>
      <c r="X60" s="61" t="s">
        <v>251</v>
      </c>
    </row>
    <row r="61" spans="1:24" ht="18.600000000000001" thickBot="1" x14ac:dyDescent="0.4">
      <c r="A61" s="39"/>
      <c r="B61" s="39"/>
      <c r="C61" s="39"/>
      <c r="D61" s="39"/>
      <c r="E61" s="39"/>
      <c r="F61" s="39"/>
      <c r="G61" s="39" t="s">
        <v>118</v>
      </c>
      <c r="H61" s="43">
        <v>55.65</v>
      </c>
      <c r="I61" s="43">
        <v>28.5</v>
      </c>
      <c r="J61" s="43">
        <v>22.8</v>
      </c>
      <c r="K61" s="43">
        <v>85.5</v>
      </c>
      <c r="L61" s="43">
        <v>74.099999999999994</v>
      </c>
      <c r="M61" s="43">
        <v>17.100000000000001</v>
      </c>
      <c r="N61" s="43">
        <v>721.17</v>
      </c>
      <c r="O61" s="43">
        <v>437.85</v>
      </c>
      <c r="P61" s="43">
        <v>367.09</v>
      </c>
      <c r="Q61" s="43">
        <v>145.88999999999999</v>
      </c>
      <c r="R61" s="43">
        <v>33</v>
      </c>
      <c r="S61" s="43">
        <v>305.05</v>
      </c>
      <c r="T61" s="43">
        <f>ROUND(SUM(H61:S61),5)</f>
        <v>2293.6999999999998</v>
      </c>
      <c r="U61" s="43">
        <v>3000</v>
      </c>
      <c r="V61" s="60">
        <v>3000</v>
      </c>
      <c r="W61" s="60"/>
      <c r="X61" s="61" t="s">
        <v>252</v>
      </c>
    </row>
    <row r="62" spans="1:24" ht="18.600000000000001" thickBot="1" x14ac:dyDescent="0.4">
      <c r="A62" s="39"/>
      <c r="B62" s="39"/>
      <c r="C62" s="39"/>
      <c r="D62" s="39"/>
      <c r="E62" s="39"/>
      <c r="F62" s="39" t="s">
        <v>117</v>
      </c>
      <c r="G62" s="39"/>
      <c r="H62" s="44">
        <f t="shared" ref="H62:S62" si="13">ROUND(SUM(H58:H61),5)</f>
        <v>1203.05</v>
      </c>
      <c r="I62" s="44">
        <f t="shared" si="13"/>
        <v>1787.25</v>
      </c>
      <c r="J62" s="44">
        <f t="shared" si="13"/>
        <v>1170.2</v>
      </c>
      <c r="K62" s="44">
        <f t="shared" si="13"/>
        <v>1232.9000000000001</v>
      </c>
      <c r="L62" s="44">
        <f t="shared" si="13"/>
        <v>1221.5</v>
      </c>
      <c r="M62" s="44">
        <f t="shared" si="13"/>
        <v>1164.5</v>
      </c>
      <c r="N62" s="44">
        <f t="shared" si="13"/>
        <v>1868.57</v>
      </c>
      <c r="O62" s="44">
        <f t="shared" si="13"/>
        <v>1585.25</v>
      </c>
      <c r="P62" s="44">
        <f t="shared" si="13"/>
        <v>1514.49</v>
      </c>
      <c r="Q62" s="44">
        <f t="shared" si="13"/>
        <v>1293.29</v>
      </c>
      <c r="R62" s="44">
        <f t="shared" si="13"/>
        <v>1180.4000000000001</v>
      </c>
      <c r="S62" s="44">
        <f t="shared" si="13"/>
        <v>1452.45</v>
      </c>
      <c r="T62" s="44">
        <f>ROUND(SUM(H62:S62),5)</f>
        <v>16673.849999999999</v>
      </c>
      <c r="U62" s="44">
        <f>ROUND(SUM(U58:U61),5)</f>
        <v>20000</v>
      </c>
      <c r="V62" s="64">
        <f>ROUND(SUM(V58:V61),5)</f>
        <v>23100</v>
      </c>
      <c r="W62" s="72"/>
    </row>
    <row r="63" spans="1:24" x14ac:dyDescent="0.35">
      <c r="A63" s="39"/>
      <c r="B63" s="39"/>
      <c r="C63" s="39"/>
      <c r="D63" s="39"/>
      <c r="E63" s="39" t="s">
        <v>116</v>
      </c>
      <c r="F63" s="39"/>
      <c r="G63" s="39"/>
      <c r="H63" s="40">
        <f t="shared" ref="H63:S63" si="14">ROUND(H38+H44+H48+H52+H57+H62,5)</f>
        <v>20217.169999999998</v>
      </c>
      <c r="I63" s="40">
        <f t="shared" si="14"/>
        <v>21368.9</v>
      </c>
      <c r="J63" s="40">
        <f t="shared" si="14"/>
        <v>31462.92</v>
      </c>
      <c r="K63" s="40">
        <f t="shared" si="14"/>
        <v>26400.9</v>
      </c>
      <c r="L63" s="40">
        <f t="shared" si="14"/>
        <v>41638.019999999997</v>
      </c>
      <c r="M63" s="40">
        <f t="shared" si="14"/>
        <v>26512.46</v>
      </c>
      <c r="N63" s="40">
        <f t="shared" si="14"/>
        <v>41463.42</v>
      </c>
      <c r="O63" s="40">
        <f t="shared" si="14"/>
        <v>26055.85</v>
      </c>
      <c r="P63" s="40">
        <f t="shared" si="14"/>
        <v>28061.02</v>
      </c>
      <c r="Q63" s="40">
        <f t="shared" si="14"/>
        <v>26388.19</v>
      </c>
      <c r="R63" s="40">
        <f t="shared" si="14"/>
        <v>34876.9</v>
      </c>
      <c r="S63" s="40">
        <f t="shared" si="14"/>
        <v>38151.19</v>
      </c>
      <c r="T63" s="40">
        <f>ROUND(SUM(H63:S63),5)</f>
        <v>362596.94</v>
      </c>
      <c r="U63" s="40">
        <f>ROUND(U38+U44+U48+U52+U57+U62,5)</f>
        <v>356450</v>
      </c>
      <c r="V63" s="63">
        <f>ROUND(V38+V44+V48+V52+V57+V62,5)</f>
        <v>379850</v>
      </c>
      <c r="W63" s="63"/>
    </row>
    <row r="64" spans="1:24" x14ac:dyDescent="0.35">
      <c r="A64" s="39"/>
      <c r="B64" s="39"/>
      <c r="C64" s="39"/>
      <c r="D64" s="39"/>
      <c r="E64" s="39" t="s">
        <v>115</v>
      </c>
      <c r="F64" s="39"/>
      <c r="G64" s="39"/>
      <c r="H64" s="40"/>
      <c r="I64" s="40"/>
      <c r="J64" s="40"/>
      <c r="K64" s="40"/>
      <c r="L64" s="40"/>
      <c r="M64" s="40"/>
      <c r="N64" s="40"/>
      <c r="O64" s="40"/>
      <c r="P64" s="40"/>
      <c r="Q64" s="40"/>
      <c r="R64" s="40"/>
      <c r="S64" s="40"/>
      <c r="T64" s="40"/>
      <c r="U64" s="40"/>
      <c r="V64" s="58"/>
      <c r="W64" s="58"/>
    </row>
    <row r="65" spans="1:24" x14ac:dyDescent="0.35">
      <c r="A65" s="39"/>
      <c r="B65" s="39"/>
      <c r="C65" s="39"/>
      <c r="D65" s="39"/>
      <c r="E65" s="39"/>
      <c r="F65" s="39" t="s">
        <v>114</v>
      </c>
      <c r="G65" s="39"/>
      <c r="H65" s="40"/>
      <c r="I65" s="40"/>
      <c r="J65" s="40"/>
      <c r="K65" s="40"/>
      <c r="L65" s="40"/>
      <c r="M65" s="40"/>
      <c r="N65" s="40"/>
      <c r="O65" s="40"/>
      <c r="P65" s="40"/>
      <c r="Q65" s="40"/>
      <c r="R65" s="40"/>
      <c r="S65" s="40"/>
      <c r="T65" s="40"/>
      <c r="U65" s="40"/>
      <c r="V65" s="58"/>
      <c r="W65" s="58"/>
    </row>
    <row r="66" spans="1:24" x14ac:dyDescent="0.35">
      <c r="A66" s="39"/>
      <c r="B66" s="39"/>
      <c r="C66" s="39"/>
      <c r="D66" s="39"/>
      <c r="E66" s="39"/>
      <c r="F66" s="39"/>
      <c r="G66" s="39" t="s">
        <v>113</v>
      </c>
      <c r="H66" s="40">
        <v>95.28</v>
      </c>
      <c r="I66" s="40">
        <v>0</v>
      </c>
      <c r="J66" s="40">
        <v>0</v>
      </c>
      <c r="K66" s="40">
        <v>0</v>
      </c>
      <c r="L66" s="40">
        <v>0</v>
      </c>
      <c r="M66" s="40">
        <v>0</v>
      </c>
      <c r="N66" s="40">
        <v>-93.49</v>
      </c>
      <c r="O66" s="40">
        <v>0</v>
      </c>
      <c r="P66" s="40">
        <v>0</v>
      </c>
      <c r="Q66" s="40">
        <v>0</v>
      </c>
      <c r="R66" s="40">
        <v>0</v>
      </c>
      <c r="S66" s="40">
        <v>0</v>
      </c>
      <c r="T66" s="40">
        <v>0</v>
      </c>
      <c r="U66" s="40">
        <v>3400</v>
      </c>
      <c r="V66" s="58">
        <v>2400</v>
      </c>
      <c r="W66" s="58"/>
      <c r="X66" s="61" t="s">
        <v>253</v>
      </c>
    </row>
    <row r="67" spans="1:24" x14ac:dyDescent="0.35">
      <c r="A67" s="39"/>
      <c r="B67" s="39"/>
      <c r="C67" s="39"/>
      <c r="D67" s="39"/>
      <c r="E67" s="39"/>
      <c r="F67" s="39"/>
      <c r="G67" s="39" t="s">
        <v>112</v>
      </c>
      <c r="H67" s="40">
        <v>258.12</v>
      </c>
      <c r="I67" s="40">
        <v>258.12</v>
      </c>
      <c r="J67" s="40">
        <v>258.12</v>
      </c>
      <c r="K67" s="40">
        <v>258.12</v>
      </c>
      <c r="L67" s="40">
        <v>258.12</v>
      </c>
      <c r="M67" s="40">
        <v>258.12</v>
      </c>
      <c r="N67" s="40">
        <v>258.12</v>
      </c>
      <c r="O67" s="40">
        <v>258.12</v>
      </c>
      <c r="P67" s="40">
        <v>258.12</v>
      </c>
      <c r="Q67" s="40">
        <v>258.12</v>
      </c>
      <c r="R67" s="40">
        <v>258.12</v>
      </c>
      <c r="S67" s="40">
        <v>258.12</v>
      </c>
      <c r="T67" s="40">
        <v>258.12</v>
      </c>
      <c r="U67" s="40">
        <v>3300</v>
      </c>
      <c r="V67" s="58">
        <v>3300</v>
      </c>
      <c r="W67" s="58"/>
      <c r="X67" s="61" t="s">
        <v>252</v>
      </c>
    </row>
    <row r="68" spans="1:24" ht="18.600000000000001" thickBot="1" x14ac:dyDescent="0.4">
      <c r="A68" s="39"/>
      <c r="B68" s="39"/>
      <c r="C68" s="39"/>
      <c r="D68" s="39"/>
      <c r="E68" s="39"/>
      <c r="F68" s="39"/>
      <c r="G68" s="39" t="s">
        <v>111</v>
      </c>
      <c r="H68" s="42">
        <v>93.03</v>
      </c>
      <c r="I68" s="42">
        <v>559.51</v>
      </c>
      <c r="J68" s="42">
        <v>514.62</v>
      </c>
      <c r="K68" s="42">
        <v>406.4</v>
      </c>
      <c r="L68" s="42">
        <v>296.24</v>
      </c>
      <c r="M68" s="42">
        <v>302.38</v>
      </c>
      <c r="N68" s="42">
        <v>292.37</v>
      </c>
      <c r="O68" s="42">
        <v>275.5</v>
      </c>
      <c r="P68" s="42">
        <v>261.02</v>
      </c>
      <c r="Q68" s="42">
        <v>257.64</v>
      </c>
      <c r="R68" s="42">
        <v>317.72000000000003</v>
      </c>
      <c r="S68" s="42">
        <v>257.64</v>
      </c>
      <c r="T68" s="42">
        <f>ROUND(SUM(H68:S68),5)</f>
        <v>3834.07</v>
      </c>
      <c r="U68" s="42">
        <v>5000</v>
      </c>
      <c r="V68" s="62">
        <v>5000</v>
      </c>
      <c r="W68" s="60"/>
      <c r="X68" s="61" t="s">
        <v>252</v>
      </c>
    </row>
    <row r="69" spans="1:24" x14ac:dyDescent="0.35">
      <c r="A69" s="39"/>
      <c r="B69" s="39"/>
      <c r="C69" s="39"/>
      <c r="D69" s="39"/>
      <c r="E69" s="39"/>
      <c r="F69" s="39" t="s">
        <v>110</v>
      </c>
      <c r="G69" s="39"/>
      <c r="H69" s="40">
        <f t="shared" ref="H69:S69" si="15">ROUND(SUM(H65:H68),5)</f>
        <v>446.43</v>
      </c>
      <c r="I69" s="40">
        <f t="shared" si="15"/>
        <v>817.63</v>
      </c>
      <c r="J69" s="40">
        <f t="shared" si="15"/>
        <v>772.74</v>
      </c>
      <c r="K69" s="40">
        <f t="shared" si="15"/>
        <v>664.52</v>
      </c>
      <c r="L69" s="40">
        <f t="shared" si="15"/>
        <v>554.36</v>
      </c>
      <c r="M69" s="40">
        <f t="shared" si="15"/>
        <v>560.5</v>
      </c>
      <c r="N69" s="40">
        <f t="shared" si="15"/>
        <v>457</v>
      </c>
      <c r="O69" s="40">
        <f t="shared" si="15"/>
        <v>533.62</v>
      </c>
      <c r="P69" s="40">
        <f t="shared" si="15"/>
        <v>519.14</v>
      </c>
      <c r="Q69" s="40">
        <f t="shared" si="15"/>
        <v>515.76</v>
      </c>
      <c r="R69" s="40">
        <f t="shared" si="15"/>
        <v>575.84</v>
      </c>
      <c r="S69" s="40">
        <f t="shared" si="15"/>
        <v>515.76</v>
      </c>
      <c r="T69" s="40">
        <f>ROUND(SUM(H69:S69),5)</f>
        <v>6933.3</v>
      </c>
      <c r="U69" s="40">
        <f>ROUND(SUM(U65:U68),5)</f>
        <v>11700</v>
      </c>
      <c r="V69" s="63">
        <f>ROUND(SUM(V65:V68),5)</f>
        <v>10700</v>
      </c>
      <c r="W69" s="63"/>
    </row>
    <row r="70" spans="1:24" x14ac:dyDescent="0.35">
      <c r="A70" s="39"/>
      <c r="B70" s="39"/>
      <c r="C70" s="39"/>
      <c r="D70" s="39"/>
      <c r="E70" s="39"/>
      <c r="F70" s="39" t="s">
        <v>109</v>
      </c>
      <c r="G70" s="39"/>
      <c r="H70" s="40"/>
      <c r="I70" s="40"/>
      <c r="J70" s="40"/>
      <c r="K70" s="40"/>
      <c r="L70" s="40"/>
      <c r="M70" s="40"/>
      <c r="N70" s="40"/>
      <c r="O70" s="40"/>
      <c r="P70" s="40"/>
      <c r="Q70" s="40"/>
      <c r="R70" s="40"/>
      <c r="S70" s="40"/>
      <c r="T70" s="40"/>
      <c r="U70" s="40"/>
      <c r="V70" s="58"/>
      <c r="W70" s="58"/>
      <c r="X70" s="74"/>
    </row>
    <row r="71" spans="1:24" x14ac:dyDescent="0.35">
      <c r="A71" s="39"/>
      <c r="B71" s="39"/>
      <c r="C71" s="39"/>
      <c r="D71" s="39"/>
      <c r="E71" s="39"/>
      <c r="F71" s="39"/>
      <c r="G71" s="39" t="s">
        <v>108</v>
      </c>
      <c r="H71" s="40">
        <v>0</v>
      </c>
      <c r="I71" s="40">
        <v>500</v>
      </c>
      <c r="J71" s="40">
        <v>400</v>
      </c>
      <c r="K71" s="40">
        <v>1500</v>
      </c>
      <c r="L71" s="40">
        <v>1300</v>
      </c>
      <c r="M71" s="40">
        <v>300</v>
      </c>
      <c r="N71" s="40">
        <v>0</v>
      </c>
      <c r="O71" s="40">
        <v>750</v>
      </c>
      <c r="P71" s="40">
        <v>1500</v>
      </c>
      <c r="Q71" s="40">
        <v>750</v>
      </c>
      <c r="R71" s="40">
        <v>750</v>
      </c>
      <c r="S71" s="40">
        <v>1700</v>
      </c>
      <c r="T71" s="40">
        <f t="shared" ref="T71:T102" si="16">ROUND(SUM(H71:S71),5)</f>
        <v>9450</v>
      </c>
      <c r="U71" s="40">
        <v>15000</v>
      </c>
      <c r="V71" s="58">
        <v>12000</v>
      </c>
      <c r="W71" s="58"/>
      <c r="X71" s="61" t="s">
        <v>254</v>
      </c>
    </row>
    <row r="72" spans="1:24" x14ac:dyDescent="0.35">
      <c r="A72" s="39"/>
      <c r="B72" s="39"/>
      <c r="C72" s="39"/>
      <c r="D72" s="39"/>
      <c r="E72" s="39"/>
      <c r="F72" s="39"/>
      <c r="G72" s="39" t="s">
        <v>107</v>
      </c>
      <c r="H72" s="40">
        <v>403.23</v>
      </c>
      <c r="I72" s="40">
        <v>109.38</v>
      </c>
      <c r="J72" s="40">
        <v>299.73</v>
      </c>
      <c r="K72" s="40">
        <v>207.4</v>
      </c>
      <c r="L72" s="40">
        <v>222.34</v>
      </c>
      <c r="M72" s="40">
        <v>0</v>
      </c>
      <c r="N72" s="40">
        <v>662.39</v>
      </c>
      <c r="O72" s="40">
        <v>259.25</v>
      </c>
      <c r="P72" s="40">
        <v>207.4</v>
      </c>
      <c r="Q72" s="40">
        <v>381.39</v>
      </c>
      <c r="R72" s="40">
        <v>0</v>
      </c>
      <c r="S72" s="40">
        <v>48.19</v>
      </c>
      <c r="T72" s="40">
        <f t="shared" si="16"/>
        <v>2800.7</v>
      </c>
      <c r="U72" s="40">
        <v>1800</v>
      </c>
      <c r="V72" s="58">
        <v>3100</v>
      </c>
      <c r="W72" s="58"/>
      <c r="X72" s="61" t="s">
        <v>274</v>
      </c>
    </row>
    <row r="73" spans="1:24" x14ac:dyDescent="0.35">
      <c r="A73" s="39"/>
      <c r="B73" s="39"/>
      <c r="C73" s="39"/>
      <c r="D73" s="39"/>
      <c r="E73" s="39"/>
      <c r="F73" s="39"/>
      <c r="G73" s="39" t="s">
        <v>106</v>
      </c>
      <c r="H73" s="40">
        <v>234.9</v>
      </c>
      <c r="I73" s="40">
        <v>288.94</v>
      </c>
      <c r="J73" s="40">
        <v>418.68</v>
      </c>
      <c r="K73" s="40">
        <v>223</v>
      </c>
      <c r="L73" s="40">
        <v>208</v>
      </c>
      <c r="M73" s="40">
        <v>198</v>
      </c>
      <c r="N73" s="40">
        <v>198.04</v>
      </c>
      <c r="O73" s="40">
        <v>195.43</v>
      </c>
      <c r="P73" s="40">
        <v>193.08</v>
      </c>
      <c r="Q73" s="40">
        <v>0</v>
      </c>
      <c r="R73" s="40">
        <v>268</v>
      </c>
      <c r="S73" s="40">
        <v>211.61</v>
      </c>
      <c r="T73" s="40">
        <f t="shared" si="16"/>
        <v>2637.68</v>
      </c>
      <c r="U73" s="40">
        <v>4500</v>
      </c>
      <c r="V73" s="58">
        <v>3100</v>
      </c>
      <c r="W73" s="58"/>
      <c r="X73" s="61" t="s">
        <v>252</v>
      </c>
    </row>
    <row r="74" spans="1:24" x14ac:dyDescent="0.35">
      <c r="A74" s="39"/>
      <c r="B74" s="39"/>
      <c r="C74" s="39"/>
      <c r="D74" s="39"/>
      <c r="E74" s="39"/>
      <c r="F74" s="39"/>
      <c r="G74" s="39" t="s">
        <v>105</v>
      </c>
      <c r="H74" s="40">
        <v>221.65</v>
      </c>
      <c r="I74" s="40">
        <v>221.65</v>
      </c>
      <c r="J74" s="40">
        <v>0</v>
      </c>
      <c r="K74" s="40">
        <v>0</v>
      </c>
      <c r="L74" s="40">
        <v>0</v>
      </c>
      <c r="M74" s="40">
        <v>0</v>
      </c>
      <c r="N74" s="40">
        <v>0</v>
      </c>
      <c r="O74" s="40">
        <v>0</v>
      </c>
      <c r="P74" s="40">
        <v>0</v>
      </c>
      <c r="Q74" s="40">
        <v>0</v>
      </c>
      <c r="R74" s="40">
        <v>0</v>
      </c>
      <c r="S74" s="40">
        <v>0</v>
      </c>
      <c r="T74" s="40">
        <v>0</v>
      </c>
      <c r="U74" s="40">
        <v>2800</v>
      </c>
      <c r="V74" s="58">
        <v>0</v>
      </c>
      <c r="W74" s="58"/>
      <c r="X74" s="61" t="s">
        <v>255</v>
      </c>
    </row>
    <row r="75" spans="1:24" x14ac:dyDescent="0.35">
      <c r="A75" s="39"/>
      <c r="B75" s="39"/>
      <c r="C75" s="39"/>
      <c r="D75" s="39"/>
      <c r="E75" s="39"/>
      <c r="F75" s="39"/>
      <c r="G75" s="39" t="s">
        <v>104</v>
      </c>
      <c r="H75" s="40">
        <v>70.900000000000006</v>
      </c>
      <c r="I75" s="40">
        <v>53.8</v>
      </c>
      <c r="J75" s="40">
        <v>0</v>
      </c>
      <c r="K75" s="40">
        <v>52.49</v>
      </c>
      <c r="L75" s="40">
        <v>212.93</v>
      </c>
      <c r="M75" s="40">
        <v>0</v>
      </c>
      <c r="N75" s="40">
        <v>0</v>
      </c>
      <c r="O75" s="40">
        <v>61.94</v>
      </c>
      <c r="P75" s="40">
        <v>27.78</v>
      </c>
      <c r="Q75" s="40">
        <v>0</v>
      </c>
      <c r="R75" s="40">
        <v>0</v>
      </c>
      <c r="S75" s="40">
        <v>0</v>
      </c>
      <c r="T75" s="40">
        <f t="shared" si="16"/>
        <v>479.84</v>
      </c>
      <c r="U75" s="40">
        <v>1200</v>
      </c>
      <c r="V75" s="58">
        <v>1100</v>
      </c>
      <c r="W75" s="58"/>
      <c r="X75" s="61" t="s">
        <v>256</v>
      </c>
    </row>
    <row r="76" spans="1:24" x14ac:dyDescent="0.35">
      <c r="A76" s="39"/>
      <c r="B76" s="39"/>
      <c r="C76" s="39"/>
      <c r="D76" s="39"/>
      <c r="E76" s="39"/>
      <c r="F76" s="39"/>
      <c r="G76" s="39" t="s">
        <v>103</v>
      </c>
      <c r="H76" s="40">
        <v>766.33</v>
      </c>
      <c r="I76" s="40">
        <v>766.33</v>
      </c>
      <c r="J76" s="40">
        <v>766.33</v>
      </c>
      <c r="K76" s="40">
        <v>766.33</v>
      </c>
      <c r="L76" s="40">
        <v>766.33</v>
      </c>
      <c r="M76" s="40">
        <v>766.33</v>
      </c>
      <c r="N76" s="40">
        <v>766.33</v>
      </c>
      <c r="O76" s="40">
        <v>766.33</v>
      </c>
      <c r="P76" s="40">
        <v>766.33</v>
      </c>
      <c r="Q76" s="40">
        <v>766.33</v>
      </c>
      <c r="R76" s="40">
        <v>766.33</v>
      </c>
      <c r="S76" s="40">
        <v>766.33</v>
      </c>
      <c r="T76" s="40">
        <f t="shared" si="16"/>
        <v>9195.9599999999991</v>
      </c>
      <c r="U76" s="40">
        <v>9200</v>
      </c>
      <c r="V76" s="79">
        <v>10700</v>
      </c>
      <c r="W76" s="58"/>
      <c r="X76" s="61" t="s">
        <v>290</v>
      </c>
    </row>
    <row r="77" spans="1:24" x14ac:dyDescent="0.35">
      <c r="A77" s="39"/>
      <c r="B77" s="39"/>
      <c r="C77" s="39"/>
      <c r="D77" s="39"/>
      <c r="E77" s="39"/>
      <c r="F77" s="39"/>
      <c r="G77" s="39" t="s">
        <v>102</v>
      </c>
      <c r="H77" s="40">
        <v>475</v>
      </c>
      <c r="I77" s="40">
        <v>0</v>
      </c>
      <c r="J77" s="40">
        <v>0</v>
      </c>
      <c r="K77" s="40">
        <v>1493</v>
      </c>
      <c r="L77" s="40">
        <v>284</v>
      </c>
      <c r="M77" s="40">
        <v>0</v>
      </c>
      <c r="N77" s="40">
        <v>200</v>
      </c>
      <c r="O77" s="40">
        <v>0</v>
      </c>
      <c r="P77" s="40">
        <v>0</v>
      </c>
      <c r="Q77" s="40">
        <v>0</v>
      </c>
      <c r="R77" s="40">
        <v>99</v>
      </c>
      <c r="S77" s="40">
        <v>65</v>
      </c>
      <c r="T77" s="40">
        <f t="shared" si="16"/>
        <v>2616</v>
      </c>
      <c r="U77" s="40">
        <v>2200</v>
      </c>
      <c r="V77" s="58">
        <v>2600</v>
      </c>
      <c r="W77" s="58"/>
      <c r="X77" s="61" t="s">
        <v>252</v>
      </c>
    </row>
    <row r="78" spans="1:24" x14ac:dyDescent="0.35">
      <c r="A78" s="39"/>
      <c r="B78" s="39"/>
      <c r="C78" s="39"/>
      <c r="D78" s="39"/>
      <c r="E78" s="39"/>
      <c r="F78" s="39"/>
      <c r="G78" s="39" t="s">
        <v>101</v>
      </c>
      <c r="H78" s="40">
        <v>21</v>
      </c>
      <c r="I78" s="40">
        <v>21</v>
      </c>
      <c r="J78" s="40">
        <v>35</v>
      </c>
      <c r="K78" s="40">
        <v>21</v>
      </c>
      <c r="L78" s="40">
        <v>21</v>
      </c>
      <c r="M78" s="40">
        <v>21</v>
      </c>
      <c r="N78" s="40">
        <v>21</v>
      </c>
      <c r="O78" s="40">
        <v>64</v>
      </c>
      <c r="P78" s="40">
        <v>21</v>
      </c>
      <c r="Q78" s="40">
        <v>21</v>
      </c>
      <c r="R78" s="40">
        <v>21</v>
      </c>
      <c r="S78" s="40">
        <v>35</v>
      </c>
      <c r="T78" s="40">
        <f t="shared" si="16"/>
        <v>323</v>
      </c>
      <c r="U78" s="40">
        <v>350</v>
      </c>
      <c r="V78" s="58">
        <v>350</v>
      </c>
      <c r="W78" s="58"/>
      <c r="X78" s="61" t="s">
        <v>252</v>
      </c>
    </row>
    <row r="79" spans="1:24" x14ac:dyDescent="0.35">
      <c r="A79" s="39"/>
      <c r="B79" s="39"/>
      <c r="C79" s="39"/>
      <c r="D79" s="39"/>
      <c r="E79" s="39"/>
      <c r="F79" s="39"/>
      <c r="G79" s="39" t="s">
        <v>100</v>
      </c>
      <c r="H79" s="40">
        <v>0</v>
      </c>
      <c r="I79" s="40">
        <v>0</v>
      </c>
      <c r="J79" s="40">
        <v>0</v>
      </c>
      <c r="K79" s="40">
        <v>0</v>
      </c>
      <c r="L79" s="40">
        <v>0</v>
      </c>
      <c r="M79" s="40">
        <v>0</v>
      </c>
      <c r="N79" s="40">
        <v>205.53</v>
      </c>
      <c r="O79" s="40">
        <v>0</v>
      </c>
      <c r="P79" s="40">
        <v>70</v>
      </c>
      <c r="Q79" s="40">
        <v>0</v>
      </c>
      <c r="R79" s="40">
        <v>0</v>
      </c>
      <c r="S79" s="40">
        <v>0</v>
      </c>
      <c r="T79" s="40">
        <f t="shared" si="16"/>
        <v>275.52999999999997</v>
      </c>
      <c r="U79" s="40">
        <v>400</v>
      </c>
      <c r="V79" s="58">
        <v>2000</v>
      </c>
      <c r="W79" s="58"/>
      <c r="X79" s="61" t="s">
        <v>275</v>
      </c>
    </row>
    <row r="80" spans="1:24" x14ac:dyDescent="0.35">
      <c r="A80" s="39"/>
      <c r="B80" s="39"/>
      <c r="C80" s="39"/>
      <c r="D80" s="39"/>
      <c r="E80" s="39"/>
      <c r="F80" s="39"/>
      <c r="G80" s="39" t="s">
        <v>99</v>
      </c>
      <c r="H80" s="40">
        <v>28.79</v>
      </c>
      <c r="I80" s="40">
        <v>619.92999999999995</v>
      </c>
      <c r="J80" s="40">
        <v>274.73</v>
      </c>
      <c r="K80" s="40">
        <v>328.99</v>
      </c>
      <c r="L80" s="40">
        <v>1450.34</v>
      </c>
      <c r="M80" s="40">
        <v>663.74</v>
      </c>
      <c r="N80" s="40">
        <v>345.63</v>
      </c>
      <c r="O80" s="40">
        <v>860.6</v>
      </c>
      <c r="P80" s="40">
        <v>330.86</v>
      </c>
      <c r="Q80" s="40">
        <v>445.11</v>
      </c>
      <c r="R80" s="40">
        <v>696.44</v>
      </c>
      <c r="S80" s="40">
        <v>1266.82</v>
      </c>
      <c r="T80" s="40">
        <f t="shared" si="16"/>
        <v>7311.98</v>
      </c>
      <c r="U80" s="40">
        <v>7500</v>
      </c>
      <c r="V80" s="58">
        <v>8000</v>
      </c>
      <c r="W80" s="58"/>
      <c r="X80" s="61" t="s">
        <v>252</v>
      </c>
    </row>
    <row r="81" spans="1:24" x14ac:dyDescent="0.35">
      <c r="A81" s="39"/>
      <c r="B81" s="39"/>
      <c r="C81" s="39"/>
      <c r="D81" s="39"/>
      <c r="E81" s="39"/>
      <c r="F81" s="39"/>
      <c r="G81" s="39" t="s">
        <v>98</v>
      </c>
      <c r="H81" s="40">
        <v>0</v>
      </c>
      <c r="I81" s="40">
        <v>0</v>
      </c>
      <c r="J81" s="40">
        <v>0</v>
      </c>
      <c r="K81" s="40">
        <v>0</v>
      </c>
      <c r="L81" s="40">
        <v>0</v>
      </c>
      <c r="M81" s="40">
        <v>0</v>
      </c>
      <c r="N81" s="40">
        <v>0</v>
      </c>
      <c r="O81" s="40">
        <v>424.08</v>
      </c>
      <c r="P81" s="40">
        <v>46.71</v>
      </c>
      <c r="Q81" s="40">
        <v>0</v>
      </c>
      <c r="R81" s="40">
        <v>0</v>
      </c>
      <c r="S81" s="40">
        <v>0</v>
      </c>
      <c r="T81" s="40">
        <f t="shared" si="16"/>
        <v>470.79</v>
      </c>
      <c r="U81" s="40">
        <v>2600</v>
      </c>
      <c r="V81" s="58">
        <v>2000</v>
      </c>
      <c r="W81" s="58"/>
      <c r="X81" s="61" t="s">
        <v>256</v>
      </c>
    </row>
    <row r="82" spans="1:24" x14ac:dyDescent="0.35">
      <c r="A82" s="39"/>
      <c r="B82" s="39"/>
      <c r="C82" s="39"/>
      <c r="D82" s="39"/>
      <c r="E82" s="39"/>
      <c r="F82" s="39"/>
      <c r="G82" s="39" t="s">
        <v>97</v>
      </c>
      <c r="H82" s="40">
        <v>0</v>
      </c>
      <c r="I82" s="40">
        <v>360.81</v>
      </c>
      <c r="J82" s="40">
        <v>165.08</v>
      </c>
      <c r="K82" s="40">
        <v>101.92</v>
      </c>
      <c r="L82" s="40">
        <v>149.1</v>
      </c>
      <c r="M82" s="40">
        <v>0</v>
      </c>
      <c r="N82" s="40">
        <v>189.35</v>
      </c>
      <c r="O82" s="40">
        <v>150.68</v>
      </c>
      <c r="P82" s="40">
        <v>137.41</v>
      </c>
      <c r="Q82" s="40">
        <v>0</v>
      </c>
      <c r="R82" s="40">
        <v>261.57</v>
      </c>
      <c r="S82" s="40">
        <v>414.63</v>
      </c>
      <c r="T82" s="40">
        <f t="shared" si="16"/>
        <v>1930.55</v>
      </c>
      <c r="U82" s="40">
        <v>2700</v>
      </c>
      <c r="V82" s="58">
        <v>2400</v>
      </c>
      <c r="W82" s="58"/>
      <c r="X82" s="61" t="s">
        <v>256</v>
      </c>
    </row>
    <row r="83" spans="1:24" x14ac:dyDescent="0.35">
      <c r="A83" s="39"/>
      <c r="B83" s="39"/>
      <c r="C83" s="39"/>
      <c r="D83" s="39"/>
      <c r="E83" s="39"/>
      <c r="F83" s="39"/>
      <c r="G83" s="39" t="s">
        <v>96</v>
      </c>
      <c r="H83" s="40">
        <v>0</v>
      </c>
      <c r="I83" s="40">
        <v>100</v>
      </c>
      <c r="J83" s="40">
        <v>0</v>
      </c>
      <c r="K83" s="40">
        <v>0</v>
      </c>
      <c r="L83" s="40">
        <v>0</v>
      </c>
      <c r="M83" s="40">
        <v>0</v>
      </c>
      <c r="N83" s="40">
        <v>0</v>
      </c>
      <c r="O83" s="40">
        <v>135.5</v>
      </c>
      <c r="P83" s="40">
        <v>0</v>
      </c>
      <c r="Q83" s="40">
        <v>0</v>
      </c>
      <c r="R83" s="40">
        <v>220</v>
      </c>
      <c r="S83" s="40">
        <v>0</v>
      </c>
      <c r="T83" s="40">
        <f t="shared" si="16"/>
        <v>455.5</v>
      </c>
      <c r="U83" s="40">
        <v>1100</v>
      </c>
      <c r="V83" s="58">
        <v>1000</v>
      </c>
      <c r="W83" s="58"/>
      <c r="X83" s="61" t="s">
        <v>256</v>
      </c>
    </row>
    <row r="84" spans="1:24" x14ac:dyDescent="0.35">
      <c r="A84" s="39"/>
      <c r="B84" s="39"/>
      <c r="C84" s="39"/>
      <c r="D84" s="39"/>
      <c r="E84" s="39"/>
      <c r="F84" s="39"/>
      <c r="G84" s="39" t="s">
        <v>95</v>
      </c>
      <c r="H84" s="40">
        <v>0</v>
      </c>
      <c r="I84" s="40">
        <v>1380.04</v>
      </c>
      <c r="J84" s="40">
        <v>0</v>
      </c>
      <c r="K84" s="40">
        <v>0</v>
      </c>
      <c r="L84" s="40">
        <v>553.46</v>
      </c>
      <c r="M84" s="40">
        <v>0</v>
      </c>
      <c r="N84" s="40">
        <v>54.36</v>
      </c>
      <c r="O84" s="40">
        <v>0</v>
      </c>
      <c r="P84" s="40">
        <v>0</v>
      </c>
      <c r="Q84" s="40">
        <v>0</v>
      </c>
      <c r="R84" s="40">
        <v>0</v>
      </c>
      <c r="S84" s="40">
        <v>325.14999999999998</v>
      </c>
      <c r="T84" s="40">
        <f t="shared" si="16"/>
        <v>2313.0100000000002</v>
      </c>
      <c r="U84" s="40">
        <v>4000</v>
      </c>
      <c r="V84" s="58">
        <v>3500</v>
      </c>
      <c r="W84" s="58"/>
      <c r="X84" s="61" t="s">
        <v>256</v>
      </c>
    </row>
    <row r="85" spans="1:24" x14ac:dyDescent="0.35">
      <c r="A85" s="39"/>
      <c r="B85" s="39"/>
      <c r="C85" s="39"/>
      <c r="D85" s="39"/>
      <c r="E85" s="39"/>
      <c r="F85" s="39"/>
      <c r="G85" s="39" t="s">
        <v>94</v>
      </c>
      <c r="H85" s="40">
        <v>0</v>
      </c>
      <c r="I85" s="40">
        <v>197.37</v>
      </c>
      <c r="J85" s="40">
        <v>0</v>
      </c>
      <c r="K85" s="40">
        <v>0</v>
      </c>
      <c r="L85" s="40">
        <v>0</v>
      </c>
      <c r="M85" s="40">
        <v>0</v>
      </c>
      <c r="N85" s="40">
        <v>0</v>
      </c>
      <c r="O85" s="40">
        <v>0</v>
      </c>
      <c r="P85" s="40">
        <v>0</v>
      </c>
      <c r="Q85" s="40">
        <v>0</v>
      </c>
      <c r="R85" s="40">
        <v>0</v>
      </c>
      <c r="S85" s="40">
        <v>413.4</v>
      </c>
      <c r="T85" s="40">
        <f t="shared" si="16"/>
        <v>610.77</v>
      </c>
      <c r="U85" s="40">
        <v>2400</v>
      </c>
      <c r="V85" s="58">
        <v>2000</v>
      </c>
      <c r="W85" s="58"/>
      <c r="X85" s="61" t="s">
        <v>258</v>
      </c>
    </row>
    <row r="86" spans="1:24" x14ac:dyDescent="0.35">
      <c r="A86" s="39"/>
      <c r="B86" s="39"/>
      <c r="C86" s="39"/>
      <c r="D86" s="39"/>
      <c r="E86" s="39"/>
      <c r="F86" s="39"/>
      <c r="G86" s="39" t="s">
        <v>93</v>
      </c>
      <c r="H86" s="40">
        <v>300.39</v>
      </c>
      <c r="I86" s="40">
        <v>289.39</v>
      </c>
      <c r="J86" s="40">
        <v>283.26</v>
      </c>
      <c r="K86" s="40">
        <v>331.04</v>
      </c>
      <c r="L86" s="40">
        <v>492.91</v>
      </c>
      <c r="M86" s="40">
        <v>283.26</v>
      </c>
      <c r="N86" s="40">
        <v>445.12</v>
      </c>
      <c r="O86" s="40">
        <v>296.39</v>
      </c>
      <c r="P86" s="40">
        <v>325.27999999999997</v>
      </c>
      <c r="Q86" s="40">
        <v>299.69</v>
      </c>
      <c r="R86" s="40">
        <v>420.9</v>
      </c>
      <c r="S86" s="40">
        <v>456.67</v>
      </c>
      <c r="T86" s="40">
        <f t="shared" si="16"/>
        <v>4224.3</v>
      </c>
      <c r="U86" s="40">
        <v>3800</v>
      </c>
      <c r="V86" s="58">
        <v>4200</v>
      </c>
      <c r="W86" s="58"/>
      <c r="X86" s="61" t="s">
        <v>259</v>
      </c>
    </row>
    <row r="87" spans="1:24" x14ac:dyDescent="0.35">
      <c r="A87" s="39"/>
      <c r="B87" s="39"/>
      <c r="C87" s="39"/>
      <c r="D87" s="39"/>
      <c r="E87" s="39"/>
      <c r="F87" s="39"/>
      <c r="G87" s="39" t="s">
        <v>92</v>
      </c>
      <c r="H87" s="40">
        <v>0</v>
      </c>
      <c r="I87" s="40">
        <v>0</v>
      </c>
      <c r="J87" s="40">
        <v>0</v>
      </c>
      <c r="K87" s="40">
        <v>9270</v>
      </c>
      <c r="L87" s="40">
        <v>0</v>
      </c>
      <c r="M87" s="40">
        <v>0</v>
      </c>
      <c r="N87" s="40">
        <v>2350</v>
      </c>
      <c r="O87" s="40">
        <v>0</v>
      </c>
      <c r="P87" s="40">
        <v>0</v>
      </c>
      <c r="Q87" s="40">
        <v>0</v>
      </c>
      <c r="R87" s="40">
        <v>0</v>
      </c>
      <c r="S87" s="40">
        <v>0</v>
      </c>
      <c r="T87" s="40">
        <f t="shared" si="16"/>
        <v>11620</v>
      </c>
      <c r="U87" s="40">
        <v>12000</v>
      </c>
      <c r="V87" s="58">
        <v>12000</v>
      </c>
      <c r="W87" s="58"/>
      <c r="X87" s="61" t="s">
        <v>252</v>
      </c>
    </row>
    <row r="88" spans="1:24" x14ac:dyDescent="0.35">
      <c r="A88" s="39"/>
      <c r="B88" s="39"/>
      <c r="C88" s="39"/>
      <c r="D88" s="39"/>
      <c r="E88" s="39"/>
      <c r="F88" s="39"/>
      <c r="G88" s="39" t="s">
        <v>91</v>
      </c>
      <c r="H88" s="40">
        <v>950</v>
      </c>
      <c r="I88" s="40">
        <v>1140</v>
      </c>
      <c r="J88" s="40">
        <v>665</v>
      </c>
      <c r="K88" s="40">
        <v>308.75</v>
      </c>
      <c r="L88" s="40">
        <v>736.25</v>
      </c>
      <c r="M88" s="40">
        <v>403.75</v>
      </c>
      <c r="N88" s="40">
        <v>427.5</v>
      </c>
      <c r="O88" s="40">
        <v>475</v>
      </c>
      <c r="P88" s="40">
        <v>350</v>
      </c>
      <c r="Q88" s="40">
        <v>525</v>
      </c>
      <c r="R88" s="40">
        <v>1075</v>
      </c>
      <c r="S88" s="40">
        <v>500</v>
      </c>
      <c r="T88" s="40">
        <f t="shared" si="16"/>
        <v>7556.25</v>
      </c>
      <c r="U88" s="40">
        <v>7400</v>
      </c>
      <c r="V88" s="58">
        <v>7500</v>
      </c>
      <c r="W88" s="58"/>
      <c r="X88" s="61" t="s">
        <v>260</v>
      </c>
    </row>
    <row r="89" spans="1:24" x14ac:dyDescent="0.35">
      <c r="A89" s="39"/>
      <c r="B89" s="39"/>
      <c r="C89" s="39"/>
      <c r="D89" s="39"/>
      <c r="E89" s="39"/>
      <c r="F89" s="39"/>
      <c r="G89" s="39" t="s">
        <v>177</v>
      </c>
      <c r="H89" s="40">
        <v>0</v>
      </c>
      <c r="I89" s="40">
        <v>0</v>
      </c>
      <c r="J89" s="40">
        <v>0</v>
      </c>
      <c r="K89" s="40">
        <v>0</v>
      </c>
      <c r="L89" s="40">
        <v>0</v>
      </c>
      <c r="M89" s="40">
        <v>0</v>
      </c>
      <c r="N89" s="40">
        <v>0</v>
      </c>
      <c r="O89" s="40">
        <v>0</v>
      </c>
      <c r="P89" s="40">
        <v>0</v>
      </c>
      <c r="Q89" s="40">
        <v>0</v>
      </c>
      <c r="R89" s="40">
        <v>0</v>
      </c>
      <c r="S89" s="40">
        <v>0</v>
      </c>
      <c r="T89" s="40">
        <f t="shared" si="16"/>
        <v>0</v>
      </c>
      <c r="U89" s="40">
        <v>10000</v>
      </c>
      <c r="V89" s="58">
        <v>9000</v>
      </c>
      <c r="W89" s="58"/>
      <c r="X89" s="61" t="s">
        <v>261</v>
      </c>
    </row>
    <row r="90" spans="1:24" x14ac:dyDescent="0.35">
      <c r="A90" s="39"/>
      <c r="B90" s="39"/>
      <c r="C90" s="39"/>
      <c r="D90" s="39"/>
      <c r="E90" s="39"/>
      <c r="F90" s="39"/>
      <c r="G90" s="39" t="s">
        <v>90</v>
      </c>
      <c r="H90" s="40">
        <v>0</v>
      </c>
      <c r="I90" s="40">
        <v>0</v>
      </c>
      <c r="J90" s="40">
        <v>0</v>
      </c>
      <c r="K90" s="40">
        <v>0</v>
      </c>
      <c r="L90" s="40">
        <v>0</v>
      </c>
      <c r="M90" s="40">
        <v>0</v>
      </c>
      <c r="N90" s="40">
        <v>0</v>
      </c>
      <c r="O90" s="40">
        <v>0</v>
      </c>
      <c r="P90" s="40">
        <v>0</v>
      </c>
      <c r="Q90" s="40">
        <v>0</v>
      </c>
      <c r="R90" s="40">
        <v>0</v>
      </c>
      <c r="S90" s="40">
        <v>0</v>
      </c>
      <c r="T90" s="40">
        <f t="shared" si="16"/>
        <v>0</v>
      </c>
      <c r="U90" s="40">
        <v>600</v>
      </c>
      <c r="V90" s="58">
        <v>200</v>
      </c>
      <c r="W90" s="58"/>
      <c r="X90" s="61" t="s">
        <v>262</v>
      </c>
    </row>
    <row r="91" spans="1:24" x14ac:dyDescent="0.35">
      <c r="A91" s="39"/>
      <c r="B91" s="39"/>
      <c r="C91" s="39"/>
      <c r="D91" s="39"/>
      <c r="E91" s="39"/>
      <c r="F91" s="39"/>
      <c r="G91" s="39" t="s">
        <v>89</v>
      </c>
      <c r="H91" s="40">
        <v>1490</v>
      </c>
      <c r="I91" s="40">
        <v>345</v>
      </c>
      <c r="J91" s="40">
        <v>1035</v>
      </c>
      <c r="K91" s="40">
        <v>4030</v>
      </c>
      <c r="L91" s="40">
        <v>1612.83</v>
      </c>
      <c r="M91" s="40">
        <v>2070</v>
      </c>
      <c r="N91" s="40">
        <v>2055</v>
      </c>
      <c r="O91" s="40">
        <v>2000</v>
      </c>
      <c r="P91" s="40">
        <v>2000</v>
      </c>
      <c r="Q91" s="40">
        <v>2000</v>
      </c>
      <c r="R91" s="40">
        <v>3500</v>
      </c>
      <c r="S91" s="40">
        <v>1058.4000000000001</v>
      </c>
      <c r="T91" s="40">
        <f t="shared" si="16"/>
        <v>23196.23</v>
      </c>
      <c r="U91" s="40">
        <v>50000</v>
      </c>
      <c r="V91" s="58">
        <v>30000</v>
      </c>
      <c r="W91" s="58"/>
      <c r="X91" s="61" t="s">
        <v>263</v>
      </c>
    </row>
    <row r="92" spans="1:24" x14ac:dyDescent="0.35">
      <c r="A92" s="39"/>
      <c r="B92" s="39"/>
      <c r="C92" s="39"/>
      <c r="D92" s="39"/>
      <c r="E92" s="39"/>
      <c r="F92" s="39"/>
      <c r="G92" s="39" t="s">
        <v>88</v>
      </c>
      <c r="H92" s="40">
        <v>414.15</v>
      </c>
      <c r="I92" s="40">
        <v>414.15</v>
      </c>
      <c r="J92" s="40">
        <v>414.15</v>
      </c>
      <c r="K92" s="40">
        <v>414.15</v>
      </c>
      <c r="L92" s="40">
        <v>414.15</v>
      </c>
      <c r="M92" s="40">
        <v>414.15</v>
      </c>
      <c r="N92" s="40">
        <v>414.15</v>
      </c>
      <c r="O92" s="40">
        <v>414.15</v>
      </c>
      <c r="P92" s="40">
        <v>414.15</v>
      </c>
      <c r="Q92" s="40">
        <v>414.15</v>
      </c>
      <c r="R92" s="40">
        <v>414.15</v>
      </c>
      <c r="S92" s="40">
        <v>414.15</v>
      </c>
      <c r="T92" s="40">
        <f t="shared" si="16"/>
        <v>4969.8</v>
      </c>
      <c r="U92" s="40">
        <v>5000</v>
      </c>
      <c r="V92" s="58">
        <v>5400</v>
      </c>
      <c r="W92" s="58"/>
      <c r="X92" s="61" t="s">
        <v>264</v>
      </c>
    </row>
    <row r="93" spans="1:24" x14ac:dyDescent="0.35">
      <c r="A93" s="39"/>
      <c r="B93" s="39"/>
      <c r="C93" s="39"/>
      <c r="D93" s="39"/>
      <c r="E93" s="39"/>
      <c r="F93" s="39"/>
      <c r="G93" s="39" t="s">
        <v>87</v>
      </c>
      <c r="H93" s="40">
        <v>0</v>
      </c>
      <c r="I93" s="40">
        <v>0</v>
      </c>
      <c r="J93" s="40">
        <v>0</v>
      </c>
      <c r="K93" s="40">
        <v>0</v>
      </c>
      <c r="L93" s="40">
        <v>0</v>
      </c>
      <c r="M93" s="40">
        <v>850</v>
      </c>
      <c r="N93" s="40">
        <v>0</v>
      </c>
      <c r="O93" s="40">
        <v>0</v>
      </c>
      <c r="P93" s="40">
        <v>0</v>
      </c>
      <c r="Q93" s="40">
        <v>0</v>
      </c>
      <c r="R93" s="40">
        <v>296.35000000000002</v>
      </c>
      <c r="S93" s="40">
        <v>760</v>
      </c>
      <c r="T93" s="40">
        <f t="shared" si="16"/>
        <v>1906.35</v>
      </c>
      <c r="U93" s="40">
        <v>1500</v>
      </c>
      <c r="V93" s="58">
        <v>1800</v>
      </c>
      <c r="W93" s="58"/>
      <c r="X93" s="61" t="s">
        <v>256</v>
      </c>
    </row>
    <row r="94" spans="1:24" x14ac:dyDescent="0.35">
      <c r="A94" s="39"/>
      <c r="B94" s="39"/>
      <c r="C94" s="39"/>
      <c r="D94" s="39"/>
      <c r="E94" s="39"/>
      <c r="F94" s="39"/>
      <c r="G94" s="39" t="s">
        <v>86</v>
      </c>
      <c r="H94" s="40">
        <v>0</v>
      </c>
      <c r="I94" s="40">
        <v>0</v>
      </c>
      <c r="J94" s="40">
        <v>0</v>
      </c>
      <c r="K94" s="40">
        <v>0</v>
      </c>
      <c r="L94" s="40">
        <v>0</v>
      </c>
      <c r="M94" s="40">
        <v>0</v>
      </c>
      <c r="N94" s="40">
        <v>0</v>
      </c>
      <c r="O94" s="40">
        <v>0</v>
      </c>
      <c r="P94" s="40">
        <v>0</v>
      </c>
      <c r="Q94" s="40">
        <v>0</v>
      </c>
      <c r="R94" s="40">
        <v>25</v>
      </c>
      <c r="S94" s="40">
        <v>0</v>
      </c>
      <c r="T94" s="40">
        <f t="shared" si="16"/>
        <v>25</v>
      </c>
      <c r="U94" s="40">
        <v>900</v>
      </c>
      <c r="V94" s="58">
        <v>0</v>
      </c>
      <c r="W94" s="58"/>
      <c r="X94" s="61" t="s">
        <v>265</v>
      </c>
    </row>
    <row r="95" spans="1:24" x14ac:dyDescent="0.35">
      <c r="A95" s="39"/>
      <c r="B95" s="39"/>
      <c r="C95" s="39"/>
      <c r="D95" s="39"/>
      <c r="E95" s="39"/>
      <c r="F95" s="39"/>
      <c r="G95" s="39" t="s">
        <v>85</v>
      </c>
      <c r="H95" s="40">
        <v>196.5</v>
      </c>
      <c r="I95" s="40">
        <v>51</v>
      </c>
      <c r="J95" s="40">
        <v>0</v>
      </c>
      <c r="K95" s="40">
        <v>0</v>
      </c>
      <c r="L95" s="40">
        <v>0</v>
      </c>
      <c r="M95" s="40">
        <v>0</v>
      </c>
      <c r="N95" s="40">
        <v>0</v>
      </c>
      <c r="O95" s="40">
        <v>51</v>
      </c>
      <c r="P95" s="40">
        <v>0</v>
      </c>
      <c r="Q95" s="40">
        <v>0</v>
      </c>
      <c r="R95" s="40">
        <v>51</v>
      </c>
      <c r="S95" s="40">
        <v>38.380000000000003</v>
      </c>
      <c r="T95" s="40">
        <f t="shared" si="16"/>
        <v>387.88</v>
      </c>
      <c r="U95" s="40">
        <v>3500</v>
      </c>
      <c r="V95" s="58">
        <v>3500</v>
      </c>
      <c r="W95" s="58"/>
      <c r="X95" s="61" t="s">
        <v>266</v>
      </c>
    </row>
    <row r="96" spans="1:24" x14ac:dyDescent="0.35">
      <c r="A96" s="39"/>
      <c r="B96" s="39"/>
      <c r="C96" s="39"/>
      <c r="D96" s="39"/>
      <c r="E96" s="39"/>
      <c r="F96" s="39"/>
      <c r="G96" s="39" t="s">
        <v>84</v>
      </c>
      <c r="H96" s="40">
        <v>3227.25</v>
      </c>
      <c r="I96" s="40">
        <v>0</v>
      </c>
      <c r="J96" s="40">
        <v>820.92</v>
      </c>
      <c r="K96" s="40">
        <v>9828.0400000000009</v>
      </c>
      <c r="L96" s="40">
        <v>598.98</v>
      </c>
      <c r="M96" s="40">
        <v>0</v>
      </c>
      <c r="N96" s="40">
        <v>1301.1600000000001</v>
      </c>
      <c r="O96" s="40">
        <v>559.63</v>
      </c>
      <c r="P96" s="40">
        <v>10834.23</v>
      </c>
      <c r="Q96" s="40">
        <v>3684.43</v>
      </c>
      <c r="R96" s="40">
        <v>1236.43</v>
      </c>
      <c r="S96" s="40">
        <v>1958.1</v>
      </c>
      <c r="T96" s="40">
        <f t="shared" si="16"/>
        <v>34049.17</v>
      </c>
      <c r="U96" s="40">
        <v>42000</v>
      </c>
      <c r="V96" s="58">
        <v>47000</v>
      </c>
      <c r="W96" s="58"/>
      <c r="X96" s="61" t="s">
        <v>276</v>
      </c>
    </row>
    <row r="97" spans="1:24" x14ac:dyDescent="0.35">
      <c r="A97" s="39"/>
      <c r="B97" s="39"/>
      <c r="C97" s="39"/>
      <c r="D97" s="39"/>
      <c r="E97" s="39"/>
      <c r="F97" s="39"/>
      <c r="G97" s="39" t="s">
        <v>83</v>
      </c>
      <c r="H97" s="40">
        <v>264.62</v>
      </c>
      <c r="I97" s="40">
        <v>63.31</v>
      </c>
      <c r="J97" s="40">
        <v>0</v>
      </c>
      <c r="K97" s="40">
        <v>123.73</v>
      </c>
      <c r="L97" s="40">
        <v>0</v>
      </c>
      <c r="M97" s="40">
        <v>0</v>
      </c>
      <c r="N97" s="40">
        <v>147.05000000000001</v>
      </c>
      <c r="O97" s="40">
        <v>83.34</v>
      </c>
      <c r="P97" s="40">
        <v>0</v>
      </c>
      <c r="Q97" s="40">
        <v>116.33</v>
      </c>
      <c r="R97" s="40">
        <v>246.57</v>
      </c>
      <c r="S97" s="40">
        <v>152.71</v>
      </c>
      <c r="T97" s="40">
        <f t="shared" si="16"/>
        <v>1197.6600000000001</v>
      </c>
      <c r="U97" s="40">
        <v>2000</v>
      </c>
      <c r="V97" s="58">
        <v>2000</v>
      </c>
      <c r="W97" s="58"/>
      <c r="X97" s="61" t="s">
        <v>267</v>
      </c>
    </row>
    <row r="98" spans="1:24" x14ac:dyDescent="0.35">
      <c r="A98" s="39"/>
      <c r="B98" s="39"/>
      <c r="C98" s="39"/>
      <c r="D98" s="39"/>
      <c r="E98" s="39"/>
      <c r="F98" s="39"/>
      <c r="G98" s="39" t="s">
        <v>82</v>
      </c>
      <c r="H98" s="40">
        <v>0</v>
      </c>
      <c r="I98" s="40">
        <v>0</v>
      </c>
      <c r="J98" s="40">
        <v>0</v>
      </c>
      <c r="K98" s="40">
        <v>553.67999999999995</v>
      </c>
      <c r="L98" s="40">
        <v>49.96</v>
      </c>
      <c r="M98" s="40">
        <v>0</v>
      </c>
      <c r="N98" s="40">
        <v>2002.15</v>
      </c>
      <c r="O98" s="40">
        <v>0</v>
      </c>
      <c r="P98" s="40">
        <v>0</v>
      </c>
      <c r="Q98" s="40">
        <v>0</v>
      </c>
      <c r="R98" s="40">
        <v>0</v>
      </c>
      <c r="S98" s="40">
        <v>0</v>
      </c>
      <c r="T98" s="40">
        <f t="shared" si="16"/>
        <v>2605.79</v>
      </c>
      <c r="U98" s="40">
        <v>3600</v>
      </c>
      <c r="V98" s="58">
        <v>3600</v>
      </c>
      <c r="W98" s="58"/>
      <c r="X98" s="61" t="s">
        <v>267</v>
      </c>
    </row>
    <row r="99" spans="1:24" x14ac:dyDescent="0.35">
      <c r="A99" s="39"/>
      <c r="B99" s="39"/>
      <c r="C99" s="39"/>
      <c r="D99" s="39"/>
      <c r="E99" s="39"/>
      <c r="F99" s="39"/>
      <c r="G99" s="39" t="s">
        <v>81</v>
      </c>
      <c r="H99" s="40">
        <v>134.76</v>
      </c>
      <c r="I99" s="40">
        <v>126.09</v>
      </c>
      <c r="J99" s="40">
        <v>284.76</v>
      </c>
      <c r="K99" s="40">
        <v>93.87</v>
      </c>
      <c r="L99" s="40">
        <v>219.57</v>
      </c>
      <c r="M99" s="40">
        <v>77.64</v>
      </c>
      <c r="N99" s="40">
        <v>32.71</v>
      </c>
      <c r="O99" s="40">
        <v>272.52999999999997</v>
      </c>
      <c r="P99" s="40">
        <v>85.63</v>
      </c>
      <c r="Q99" s="40">
        <v>228.49</v>
      </c>
      <c r="R99" s="40">
        <v>104.44</v>
      </c>
      <c r="S99" s="40">
        <v>179.03</v>
      </c>
      <c r="T99" s="40">
        <f t="shared" si="16"/>
        <v>1839.52</v>
      </c>
      <c r="U99" s="40">
        <v>2500</v>
      </c>
      <c r="V99" s="58">
        <v>2500</v>
      </c>
      <c r="W99" s="58"/>
      <c r="X99" s="61" t="s">
        <v>267</v>
      </c>
    </row>
    <row r="100" spans="1:24" x14ac:dyDescent="0.35">
      <c r="A100" s="39"/>
      <c r="B100" s="39"/>
      <c r="C100" s="39"/>
      <c r="D100" s="39"/>
      <c r="E100" s="39"/>
      <c r="F100" s="39"/>
      <c r="G100" s="39" t="s">
        <v>80</v>
      </c>
      <c r="H100" s="40">
        <v>50</v>
      </c>
      <c r="I100" s="40">
        <v>50</v>
      </c>
      <c r="J100" s="40">
        <v>50</v>
      </c>
      <c r="K100" s="40">
        <v>50</v>
      </c>
      <c r="L100" s="40">
        <v>50</v>
      </c>
      <c r="M100" s="40">
        <v>50</v>
      </c>
      <c r="N100" s="40">
        <v>50</v>
      </c>
      <c r="O100" s="40">
        <v>50</v>
      </c>
      <c r="P100" s="40">
        <v>50</v>
      </c>
      <c r="Q100" s="40">
        <v>50</v>
      </c>
      <c r="R100" s="40">
        <v>50</v>
      </c>
      <c r="S100" s="40">
        <v>50</v>
      </c>
      <c r="T100" s="40">
        <f t="shared" si="16"/>
        <v>600</v>
      </c>
      <c r="U100" s="40">
        <v>1000</v>
      </c>
      <c r="V100" s="58">
        <v>1000</v>
      </c>
      <c r="W100" s="58"/>
      <c r="X100" s="61" t="s">
        <v>267</v>
      </c>
    </row>
    <row r="101" spans="1:24" ht="18.600000000000001" thickBot="1" x14ac:dyDescent="0.4">
      <c r="A101" s="39"/>
      <c r="B101" s="39"/>
      <c r="C101" s="39"/>
      <c r="D101" s="39"/>
      <c r="E101" s="39"/>
      <c r="F101" s="39"/>
      <c r="G101" s="39" t="s">
        <v>79</v>
      </c>
      <c r="H101" s="42">
        <v>0</v>
      </c>
      <c r="I101" s="42">
        <v>135.04</v>
      </c>
      <c r="J101" s="42">
        <v>187.79</v>
      </c>
      <c r="K101" s="42">
        <v>134.03</v>
      </c>
      <c r="L101" s="42">
        <v>120.27</v>
      </c>
      <c r="M101" s="42">
        <v>269.41000000000003</v>
      </c>
      <c r="N101" s="42">
        <v>184.14</v>
      </c>
      <c r="O101" s="42">
        <v>0</v>
      </c>
      <c r="P101" s="42">
        <v>92.65</v>
      </c>
      <c r="Q101" s="42">
        <v>91.9</v>
      </c>
      <c r="R101" s="42">
        <v>135.02000000000001</v>
      </c>
      <c r="S101" s="42">
        <v>238.57</v>
      </c>
      <c r="T101" s="42">
        <f t="shared" si="16"/>
        <v>1588.82</v>
      </c>
      <c r="U101" s="42">
        <v>1600</v>
      </c>
      <c r="V101" s="62">
        <v>1600</v>
      </c>
      <c r="W101" s="60"/>
      <c r="X101" s="61" t="s">
        <v>267</v>
      </c>
    </row>
    <row r="102" spans="1:24" x14ac:dyDescent="0.35">
      <c r="A102" s="39"/>
      <c r="B102" s="39"/>
      <c r="C102" s="39"/>
      <c r="D102" s="39"/>
      <c r="E102" s="39"/>
      <c r="F102" s="39" t="s">
        <v>78</v>
      </c>
      <c r="G102" s="39"/>
      <c r="H102" s="40">
        <f t="shared" ref="H102:S102" si="17">ROUND(SUM(H70:H101),5)</f>
        <v>9249.4699999999993</v>
      </c>
      <c r="I102" s="40">
        <f t="shared" si="17"/>
        <v>7233.23</v>
      </c>
      <c r="J102" s="40">
        <f t="shared" si="17"/>
        <v>6100.43</v>
      </c>
      <c r="K102" s="40">
        <f t="shared" si="17"/>
        <v>29831.42</v>
      </c>
      <c r="L102" s="40">
        <f t="shared" si="17"/>
        <v>9462.42</v>
      </c>
      <c r="M102" s="40">
        <f t="shared" si="17"/>
        <v>6367.28</v>
      </c>
      <c r="N102" s="40">
        <f t="shared" si="17"/>
        <v>12051.61</v>
      </c>
      <c r="O102" s="40">
        <f t="shared" si="17"/>
        <v>7869.85</v>
      </c>
      <c r="P102" s="40">
        <f t="shared" si="17"/>
        <v>17452.509999999998</v>
      </c>
      <c r="Q102" s="40">
        <f t="shared" si="17"/>
        <v>9773.82</v>
      </c>
      <c r="R102" s="40">
        <f t="shared" si="17"/>
        <v>10637.2</v>
      </c>
      <c r="S102" s="40">
        <f t="shared" si="17"/>
        <v>11052.14</v>
      </c>
      <c r="T102" s="40">
        <f t="shared" si="16"/>
        <v>137081.38</v>
      </c>
      <c r="U102" s="40">
        <f>ROUND(SUM(U70:U101),5)</f>
        <v>205150</v>
      </c>
      <c r="V102" s="63">
        <f>ROUND(SUM(V70:V101),5)</f>
        <v>185150</v>
      </c>
      <c r="W102" s="63"/>
    </row>
    <row r="103" spans="1:24" x14ac:dyDescent="0.35">
      <c r="A103" s="39"/>
      <c r="B103" s="39"/>
      <c r="C103" s="39"/>
      <c r="D103" s="39"/>
      <c r="E103" s="39"/>
      <c r="F103" s="39" t="s">
        <v>77</v>
      </c>
      <c r="G103" s="39"/>
      <c r="H103" s="40"/>
      <c r="I103" s="40"/>
      <c r="J103" s="40"/>
      <c r="K103" s="40"/>
      <c r="L103" s="40"/>
      <c r="M103" s="40"/>
      <c r="N103" s="40"/>
      <c r="O103" s="40"/>
      <c r="P103" s="40"/>
      <c r="Q103" s="40"/>
      <c r="R103" s="40"/>
      <c r="S103" s="40"/>
      <c r="T103" s="40"/>
      <c r="U103" s="40"/>
      <c r="V103" s="58"/>
      <c r="W103" s="58"/>
    </row>
    <row r="104" spans="1:24" hidden="1" x14ac:dyDescent="0.35">
      <c r="A104" s="39"/>
      <c r="B104" s="39"/>
      <c r="C104" s="39"/>
      <c r="D104" s="39"/>
      <c r="E104" s="39"/>
      <c r="F104" s="39"/>
      <c r="G104" s="39" t="s">
        <v>213</v>
      </c>
      <c r="H104" s="40">
        <v>0</v>
      </c>
      <c r="I104" s="40">
        <v>0</v>
      </c>
      <c r="J104" s="40">
        <v>0</v>
      </c>
      <c r="K104" s="40">
        <v>0</v>
      </c>
      <c r="L104" s="40">
        <v>0</v>
      </c>
      <c r="M104" s="40">
        <v>0</v>
      </c>
      <c r="N104" s="40">
        <v>0</v>
      </c>
      <c r="O104" s="40">
        <v>0</v>
      </c>
      <c r="P104" s="40">
        <v>0</v>
      </c>
      <c r="Q104" s="40">
        <v>0</v>
      </c>
      <c r="R104" s="40">
        <v>0</v>
      </c>
      <c r="S104" s="40">
        <v>0</v>
      </c>
      <c r="T104" s="40">
        <f t="shared" ref="T104:T117" si="18">ROUND(SUM(H104:S104),5)</f>
        <v>0</v>
      </c>
      <c r="U104" s="40">
        <v>0</v>
      </c>
      <c r="V104" s="53">
        <v>0</v>
      </c>
      <c r="W104" s="53"/>
    </row>
    <row r="105" spans="1:24" x14ac:dyDescent="0.35">
      <c r="A105" s="39"/>
      <c r="B105" s="39"/>
      <c r="C105" s="39"/>
      <c r="D105" s="39"/>
      <c r="E105" s="39"/>
      <c r="F105" s="39"/>
      <c r="G105" s="39" t="s">
        <v>76</v>
      </c>
      <c r="H105" s="40">
        <v>1541.94</v>
      </c>
      <c r="I105" s="40">
        <v>199.95</v>
      </c>
      <c r="J105" s="40">
        <v>199.95</v>
      </c>
      <c r="K105" s="40">
        <v>0</v>
      </c>
      <c r="L105" s="40">
        <v>745.49</v>
      </c>
      <c r="M105" s="40">
        <v>0</v>
      </c>
      <c r="N105" s="40">
        <v>0</v>
      </c>
      <c r="O105" s="40">
        <v>362.4</v>
      </c>
      <c r="P105" s="40">
        <v>0</v>
      </c>
      <c r="Q105" s="40">
        <v>977.41</v>
      </c>
      <c r="R105" s="40">
        <v>0</v>
      </c>
      <c r="S105" s="40">
        <v>0</v>
      </c>
      <c r="T105" s="40">
        <f t="shared" si="18"/>
        <v>4027.14</v>
      </c>
      <c r="U105" s="40">
        <v>10000</v>
      </c>
      <c r="V105" s="58">
        <v>10000</v>
      </c>
      <c r="W105" s="58"/>
      <c r="X105" s="61" t="s">
        <v>267</v>
      </c>
    </row>
    <row r="106" spans="1:24" x14ac:dyDescent="0.35">
      <c r="A106" s="39"/>
      <c r="B106" s="39"/>
      <c r="C106" s="39"/>
      <c r="D106" s="39"/>
      <c r="E106" s="39"/>
      <c r="F106" s="39"/>
      <c r="G106" s="39" t="s">
        <v>75</v>
      </c>
      <c r="H106" s="40">
        <v>0</v>
      </c>
      <c r="I106" s="40">
        <v>52.64</v>
      </c>
      <c r="J106" s="40">
        <v>67.17</v>
      </c>
      <c r="K106" s="40">
        <v>0</v>
      </c>
      <c r="L106" s="40">
        <v>0</v>
      </c>
      <c r="M106" s="40">
        <v>35.56</v>
      </c>
      <c r="N106" s="40">
        <v>1366</v>
      </c>
      <c r="O106" s="40">
        <v>47.5</v>
      </c>
      <c r="P106" s="40">
        <v>0</v>
      </c>
      <c r="Q106" s="40">
        <v>140</v>
      </c>
      <c r="R106" s="40">
        <v>0</v>
      </c>
      <c r="S106" s="40">
        <v>0</v>
      </c>
      <c r="T106" s="40">
        <f t="shared" si="18"/>
        <v>1708.87</v>
      </c>
      <c r="U106" s="40">
        <v>2500</v>
      </c>
      <c r="V106" s="58">
        <v>2500</v>
      </c>
      <c r="W106" s="58"/>
      <c r="X106" s="61" t="s">
        <v>267</v>
      </c>
    </row>
    <row r="107" spans="1:24" x14ac:dyDescent="0.35">
      <c r="A107" s="39"/>
      <c r="B107" s="39"/>
      <c r="C107" s="39"/>
      <c r="D107" s="39"/>
      <c r="E107" s="39"/>
      <c r="F107" s="39"/>
      <c r="G107" s="39" t="s">
        <v>74</v>
      </c>
      <c r="H107" s="40">
        <v>385.14</v>
      </c>
      <c r="I107" s="40">
        <v>116</v>
      </c>
      <c r="J107" s="40">
        <v>595</v>
      </c>
      <c r="K107" s="40">
        <v>718.19</v>
      </c>
      <c r="L107" s="40">
        <v>877.54</v>
      </c>
      <c r="M107" s="40">
        <v>595</v>
      </c>
      <c r="N107" s="40">
        <v>465</v>
      </c>
      <c r="O107" s="40">
        <v>685</v>
      </c>
      <c r="P107" s="40">
        <v>2297.9299999999998</v>
      </c>
      <c r="Q107" s="40">
        <v>904.12</v>
      </c>
      <c r="R107" s="40">
        <v>490</v>
      </c>
      <c r="S107" s="40">
        <v>1060</v>
      </c>
      <c r="T107" s="40">
        <f t="shared" si="18"/>
        <v>9188.92</v>
      </c>
      <c r="U107" s="40">
        <v>14000</v>
      </c>
      <c r="V107" s="58">
        <v>17000</v>
      </c>
      <c r="W107" s="58"/>
      <c r="X107" s="61" t="s">
        <v>268</v>
      </c>
    </row>
    <row r="108" spans="1:24" x14ac:dyDescent="0.35">
      <c r="A108" s="39"/>
      <c r="B108" s="39"/>
      <c r="C108" s="39"/>
      <c r="D108" s="39"/>
      <c r="E108" s="39"/>
      <c r="F108" s="39"/>
      <c r="G108" s="39" t="s">
        <v>73</v>
      </c>
      <c r="H108" s="40">
        <v>450</v>
      </c>
      <c r="I108" s="40">
        <v>496</v>
      </c>
      <c r="J108" s="40">
        <v>450</v>
      </c>
      <c r="K108" s="40">
        <v>496</v>
      </c>
      <c r="L108" s="40">
        <v>496</v>
      </c>
      <c r="M108" s="40">
        <v>450</v>
      </c>
      <c r="N108" s="40">
        <v>496</v>
      </c>
      <c r="O108" s="40">
        <v>450</v>
      </c>
      <c r="P108" s="40">
        <v>496</v>
      </c>
      <c r="Q108" s="40">
        <v>450</v>
      </c>
      <c r="R108" s="40">
        <v>496</v>
      </c>
      <c r="S108" s="40">
        <v>450</v>
      </c>
      <c r="T108" s="40">
        <f t="shared" si="18"/>
        <v>5676</v>
      </c>
      <c r="U108" s="40">
        <v>6000</v>
      </c>
      <c r="V108" s="58">
        <v>6000</v>
      </c>
      <c r="W108" s="58"/>
      <c r="X108" s="61" t="s">
        <v>267</v>
      </c>
    </row>
    <row r="109" spans="1:24" x14ac:dyDescent="0.35">
      <c r="A109" s="39"/>
      <c r="B109" s="39"/>
      <c r="C109" s="39"/>
      <c r="D109" s="39"/>
      <c r="E109" s="39"/>
      <c r="F109" s="39"/>
      <c r="G109" s="39" t="s">
        <v>72</v>
      </c>
      <c r="H109" s="40">
        <v>0</v>
      </c>
      <c r="I109" s="40">
        <v>0</v>
      </c>
      <c r="J109" s="40">
        <v>400</v>
      </c>
      <c r="K109" s="40">
        <v>0</v>
      </c>
      <c r="L109" s="40">
        <v>0</v>
      </c>
      <c r="M109" s="40">
        <v>0</v>
      </c>
      <c r="N109" s="40">
        <v>0</v>
      </c>
      <c r="O109" s="40">
        <v>400</v>
      </c>
      <c r="P109" s="40">
        <v>0</v>
      </c>
      <c r="Q109" s="40">
        <v>2200</v>
      </c>
      <c r="R109" s="40">
        <v>0</v>
      </c>
      <c r="S109" s="40">
        <v>0</v>
      </c>
      <c r="T109" s="40">
        <f t="shared" si="18"/>
        <v>3000</v>
      </c>
      <c r="U109" s="40">
        <v>3500</v>
      </c>
      <c r="V109" s="58">
        <v>3500</v>
      </c>
      <c r="W109" s="58"/>
      <c r="X109" s="61" t="s">
        <v>267</v>
      </c>
    </row>
    <row r="110" spans="1:24" x14ac:dyDescent="0.35">
      <c r="A110" s="39"/>
      <c r="B110" s="39"/>
      <c r="C110" s="39"/>
      <c r="D110" s="39"/>
      <c r="E110" s="39"/>
      <c r="F110" s="39"/>
      <c r="G110" s="39" t="s">
        <v>71</v>
      </c>
      <c r="H110" s="40">
        <v>95</v>
      </c>
      <c r="I110" s="40">
        <v>190</v>
      </c>
      <c r="J110" s="40">
        <v>95</v>
      </c>
      <c r="K110" s="40">
        <v>0</v>
      </c>
      <c r="L110" s="40">
        <v>95</v>
      </c>
      <c r="M110" s="40">
        <v>0</v>
      </c>
      <c r="N110" s="40">
        <v>0</v>
      </c>
      <c r="O110" s="40">
        <v>375</v>
      </c>
      <c r="P110" s="40">
        <v>125</v>
      </c>
      <c r="Q110" s="40">
        <v>0</v>
      </c>
      <c r="R110" s="40">
        <v>565</v>
      </c>
      <c r="S110" s="40">
        <v>95</v>
      </c>
      <c r="T110" s="40">
        <f t="shared" si="18"/>
        <v>1635</v>
      </c>
      <c r="U110" s="40">
        <v>1500</v>
      </c>
      <c r="V110" s="58">
        <v>1600</v>
      </c>
      <c r="W110" s="58"/>
      <c r="X110" s="61" t="s">
        <v>269</v>
      </c>
    </row>
    <row r="111" spans="1:24" x14ac:dyDescent="0.35">
      <c r="A111" s="39"/>
      <c r="B111" s="39"/>
      <c r="C111" s="39"/>
      <c r="D111" s="39"/>
      <c r="E111" s="39"/>
      <c r="F111" s="39"/>
      <c r="G111" s="39" t="s">
        <v>70</v>
      </c>
      <c r="H111" s="40">
        <v>0</v>
      </c>
      <c r="I111" s="40">
        <v>0</v>
      </c>
      <c r="J111" s="40">
        <v>0</v>
      </c>
      <c r="K111" s="40">
        <v>0</v>
      </c>
      <c r="L111" s="40">
        <v>200</v>
      </c>
      <c r="M111" s="40">
        <v>0</v>
      </c>
      <c r="N111" s="40">
        <v>0</v>
      </c>
      <c r="O111" s="40">
        <v>0</v>
      </c>
      <c r="P111" s="40">
        <v>0</v>
      </c>
      <c r="Q111" s="40">
        <v>0</v>
      </c>
      <c r="R111" s="40">
        <v>0</v>
      </c>
      <c r="S111" s="40">
        <v>0</v>
      </c>
      <c r="T111" s="40">
        <f t="shared" si="18"/>
        <v>200</v>
      </c>
      <c r="U111" s="40">
        <v>250</v>
      </c>
      <c r="V111" s="58">
        <v>250</v>
      </c>
      <c r="W111" s="58"/>
      <c r="X111" s="61" t="s">
        <v>267</v>
      </c>
    </row>
    <row r="112" spans="1:24" x14ac:dyDescent="0.35">
      <c r="A112" s="39"/>
      <c r="B112" s="39"/>
      <c r="C112" s="39"/>
      <c r="D112" s="39"/>
      <c r="E112" s="39"/>
      <c r="F112" s="39"/>
      <c r="G112" s="39" t="s">
        <v>69</v>
      </c>
      <c r="H112" s="40">
        <v>585.46</v>
      </c>
      <c r="I112" s="40">
        <v>296.74</v>
      </c>
      <c r="J112" s="40">
        <v>296.74</v>
      </c>
      <c r="K112" s="40">
        <v>296.74</v>
      </c>
      <c r="L112" s="40">
        <v>296.74</v>
      </c>
      <c r="M112" s="40">
        <v>296.74</v>
      </c>
      <c r="N112" s="40">
        <v>296.74</v>
      </c>
      <c r="O112" s="40">
        <v>296.74</v>
      </c>
      <c r="P112" s="40">
        <v>296.74</v>
      </c>
      <c r="Q112" s="40">
        <v>0</v>
      </c>
      <c r="R112" s="40">
        <v>0</v>
      </c>
      <c r="S112" s="40">
        <v>0</v>
      </c>
      <c r="T112" s="40">
        <f t="shared" si="18"/>
        <v>2959.38</v>
      </c>
      <c r="U112" s="40">
        <v>3600</v>
      </c>
      <c r="V112" s="58">
        <v>3600</v>
      </c>
      <c r="W112" s="58"/>
      <c r="X112" s="61" t="s">
        <v>267</v>
      </c>
    </row>
    <row r="113" spans="1:24" x14ac:dyDescent="0.35">
      <c r="A113" s="39"/>
      <c r="B113" s="39"/>
      <c r="C113" s="39"/>
      <c r="D113" s="39"/>
      <c r="E113" s="39"/>
      <c r="F113" s="39"/>
      <c r="G113" s="39" t="s">
        <v>68</v>
      </c>
      <c r="H113" s="40">
        <v>148.94999999999999</v>
      </c>
      <c r="I113" s="40">
        <v>319.47000000000003</v>
      </c>
      <c r="J113" s="40">
        <v>279.42</v>
      </c>
      <c r="K113" s="40">
        <v>220.58</v>
      </c>
      <c r="L113" s="40">
        <v>124.51</v>
      </c>
      <c r="M113" s="40">
        <v>0</v>
      </c>
      <c r="N113" s="40">
        <v>135.69</v>
      </c>
      <c r="O113" s="40">
        <v>183.31</v>
      </c>
      <c r="P113" s="40">
        <v>0</v>
      </c>
      <c r="Q113" s="40">
        <v>340.34</v>
      </c>
      <c r="R113" s="40">
        <v>0</v>
      </c>
      <c r="S113" s="40">
        <v>160.57</v>
      </c>
      <c r="T113" s="40">
        <f t="shared" si="18"/>
        <v>1912.84</v>
      </c>
      <c r="U113" s="40">
        <v>2500</v>
      </c>
      <c r="V113" s="58">
        <v>2500</v>
      </c>
      <c r="W113" s="58"/>
      <c r="X113" s="61" t="s">
        <v>267</v>
      </c>
    </row>
    <row r="114" spans="1:24" x14ac:dyDescent="0.35">
      <c r="A114" s="39"/>
      <c r="B114" s="39"/>
      <c r="C114" s="39"/>
      <c r="D114" s="39"/>
      <c r="E114" s="39"/>
      <c r="F114" s="39"/>
      <c r="G114" s="39" t="s">
        <v>67</v>
      </c>
      <c r="H114" s="40">
        <v>556.91</v>
      </c>
      <c r="I114" s="40">
        <v>830.23</v>
      </c>
      <c r="J114" s="40">
        <v>2031</v>
      </c>
      <c r="K114" s="40">
        <v>655.29999999999995</v>
      </c>
      <c r="L114" s="40">
        <v>1290.67</v>
      </c>
      <c r="M114" s="40">
        <v>0</v>
      </c>
      <c r="N114" s="40">
        <v>1293.43</v>
      </c>
      <c r="O114" s="40">
        <v>1611.21</v>
      </c>
      <c r="P114" s="40">
        <v>355.14</v>
      </c>
      <c r="Q114" s="40">
        <v>2139.88</v>
      </c>
      <c r="R114" s="40">
        <v>1521.94</v>
      </c>
      <c r="S114" s="40">
        <v>1076.6300000000001</v>
      </c>
      <c r="T114" s="40">
        <f t="shared" si="18"/>
        <v>13362.34</v>
      </c>
      <c r="U114" s="40">
        <v>14000</v>
      </c>
      <c r="V114" s="58">
        <v>14000</v>
      </c>
      <c r="W114" s="58"/>
      <c r="X114" s="61" t="s">
        <v>267</v>
      </c>
    </row>
    <row r="115" spans="1:24" ht="18.600000000000001" thickBot="1" x14ac:dyDescent="0.4">
      <c r="A115" s="39"/>
      <c r="B115" s="39"/>
      <c r="C115" s="39"/>
      <c r="D115" s="39"/>
      <c r="E115" s="39"/>
      <c r="F115" s="39"/>
      <c r="G115" s="39" t="s">
        <v>66</v>
      </c>
      <c r="H115" s="43">
        <v>0</v>
      </c>
      <c r="I115" s="43">
        <v>1416.38</v>
      </c>
      <c r="J115" s="43">
        <v>0</v>
      </c>
      <c r="K115" s="43">
        <v>134</v>
      </c>
      <c r="L115" s="43">
        <v>724.99</v>
      </c>
      <c r="M115" s="43">
        <v>0</v>
      </c>
      <c r="N115" s="43">
        <v>118</v>
      </c>
      <c r="O115" s="43">
        <v>0</v>
      </c>
      <c r="P115" s="43">
        <v>1825.83</v>
      </c>
      <c r="Q115" s="43">
        <v>0</v>
      </c>
      <c r="R115" s="43">
        <v>87.36</v>
      </c>
      <c r="S115" s="43">
        <v>5941</v>
      </c>
      <c r="T115" s="43">
        <f t="shared" si="18"/>
        <v>10247.56</v>
      </c>
      <c r="U115" s="43">
        <v>10000</v>
      </c>
      <c r="V115" s="60">
        <v>10500</v>
      </c>
      <c r="W115" s="60"/>
      <c r="X115" s="61" t="s">
        <v>259</v>
      </c>
    </row>
    <row r="116" spans="1:24" ht="18.600000000000001" thickBot="1" x14ac:dyDescent="0.4">
      <c r="A116" s="39"/>
      <c r="B116" s="39"/>
      <c r="C116" s="39"/>
      <c r="D116" s="39"/>
      <c r="E116" s="39"/>
      <c r="F116" s="39" t="s">
        <v>65</v>
      </c>
      <c r="G116" s="39"/>
      <c r="H116" s="44">
        <f t="shared" ref="H116:S116" si="19">ROUND(SUM(H103:H115),5)</f>
        <v>3763.4</v>
      </c>
      <c r="I116" s="44">
        <f t="shared" si="19"/>
        <v>3917.41</v>
      </c>
      <c r="J116" s="44">
        <f t="shared" si="19"/>
        <v>4414.28</v>
      </c>
      <c r="K116" s="44">
        <f t="shared" si="19"/>
        <v>2520.81</v>
      </c>
      <c r="L116" s="44">
        <f t="shared" si="19"/>
        <v>4850.9399999999996</v>
      </c>
      <c r="M116" s="44">
        <f t="shared" si="19"/>
        <v>1377.3</v>
      </c>
      <c r="N116" s="44">
        <f t="shared" si="19"/>
        <v>4170.8599999999997</v>
      </c>
      <c r="O116" s="44">
        <f t="shared" si="19"/>
        <v>4411.16</v>
      </c>
      <c r="P116" s="44">
        <f t="shared" si="19"/>
        <v>5396.64</v>
      </c>
      <c r="Q116" s="44">
        <f t="shared" si="19"/>
        <v>7151.75</v>
      </c>
      <c r="R116" s="44">
        <f t="shared" si="19"/>
        <v>3160.3</v>
      </c>
      <c r="S116" s="44">
        <f t="shared" si="19"/>
        <v>8783.2000000000007</v>
      </c>
      <c r="T116" s="44">
        <f t="shared" si="18"/>
        <v>53918.05</v>
      </c>
      <c r="U116" s="44">
        <f>ROUND(SUM(U103:U115),5)</f>
        <v>67850</v>
      </c>
      <c r="V116" s="64">
        <f>ROUND(SUM(V103:V115),5)</f>
        <v>71450</v>
      </c>
      <c r="W116" s="72"/>
    </row>
    <row r="117" spans="1:24" x14ac:dyDescent="0.35">
      <c r="A117" s="39"/>
      <c r="B117" s="39"/>
      <c r="C117" s="39"/>
      <c r="D117" s="39"/>
      <c r="E117" s="39" t="s">
        <v>64</v>
      </c>
      <c r="F117" s="39"/>
      <c r="G117" s="39"/>
      <c r="H117" s="40">
        <f t="shared" ref="H117:S117" si="20">ROUND(H64+H69+H102+H116,5)</f>
        <v>13459.3</v>
      </c>
      <c r="I117" s="40">
        <f t="shared" si="20"/>
        <v>11968.27</v>
      </c>
      <c r="J117" s="40">
        <f t="shared" si="20"/>
        <v>11287.45</v>
      </c>
      <c r="K117" s="40">
        <f t="shared" si="20"/>
        <v>33016.75</v>
      </c>
      <c r="L117" s="40">
        <f t="shared" si="20"/>
        <v>14867.72</v>
      </c>
      <c r="M117" s="40">
        <f t="shared" si="20"/>
        <v>8305.08</v>
      </c>
      <c r="N117" s="40">
        <f t="shared" si="20"/>
        <v>16679.47</v>
      </c>
      <c r="O117" s="40">
        <f t="shared" si="20"/>
        <v>12814.63</v>
      </c>
      <c r="P117" s="40">
        <f t="shared" si="20"/>
        <v>23368.29</v>
      </c>
      <c r="Q117" s="40">
        <f t="shared" si="20"/>
        <v>17441.330000000002</v>
      </c>
      <c r="R117" s="40">
        <f t="shared" si="20"/>
        <v>14373.34</v>
      </c>
      <c r="S117" s="40">
        <f t="shared" si="20"/>
        <v>20351.099999999999</v>
      </c>
      <c r="T117" s="40">
        <f t="shared" si="18"/>
        <v>197932.73</v>
      </c>
      <c r="U117" s="40">
        <f>ROUND(U64+U69+U102+U116,5)</f>
        <v>284700</v>
      </c>
      <c r="V117" s="63">
        <f>ROUND(V64+V69+V102+V116,5)</f>
        <v>267300</v>
      </c>
      <c r="W117" s="63"/>
    </row>
    <row r="118" spans="1:24" x14ac:dyDescent="0.35">
      <c r="A118" s="39"/>
      <c r="B118" s="39"/>
      <c r="C118" s="39"/>
      <c r="D118" s="39"/>
      <c r="E118" s="39" t="s">
        <v>63</v>
      </c>
      <c r="F118" s="39"/>
      <c r="G118" s="39"/>
      <c r="H118" s="40"/>
      <c r="I118" s="40"/>
      <c r="J118" s="40"/>
      <c r="K118" s="40"/>
      <c r="L118" s="40"/>
      <c r="M118" s="40"/>
      <c r="N118" s="40"/>
      <c r="O118" s="40"/>
      <c r="P118" s="40"/>
      <c r="Q118" s="40"/>
      <c r="R118" s="40"/>
      <c r="S118" s="40"/>
      <c r="T118" s="40"/>
      <c r="U118" s="40"/>
      <c r="V118" s="58"/>
      <c r="W118" s="58"/>
    </row>
    <row r="119" spans="1:24" x14ac:dyDescent="0.35">
      <c r="A119" s="39"/>
      <c r="B119" s="39"/>
      <c r="C119" s="39"/>
      <c r="D119" s="39"/>
      <c r="E119" s="39"/>
      <c r="F119" s="39" t="s">
        <v>62</v>
      </c>
      <c r="G119" s="39"/>
      <c r="H119" s="40"/>
      <c r="I119" s="40"/>
      <c r="J119" s="40"/>
      <c r="K119" s="40"/>
      <c r="L119" s="40"/>
      <c r="M119" s="40"/>
      <c r="N119" s="40"/>
      <c r="O119" s="40"/>
      <c r="P119" s="40"/>
      <c r="Q119" s="40"/>
      <c r="R119" s="40"/>
      <c r="S119" s="40"/>
      <c r="T119" s="40"/>
      <c r="U119" s="40"/>
      <c r="V119" s="58"/>
      <c r="W119" s="58"/>
    </row>
    <row r="120" spans="1:24" ht="18.600000000000001" thickBot="1" x14ac:dyDescent="0.4">
      <c r="A120" s="39"/>
      <c r="B120" s="39"/>
      <c r="C120" s="39"/>
      <c r="D120" s="39"/>
      <c r="E120" s="39"/>
      <c r="F120" s="39"/>
      <c r="G120" s="39" t="s">
        <v>61</v>
      </c>
      <c r="H120" s="42">
        <v>0</v>
      </c>
      <c r="I120" s="42">
        <v>0</v>
      </c>
      <c r="J120" s="42">
        <v>0</v>
      </c>
      <c r="K120" s="42">
        <v>0</v>
      </c>
      <c r="L120" s="42">
        <v>0</v>
      </c>
      <c r="M120" s="42">
        <v>0</v>
      </c>
      <c r="N120" s="42">
        <v>0</v>
      </c>
      <c r="O120" s="42">
        <v>0</v>
      </c>
      <c r="P120" s="42">
        <v>0</v>
      </c>
      <c r="Q120" s="42">
        <v>0</v>
      </c>
      <c r="R120" s="42">
        <v>0</v>
      </c>
      <c r="S120" s="42">
        <v>50834.73</v>
      </c>
      <c r="T120" s="42">
        <f>ROUND(SUM(H120:S120),5)</f>
        <v>50834.73</v>
      </c>
      <c r="U120" s="42">
        <v>0</v>
      </c>
      <c r="V120" s="62">
        <v>0</v>
      </c>
      <c r="W120" s="60"/>
      <c r="X120" s="61" t="s">
        <v>229</v>
      </c>
    </row>
    <row r="121" spans="1:24" x14ac:dyDescent="0.35">
      <c r="A121" s="39"/>
      <c r="B121" s="39"/>
      <c r="C121" s="39"/>
      <c r="D121" s="39"/>
      <c r="E121" s="39"/>
      <c r="F121" s="39" t="s">
        <v>60</v>
      </c>
      <c r="G121" s="39"/>
      <c r="H121" s="40">
        <f t="shared" ref="H121:S121" si="21">ROUND(SUM(H119:H120),5)</f>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0</v>
      </c>
      <c r="S121" s="40">
        <f t="shared" si="21"/>
        <v>50834.73</v>
      </c>
      <c r="T121" s="40">
        <f>ROUND(SUM(H121:S121),5)</f>
        <v>50834.73</v>
      </c>
      <c r="U121" s="40">
        <f>ROUND(SUM(U119:U120),5)</f>
        <v>0</v>
      </c>
      <c r="V121" s="63">
        <f>ROUND(SUM(V119:V120),5)</f>
        <v>0</v>
      </c>
      <c r="W121" s="63"/>
    </row>
    <row r="122" spans="1:24" x14ac:dyDescent="0.35">
      <c r="A122" s="39"/>
      <c r="B122" s="39"/>
      <c r="C122" s="39"/>
      <c r="D122" s="39"/>
      <c r="E122" s="39"/>
      <c r="F122" s="39" t="s">
        <v>59</v>
      </c>
      <c r="G122" s="39"/>
      <c r="H122" s="40">
        <v>327.78</v>
      </c>
      <c r="I122" s="40">
        <v>0</v>
      </c>
      <c r="J122" s="40">
        <v>509.81</v>
      </c>
      <c r="K122" s="40">
        <v>209.37</v>
      </c>
      <c r="L122" s="40">
        <v>0</v>
      </c>
      <c r="M122" s="40">
        <v>191.15</v>
      </c>
      <c r="N122" s="40">
        <v>392.04</v>
      </c>
      <c r="O122" s="40">
        <v>0</v>
      </c>
      <c r="P122" s="40">
        <v>316.16000000000003</v>
      </c>
      <c r="Q122" s="40">
        <v>160.05000000000001</v>
      </c>
      <c r="R122" s="40">
        <v>121.24</v>
      </c>
      <c r="S122" s="40">
        <v>-0.05</v>
      </c>
      <c r="T122" s="40">
        <f>ROUND(SUM(H122:S122),5)</f>
        <v>2227.5500000000002</v>
      </c>
      <c r="U122" s="40">
        <v>4000</v>
      </c>
      <c r="V122" s="79">
        <v>4000</v>
      </c>
      <c r="W122" s="58"/>
      <c r="X122" s="61" t="s">
        <v>298</v>
      </c>
    </row>
    <row r="123" spans="1:24" ht="18.600000000000001" thickBot="1" x14ac:dyDescent="0.4">
      <c r="A123" s="39"/>
      <c r="B123" s="39"/>
      <c r="C123" s="39"/>
      <c r="D123" s="39"/>
      <c r="E123" s="39"/>
      <c r="F123" s="39" t="s">
        <v>214</v>
      </c>
      <c r="G123" s="39"/>
      <c r="H123" s="42">
        <v>0</v>
      </c>
      <c r="I123" s="42">
        <v>0</v>
      </c>
      <c r="J123" s="42">
        <v>0</v>
      </c>
      <c r="K123" s="42">
        <v>0</v>
      </c>
      <c r="L123" s="42">
        <v>0</v>
      </c>
      <c r="M123" s="42">
        <v>0</v>
      </c>
      <c r="N123" s="42">
        <v>0</v>
      </c>
      <c r="O123" s="42">
        <v>0</v>
      </c>
      <c r="P123" s="42">
        <v>500</v>
      </c>
      <c r="Q123" s="42">
        <v>650</v>
      </c>
      <c r="R123" s="42">
        <v>0</v>
      </c>
      <c r="S123" s="42">
        <v>0</v>
      </c>
      <c r="T123" s="42">
        <f>ROUND(SUM(H123:S123),5)</f>
        <v>1150</v>
      </c>
      <c r="U123" s="42">
        <v>0</v>
      </c>
      <c r="V123" s="42">
        <v>0</v>
      </c>
      <c r="W123" s="43"/>
      <c r="X123" s="61" t="s">
        <v>230</v>
      </c>
    </row>
    <row r="124" spans="1:24" x14ac:dyDescent="0.35">
      <c r="A124" s="39"/>
      <c r="B124" s="39"/>
      <c r="C124" s="39"/>
      <c r="D124" s="39"/>
      <c r="E124" s="39" t="s">
        <v>58</v>
      </c>
      <c r="F124" s="39"/>
      <c r="G124" s="39"/>
      <c r="H124" s="40">
        <f t="shared" ref="H124:S124" si="22">ROUND(H118+SUM(H121:H123),5)</f>
        <v>327.78</v>
      </c>
      <c r="I124" s="40">
        <f t="shared" si="22"/>
        <v>0</v>
      </c>
      <c r="J124" s="40">
        <f t="shared" si="22"/>
        <v>509.81</v>
      </c>
      <c r="K124" s="40">
        <f t="shared" si="22"/>
        <v>209.37</v>
      </c>
      <c r="L124" s="40">
        <f t="shared" si="22"/>
        <v>0</v>
      </c>
      <c r="M124" s="40">
        <f t="shared" si="22"/>
        <v>191.15</v>
      </c>
      <c r="N124" s="40">
        <f t="shared" si="22"/>
        <v>392.04</v>
      </c>
      <c r="O124" s="40">
        <f t="shared" si="22"/>
        <v>0</v>
      </c>
      <c r="P124" s="40">
        <f t="shared" si="22"/>
        <v>816.16</v>
      </c>
      <c r="Q124" s="40">
        <f t="shared" si="22"/>
        <v>810.05</v>
      </c>
      <c r="R124" s="40">
        <f t="shared" si="22"/>
        <v>121.24</v>
      </c>
      <c r="S124" s="40">
        <f t="shared" si="22"/>
        <v>50834.68</v>
      </c>
      <c r="T124" s="40">
        <f>ROUND(SUM(H124:S124),5)</f>
        <v>54212.28</v>
      </c>
      <c r="U124" s="40">
        <f>ROUND(U118+SUM(U121:U123),5)</f>
        <v>4000</v>
      </c>
      <c r="V124" s="63">
        <f>ROUND(V118+SUM(V121:V123),5)</f>
        <v>4000</v>
      </c>
      <c r="W124" s="63"/>
    </row>
    <row r="125" spans="1:24" x14ac:dyDescent="0.35">
      <c r="A125" s="39"/>
      <c r="B125" s="39"/>
      <c r="C125" s="39"/>
      <c r="D125" s="39"/>
      <c r="E125" s="39" t="s">
        <v>57</v>
      </c>
      <c r="F125" s="39"/>
      <c r="G125" s="39"/>
      <c r="H125" s="40"/>
      <c r="I125" s="40"/>
      <c r="J125" s="40"/>
      <c r="K125" s="40"/>
      <c r="L125" s="40"/>
      <c r="M125" s="40"/>
      <c r="N125" s="40"/>
      <c r="O125" s="40"/>
      <c r="P125" s="40"/>
      <c r="Q125" s="40"/>
      <c r="R125" s="40"/>
      <c r="S125" s="40"/>
      <c r="T125" s="40"/>
      <c r="U125" s="40"/>
      <c r="V125" s="58"/>
      <c r="W125" s="58"/>
    </row>
    <row r="126" spans="1:24" x14ac:dyDescent="0.35">
      <c r="A126" s="39"/>
      <c r="B126" s="39"/>
      <c r="C126" s="39"/>
      <c r="D126" s="39"/>
      <c r="E126" s="39"/>
      <c r="F126" s="39" t="s">
        <v>56</v>
      </c>
      <c r="G126" s="39"/>
      <c r="H126" s="40"/>
      <c r="I126" s="40"/>
      <c r="J126" s="40"/>
      <c r="K126" s="40"/>
      <c r="L126" s="40"/>
      <c r="M126" s="40"/>
      <c r="N126" s="40"/>
      <c r="O126" s="40"/>
      <c r="P126" s="40"/>
      <c r="Q126" s="40"/>
      <c r="R126" s="40"/>
      <c r="S126" s="40"/>
      <c r="T126" s="40"/>
      <c r="U126" s="40"/>
      <c r="V126" s="58"/>
      <c r="W126" s="58"/>
    </row>
    <row r="127" spans="1:24" x14ac:dyDescent="0.35">
      <c r="A127" s="39"/>
      <c r="B127" s="39"/>
      <c r="C127" s="39"/>
      <c r="D127" s="39"/>
      <c r="E127" s="39"/>
      <c r="F127" s="39"/>
      <c r="G127" s="39" t="s">
        <v>218</v>
      </c>
      <c r="H127" s="40">
        <v>0</v>
      </c>
      <c r="I127" s="40">
        <v>0</v>
      </c>
      <c r="J127" s="40">
        <v>0</v>
      </c>
      <c r="K127" s="40">
        <v>0</v>
      </c>
      <c r="L127" s="40">
        <v>0</v>
      </c>
      <c r="M127" s="40">
        <v>0</v>
      </c>
      <c r="N127" s="40">
        <v>0</v>
      </c>
      <c r="O127" s="40">
        <v>0</v>
      </c>
      <c r="P127" s="40">
        <v>0</v>
      </c>
      <c r="Q127" s="40">
        <v>0</v>
      </c>
      <c r="R127" s="40">
        <v>0</v>
      </c>
      <c r="S127" s="40">
        <v>0</v>
      </c>
      <c r="T127" s="40">
        <f>ROUND(SUM(H127:S127),5)</f>
        <v>0</v>
      </c>
      <c r="U127" s="40">
        <v>135000</v>
      </c>
      <c r="V127" s="58">
        <v>135000</v>
      </c>
      <c r="W127" s="58"/>
      <c r="X127" s="61" t="s">
        <v>267</v>
      </c>
    </row>
    <row r="128" spans="1:24" x14ac:dyDescent="0.35">
      <c r="A128" s="39"/>
      <c r="B128" s="39"/>
      <c r="C128" s="39"/>
      <c r="D128" s="39"/>
      <c r="E128" s="39"/>
      <c r="F128" s="39"/>
      <c r="G128" s="39" t="s">
        <v>55</v>
      </c>
      <c r="H128" s="40">
        <v>0</v>
      </c>
      <c r="I128" s="40">
        <v>0</v>
      </c>
      <c r="J128" s="40">
        <v>0</v>
      </c>
      <c r="K128" s="40">
        <v>0</v>
      </c>
      <c r="L128" s="40">
        <v>0</v>
      </c>
      <c r="M128" s="40">
        <v>0</v>
      </c>
      <c r="N128" s="40">
        <v>2100</v>
      </c>
      <c r="O128" s="40">
        <v>0</v>
      </c>
      <c r="P128" s="40">
        <v>0</v>
      </c>
      <c r="Q128" s="40">
        <v>2700</v>
      </c>
      <c r="R128" s="40">
        <v>0</v>
      </c>
      <c r="S128" s="40">
        <v>0</v>
      </c>
      <c r="T128" s="40">
        <f>ROUND(SUM(H128:S128),5)</f>
        <v>4800</v>
      </c>
      <c r="U128" s="40">
        <v>6000</v>
      </c>
      <c r="V128" s="58">
        <v>6000</v>
      </c>
      <c r="W128" s="58"/>
      <c r="X128" s="61" t="s">
        <v>267</v>
      </c>
    </row>
    <row r="129" spans="1:24" x14ac:dyDescent="0.35">
      <c r="A129" s="39"/>
      <c r="B129" s="39"/>
      <c r="C129" s="39"/>
      <c r="D129" s="39"/>
      <c r="E129" s="39"/>
      <c r="F129" s="39"/>
      <c r="G129" s="39" t="s">
        <v>178</v>
      </c>
      <c r="H129" s="40">
        <v>0</v>
      </c>
      <c r="I129" s="40">
        <v>0</v>
      </c>
      <c r="J129" s="40">
        <v>0</v>
      </c>
      <c r="K129" s="40">
        <v>0</v>
      </c>
      <c r="L129" s="40">
        <v>9700</v>
      </c>
      <c r="M129" s="40">
        <v>0</v>
      </c>
      <c r="N129" s="40">
        <v>0</v>
      </c>
      <c r="O129" s="40">
        <v>0</v>
      </c>
      <c r="P129" s="40">
        <v>0</v>
      </c>
      <c r="Q129" s="40">
        <v>0</v>
      </c>
      <c r="R129" s="40">
        <v>0</v>
      </c>
      <c r="S129" s="40">
        <v>0</v>
      </c>
      <c r="T129" s="40">
        <f>ROUND(SUM(H129:S129),5)</f>
        <v>9700</v>
      </c>
      <c r="U129" s="40">
        <v>5000</v>
      </c>
      <c r="V129" s="58">
        <v>17250</v>
      </c>
      <c r="W129" s="58"/>
      <c r="X129" s="61" t="s">
        <v>271</v>
      </c>
    </row>
    <row r="130" spans="1:24" x14ac:dyDescent="0.35">
      <c r="A130" s="39"/>
      <c r="B130" s="39"/>
      <c r="C130" s="39"/>
      <c r="D130" s="39"/>
      <c r="E130" s="39"/>
      <c r="F130" s="39"/>
      <c r="G130" s="39" t="s">
        <v>219</v>
      </c>
      <c r="H130" s="43">
        <v>0</v>
      </c>
      <c r="I130" s="43">
        <v>0</v>
      </c>
      <c r="J130" s="43">
        <v>0</v>
      </c>
      <c r="K130" s="43">
        <v>0</v>
      </c>
      <c r="L130" s="43">
        <v>0</v>
      </c>
      <c r="M130" s="43">
        <v>0</v>
      </c>
      <c r="N130" s="43">
        <v>0</v>
      </c>
      <c r="O130" s="43">
        <v>0</v>
      </c>
      <c r="P130" s="43">
        <v>0</v>
      </c>
      <c r="Q130" s="43">
        <v>0</v>
      </c>
      <c r="R130" s="43">
        <v>0</v>
      </c>
      <c r="S130" s="43">
        <v>0</v>
      </c>
      <c r="T130" s="43">
        <f t="shared" ref="T130:T131" si="23">ROUND(SUM(H130:S130),5)</f>
        <v>0</v>
      </c>
      <c r="U130" s="43">
        <v>6000</v>
      </c>
      <c r="V130" s="60">
        <v>6000</v>
      </c>
      <c r="W130" s="60"/>
      <c r="X130" s="61" t="s">
        <v>267</v>
      </c>
    </row>
    <row r="131" spans="1:24" ht="18.600000000000001" thickBot="1" x14ac:dyDescent="0.4">
      <c r="A131" s="39"/>
      <c r="B131" s="39"/>
      <c r="C131" s="39"/>
      <c r="D131" s="39"/>
      <c r="E131" s="39"/>
      <c r="F131" s="39"/>
      <c r="G131" s="39" t="s">
        <v>220</v>
      </c>
      <c r="H131" s="42">
        <v>0</v>
      </c>
      <c r="I131" s="42">
        <v>0</v>
      </c>
      <c r="J131" s="42">
        <v>0</v>
      </c>
      <c r="K131" s="42">
        <v>0</v>
      </c>
      <c r="L131" s="42">
        <v>0</v>
      </c>
      <c r="M131" s="42">
        <v>0</v>
      </c>
      <c r="N131" s="42">
        <v>0</v>
      </c>
      <c r="O131" s="42">
        <v>0</v>
      </c>
      <c r="P131" s="42">
        <v>0</v>
      </c>
      <c r="Q131" s="42">
        <v>0</v>
      </c>
      <c r="R131" s="42">
        <v>0</v>
      </c>
      <c r="S131" s="42">
        <v>0</v>
      </c>
      <c r="T131" s="42">
        <f t="shared" si="23"/>
        <v>0</v>
      </c>
      <c r="U131" s="42">
        <v>6000</v>
      </c>
      <c r="V131" s="62">
        <v>6000</v>
      </c>
      <c r="W131" s="60"/>
      <c r="X131" s="61" t="s">
        <v>267</v>
      </c>
    </row>
    <row r="132" spans="1:24" x14ac:dyDescent="0.35">
      <c r="A132" s="39"/>
      <c r="B132" s="39"/>
      <c r="C132" s="39"/>
      <c r="D132" s="39"/>
      <c r="E132" s="39"/>
      <c r="F132" s="39" t="s">
        <v>54</v>
      </c>
      <c r="G132" s="39"/>
      <c r="H132" s="40">
        <f t="shared" ref="H132:T132" si="24">ROUND(SUM(H126:H131),5)</f>
        <v>0</v>
      </c>
      <c r="I132" s="40">
        <f t="shared" si="24"/>
        <v>0</v>
      </c>
      <c r="J132" s="40">
        <f t="shared" si="24"/>
        <v>0</v>
      </c>
      <c r="K132" s="40">
        <f t="shared" si="24"/>
        <v>0</v>
      </c>
      <c r="L132" s="40">
        <f t="shared" si="24"/>
        <v>9700</v>
      </c>
      <c r="M132" s="40">
        <f t="shared" si="24"/>
        <v>0</v>
      </c>
      <c r="N132" s="40">
        <f t="shared" si="24"/>
        <v>2100</v>
      </c>
      <c r="O132" s="40">
        <f t="shared" si="24"/>
        <v>0</v>
      </c>
      <c r="P132" s="40">
        <f t="shared" si="24"/>
        <v>0</v>
      </c>
      <c r="Q132" s="40">
        <f t="shared" si="24"/>
        <v>2700</v>
      </c>
      <c r="R132" s="40">
        <f t="shared" si="24"/>
        <v>0</v>
      </c>
      <c r="S132" s="40">
        <f t="shared" si="24"/>
        <v>0</v>
      </c>
      <c r="T132" s="40">
        <f t="shared" si="24"/>
        <v>14500</v>
      </c>
      <c r="U132" s="40">
        <f>ROUND(SUM(U126:U131),5)</f>
        <v>158000</v>
      </c>
      <c r="V132" s="63">
        <f>ROUND(SUM(V126:V131),5)</f>
        <v>170250</v>
      </c>
      <c r="W132" s="63"/>
    </row>
    <row r="133" spans="1:24" x14ac:dyDescent="0.35">
      <c r="A133" s="39"/>
      <c r="B133" s="39"/>
      <c r="C133" s="39"/>
      <c r="D133" s="39"/>
      <c r="E133" s="39"/>
      <c r="F133" s="39" t="s">
        <v>53</v>
      </c>
      <c r="G133" s="39"/>
      <c r="H133" s="40"/>
      <c r="I133" s="40"/>
      <c r="J133" s="40"/>
      <c r="K133" s="40"/>
      <c r="L133" s="40"/>
      <c r="M133" s="40"/>
      <c r="N133" s="40"/>
      <c r="O133" s="40"/>
      <c r="P133" s="40"/>
      <c r="Q133" s="40"/>
      <c r="R133" s="40"/>
      <c r="S133" s="40"/>
      <c r="T133" s="40"/>
      <c r="U133" s="40"/>
      <c r="V133" s="58"/>
      <c r="W133" s="58"/>
    </row>
    <row r="134" spans="1:24" ht="18.600000000000001" thickBot="1" x14ac:dyDescent="0.4">
      <c r="A134" s="39"/>
      <c r="B134" s="39"/>
      <c r="C134" s="39"/>
      <c r="D134" s="39"/>
      <c r="E134" s="39"/>
      <c r="F134" s="39"/>
      <c r="G134" s="39" t="s">
        <v>52</v>
      </c>
      <c r="H134" s="42">
        <v>0</v>
      </c>
      <c r="I134" s="42">
        <v>0</v>
      </c>
      <c r="J134" s="42">
        <v>0</v>
      </c>
      <c r="K134" s="42">
        <v>0</v>
      </c>
      <c r="L134" s="42">
        <v>0</v>
      </c>
      <c r="M134" s="42">
        <v>0</v>
      </c>
      <c r="N134" s="42">
        <v>16900</v>
      </c>
      <c r="O134" s="42">
        <v>0</v>
      </c>
      <c r="P134" s="42">
        <v>0</v>
      </c>
      <c r="Q134" s="42">
        <v>0</v>
      </c>
      <c r="R134" s="42">
        <v>0</v>
      </c>
      <c r="S134" s="42">
        <v>0</v>
      </c>
      <c r="T134" s="42">
        <f>ROUND(SUM(H134:S134),5)</f>
        <v>16900</v>
      </c>
      <c r="U134" s="42">
        <v>200000</v>
      </c>
      <c r="V134" s="62">
        <v>150000</v>
      </c>
      <c r="W134" s="60"/>
      <c r="X134" s="61" t="s">
        <v>272</v>
      </c>
    </row>
    <row r="135" spans="1:24" x14ac:dyDescent="0.35">
      <c r="A135" s="39"/>
      <c r="B135" s="39"/>
      <c r="C135" s="39"/>
      <c r="D135" s="39"/>
      <c r="E135" s="39"/>
      <c r="F135" s="39" t="s">
        <v>51</v>
      </c>
      <c r="G135" s="39"/>
      <c r="H135" s="40">
        <f t="shared" ref="H135:S135" si="25">ROUND(SUM(H133:H134),5)</f>
        <v>0</v>
      </c>
      <c r="I135" s="40">
        <f t="shared" si="25"/>
        <v>0</v>
      </c>
      <c r="J135" s="40">
        <f t="shared" si="25"/>
        <v>0</v>
      </c>
      <c r="K135" s="40">
        <f t="shared" si="25"/>
        <v>0</v>
      </c>
      <c r="L135" s="40">
        <f t="shared" si="25"/>
        <v>0</v>
      </c>
      <c r="M135" s="40">
        <f t="shared" si="25"/>
        <v>0</v>
      </c>
      <c r="N135" s="40">
        <f t="shared" si="25"/>
        <v>16900</v>
      </c>
      <c r="O135" s="40">
        <f t="shared" si="25"/>
        <v>0</v>
      </c>
      <c r="P135" s="40">
        <f t="shared" si="25"/>
        <v>0</v>
      </c>
      <c r="Q135" s="40">
        <f t="shared" si="25"/>
        <v>0</v>
      </c>
      <c r="R135" s="40">
        <f t="shared" si="25"/>
        <v>0</v>
      </c>
      <c r="S135" s="40">
        <f t="shared" si="25"/>
        <v>0</v>
      </c>
      <c r="T135" s="40">
        <f>ROUND(SUM(H135:S135),5)</f>
        <v>16900</v>
      </c>
      <c r="U135" s="40">
        <f>ROUND(SUM(U133:U134),5)</f>
        <v>200000</v>
      </c>
      <c r="V135" s="63">
        <f>ROUND(SUM(V133:V134),5)</f>
        <v>150000</v>
      </c>
      <c r="W135" s="63"/>
      <c r="X135" s="61"/>
    </row>
    <row r="136" spans="1:24" x14ac:dyDescent="0.35">
      <c r="A136" s="39"/>
      <c r="B136" s="39"/>
      <c r="C136" s="39"/>
      <c r="D136" s="39"/>
      <c r="E136" s="39"/>
      <c r="F136" s="39" t="s">
        <v>50</v>
      </c>
      <c r="G136" s="39"/>
      <c r="H136" s="40"/>
      <c r="I136" s="40"/>
      <c r="J136" s="40"/>
      <c r="K136" s="40"/>
      <c r="L136" s="40"/>
      <c r="M136" s="40"/>
      <c r="N136" s="40"/>
      <c r="O136" s="40"/>
      <c r="P136" s="40"/>
      <c r="Q136" s="40"/>
      <c r="R136" s="40"/>
      <c r="S136" s="40"/>
      <c r="T136" s="40"/>
      <c r="U136" s="40"/>
      <c r="V136" s="58"/>
      <c r="W136" s="58"/>
    </row>
    <row r="137" spans="1:24" x14ac:dyDescent="0.35">
      <c r="A137" s="39"/>
      <c r="B137" s="39"/>
      <c r="C137" s="39"/>
      <c r="D137" s="39"/>
      <c r="E137" s="39"/>
      <c r="F137" s="39"/>
      <c r="G137" s="39" t="s">
        <v>179</v>
      </c>
      <c r="H137" s="40">
        <v>0</v>
      </c>
      <c r="I137" s="40">
        <v>0</v>
      </c>
      <c r="J137" s="40">
        <v>0</v>
      </c>
      <c r="K137" s="40">
        <v>0</v>
      </c>
      <c r="L137" s="40">
        <v>0</v>
      </c>
      <c r="M137" s="40">
        <v>0</v>
      </c>
      <c r="N137" s="40">
        <v>0</v>
      </c>
      <c r="O137" s="40">
        <v>0</v>
      </c>
      <c r="P137" s="40">
        <v>0</v>
      </c>
      <c r="Q137" s="40">
        <v>0</v>
      </c>
      <c r="R137" s="40">
        <v>0</v>
      </c>
      <c r="S137" s="40">
        <v>0</v>
      </c>
      <c r="T137" s="40">
        <f>ROUND(SUM(H137:S137),5)</f>
        <v>0</v>
      </c>
      <c r="U137" s="40">
        <v>75000</v>
      </c>
      <c r="V137" s="58">
        <v>75000</v>
      </c>
      <c r="W137" s="58"/>
      <c r="X137" s="61" t="s">
        <v>267</v>
      </c>
    </row>
    <row r="138" spans="1:24" x14ac:dyDescent="0.35">
      <c r="A138" s="39"/>
      <c r="B138" s="39"/>
      <c r="C138" s="39"/>
      <c r="D138" s="39"/>
      <c r="E138" s="39"/>
      <c r="F138" s="39"/>
      <c r="G138" s="39" t="s">
        <v>221</v>
      </c>
      <c r="H138" s="40">
        <v>0</v>
      </c>
      <c r="I138" s="40">
        <v>0</v>
      </c>
      <c r="J138" s="40">
        <v>0</v>
      </c>
      <c r="K138" s="40">
        <v>0</v>
      </c>
      <c r="L138" s="40">
        <v>0</v>
      </c>
      <c r="M138" s="40">
        <v>0</v>
      </c>
      <c r="N138" s="40">
        <v>0</v>
      </c>
      <c r="O138" s="40">
        <v>0</v>
      </c>
      <c r="P138" s="40">
        <v>0</v>
      </c>
      <c r="Q138" s="40">
        <v>0</v>
      </c>
      <c r="R138" s="40">
        <v>1104.48</v>
      </c>
      <c r="S138" s="40">
        <v>0</v>
      </c>
      <c r="T138" s="40">
        <f>ROUND(SUM(H138:S138),5)</f>
        <v>1104.48</v>
      </c>
      <c r="U138" s="40">
        <v>17000</v>
      </c>
      <c r="V138" s="58">
        <v>17000</v>
      </c>
      <c r="W138" s="58"/>
      <c r="X138" s="61" t="s">
        <v>267</v>
      </c>
    </row>
    <row r="139" spans="1:24" ht="18.600000000000001" thickBot="1" x14ac:dyDescent="0.4">
      <c r="A139" s="39"/>
      <c r="B139" s="39"/>
      <c r="C139" s="39"/>
      <c r="D139" s="39"/>
      <c r="E139" s="39"/>
      <c r="F139" s="39"/>
      <c r="G139" s="39" t="s">
        <v>49</v>
      </c>
      <c r="H139" s="43">
        <v>0</v>
      </c>
      <c r="I139" s="43">
        <v>2510</v>
      </c>
      <c r="J139" s="43">
        <v>0</v>
      </c>
      <c r="K139" s="43">
        <v>0</v>
      </c>
      <c r="L139" s="43">
        <v>0</v>
      </c>
      <c r="M139" s="43">
        <v>0</v>
      </c>
      <c r="N139" s="43">
        <v>0</v>
      </c>
      <c r="O139" s="43">
        <v>2250</v>
      </c>
      <c r="P139" s="43">
        <v>0</v>
      </c>
      <c r="Q139" s="43">
        <v>0</v>
      </c>
      <c r="R139" s="43">
        <v>0</v>
      </c>
      <c r="S139" s="43">
        <v>0</v>
      </c>
      <c r="T139" s="43">
        <f>ROUND(SUM(H139:S139),5)</f>
        <v>4760</v>
      </c>
      <c r="U139" s="43">
        <v>7000</v>
      </c>
      <c r="V139" s="60">
        <v>7000</v>
      </c>
      <c r="W139" s="60"/>
      <c r="X139" s="61" t="s">
        <v>267</v>
      </c>
    </row>
    <row r="140" spans="1:24" ht="18.600000000000001" thickBot="1" x14ac:dyDescent="0.4">
      <c r="A140" s="39"/>
      <c r="B140" s="39"/>
      <c r="C140" s="39"/>
      <c r="D140" s="39"/>
      <c r="E140" s="39"/>
      <c r="F140" s="39" t="s">
        <v>48</v>
      </c>
      <c r="G140" s="39"/>
      <c r="H140" s="45">
        <f t="shared" ref="H140:S140" si="26">ROUND(SUM(H136:H139),5)</f>
        <v>0</v>
      </c>
      <c r="I140" s="45">
        <f t="shared" si="26"/>
        <v>2510</v>
      </c>
      <c r="J140" s="45">
        <f t="shared" si="26"/>
        <v>0</v>
      </c>
      <c r="K140" s="45">
        <f t="shared" si="26"/>
        <v>0</v>
      </c>
      <c r="L140" s="45">
        <f t="shared" si="26"/>
        <v>0</v>
      </c>
      <c r="M140" s="45">
        <f t="shared" si="26"/>
        <v>0</v>
      </c>
      <c r="N140" s="45">
        <f t="shared" si="26"/>
        <v>0</v>
      </c>
      <c r="O140" s="45">
        <f t="shared" si="26"/>
        <v>2250</v>
      </c>
      <c r="P140" s="45">
        <f t="shared" si="26"/>
        <v>0</v>
      </c>
      <c r="Q140" s="45">
        <f t="shared" si="26"/>
        <v>0</v>
      </c>
      <c r="R140" s="45">
        <f t="shared" si="26"/>
        <v>1104.48</v>
      </c>
      <c r="S140" s="45">
        <f t="shared" si="26"/>
        <v>0</v>
      </c>
      <c r="T140" s="45">
        <f>ROUND(SUM(H140:S140),5)</f>
        <v>5864.48</v>
      </c>
      <c r="U140" s="45">
        <f>ROUND(SUM(U136:U139),5)</f>
        <v>99000</v>
      </c>
      <c r="V140" s="65">
        <f>ROUND(SUM(V136:V139),5)</f>
        <v>99000</v>
      </c>
      <c r="W140" s="72"/>
    </row>
    <row r="141" spans="1:24" ht="18.600000000000001" thickBot="1" x14ac:dyDescent="0.4">
      <c r="A141" s="39"/>
      <c r="B141" s="39"/>
      <c r="C141" s="39"/>
      <c r="D141" s="39"/>
      <c r="E141" s="39" t="s">
        <v>47</v>
      </c>
      <c r="F141" s="39"/>
      <c r="G141" s="39"/>
      <c r="H141" s="45">
        <f t="shared" ref="H141:S141" si="27">ROUND(H125+H132+H135+H140,5)</f>
        <v>0</v>
      </c>
      <c r="I141" s="45">
        <f t="shared" si="27"/>
        <v>2510</v>
      </c>
      <c r="J141" s="45">
        <f t="shared" si="27"/>
        <v>0</v>
      </c>
      <c r="K141" s="45">
        <f t="shared" si="27"/>
        <v>0</v>
      </c>
      <c r="L141" s="45">
        <f t="shared" si="27"/>
        <v>9700</v>
      </c>
      <c r="M141" s="45">
        <f t="shared" si="27"/>
        <v>0</v>
      </c>
      <c r="N141" s="45">
        <f t="shared" si="27"/>
        <v>19000</v>
      </c>
      <c r="O141" s="45">
        <f t="shared" si="27"/>
        <v>2250</v>
      </c>
      <c r="P141" s="45">
        <f t="shared" si="27"/>
        <v>0</v>
      </c>
      <c r="Q141" s="45">
        <f t="shared" si="27"/>
        <v>2700</v>
      </c>
      <c r="R141" s="45">
        <f t="shared" si="27"/>
        <v>1104.48</v>
      </c>
      <c r="S141" s="45">
        <f t="shared" si="27"/>
        <v>0</v>
      </c>
      <c r="T141" s="45">
        <f>ROUND(SUM(H141:S141),5)</f>
        <v>37264.480000000003</v>
      </c>
      <c r="U141" s="45">
        <f>ROUND(U125+U132+U135+U140,5)</f>
        <v>457000</v>
      </c>
      <c r="V141" s="65">
        <f>ROUND(V125+V132+V135+V140,5)</f>
        <v>419250</v>
      </c>
      <c r="W141" s="72"/>
    </row>
    <row r="142" spans="1:24" ht="18.600000000000001" thickBot="1" x14ac:dyDescent="0.4">
      <c r="A142" s="39"/>
      <c r="B142" s="39"/>
      <c r="C142" s="39"/>
      <c r="D142" s="39"/>
      <c r="E142" s="39" t="s">
        <v>223</v>
      </c>
      <c r="F142" s="39"/>
      <c r="G142" s="39"/>
      <c r="H142" s="45">
        <v>0</v>
      </c>
      <c r="I142" s="45">
        <v>0</v>
      </c>
      <c r="J142" s="45">
        <v>0</v>
      </c>
      <c r="K142" s="45">
        <v>0</v>
      </c>
      <c r="L142" s="45">
        <v>0</v>
      </c>
      <c r="M142" s="45">
        <v>0</v>
      </c>
      <c r="N142" s="45">
        <v>0</v>
      </c>
      <c r="O142" s="45">
        <v>0</v>
      </c>
      <c r="P142" s="45">
        <v>0</v>
      </c>
      <c r="Q142" s="45">
        <v>0</v>
      </c>
      <c r="R142" s="45">
        <v>0</v>
      </c>
      <c r="S142" s="45">
        <v>0</v>
      </c>
      <c r="T142" s="45">
        <f t="shared" ref="T142:T143" si="28">ROUND(SUM(H142:S142),5)</f>
        <v>0</v>
      </c>
      <c r="U142" s="45">
        <v>173550</v>
      </c>
      <c r="V142" s="80">
        <f>218950+419250+-381550</f>
        <v>256650</v>
      </c>
      <c r="W142" s="60"/>
      <c r="X142" s="61" t="s">
        <v>273</v>
      </c>
    </row>
    <row r="143" spans="1:24" ht="18.600000000000001" thickBot="1" x14ac:dyDescent="0.4">
      <c r="A143" s="39"/>
      <c r="B143" s="39"/>
      <c r="C143" s="39"/>
      <c r="D143" s="39"/>
      <c r="E143" s="39" t="s">
        <v>222</v>
      </c>
      <c r="F143" s="39"/>
      <c r="G143" s="39"/>
      <c r="H143" s="45">
        <v>0</v>
      </c>
      <c r="I143" s="45">
        <v>0</v>
      </c>
      <c r="J143" s="45">
        <v>0</v>
      </c>
      <c r="K143" s="45">
        <v>0</v>
      </c>
      <c r="L143" s="45">
        <v>0</v>
      </c>
      <c r="M143" s="45">
        <v>0</v>
      </c>
      <c r="N143" s="45">
        <v>0</v>
      </c>
      <c r="O143" s="45">
        <v>0</v>
      </c>
      <c r="P143" s="45">
        <v>0</v>
      </c>
      <c r="Q143" s="45">
        <v>0</v>
      </c>
      <c r="R143" s="45">
        <v>0</v>
      </c>
      <c r="S143" s="45">
        <v>0</v>
      </c>
      <c r="T143" s="45">
        <f t="shared" si="28"/>
        <v>0</v>
      </c>
      <c r="U143" s="45">
        <v>150000</v>
      </c>
      <c r="V143" s="75">
        <f>V23</f>
        <v>175000</v>
      </c>
      <c r="W143" s="60"/>
      <c r="X143" s="61" t="s">
        <v>235</v>
      </c>
    </row>
    <row r="144" spans="1:24" ht="18.600000000000001" thickBot="1" x14ac:dyDescent="0.4">
      <c r="A144" s="39"/>
      <c r="B144" s="39"/>
      <c r="C144" s="39"/>
      <c r="D144" s="39" t="s">
        <v>46</v>
      </c>
      <c r="E144" s="39"/>
      <c r="F144" s="39"/>
      <c r="G144" s="39"/>
      <c r="H144" s="44">
        <f t="shared" ref="H144:T144" si="29">ROUND(H37+H63+H117+H124+H141+H142+H143,5)</f>
        <v>34004.25</v>
      </c>
      <c r="I144" s="44">
        <f t="shared" si="29"/>
        <v>35847.17</v>
      </c>
      <c r="J144" s="44">
        <f t="shared" si="29"/>
        <v>43260.18</v>
      </c>
      <c r="K144" s="44">
        <f t="shared" si="29"/>
        <v>59627.02</v>
      </c>
      <c r="L144" s="44">
        <f t="shared" si="29"/>
        <v>66205.740000000005</v>
      </c>
      <c r="M144" s="44">
        <f t="shared" si="29"/>
        <v>35008.69</v>
      </c>
      <c r="N144" s="44">
        <f t="shared" si="29"/>
        <v>77534.929999999993</v>
      </c>
      <c r="O144" s="44">
        <f t="shared" si="29"/>
        <v>41120.480000000003</v>
      </c>
      <c r="P144" s="44">
        <f t="shared" si="29"/>
        <v>52245.47</v>
      </c>
      <c r="Q144" s="44">
        <f t="shared" si="29"/>
        <v>47339.57</v>
      </c>
      <c r="R144" s="44">
        <f t="shared" si="29"/>
        <v>50475.96</v>
      </c>
      <c r="S144" s="44">
        <f t="shared" si="29"/>
        <v>109336.97</v>
      </c>
      <c r="T144" s="44">
        <f t="shared" si="29"/>
        <v>652006.43000000005</v>
      </c>
      <c r="U144" s="44">
        <f>ROUND(U37+U63+U117+U124+U141+U142+U143,5)</f>
        <v>1425700</v>
      </c>
      <c r="V144" s="64">
        <f>ROUND(V37+V63+V117+V124+V141+V142+V143,5)</f>
        <v>1502050</v>
      </c>
      <c r="W144" s="72"/>
    </row>
    <row r="145" spans="1:24" x14ac:dyDescent="0.35">
      <c r="A145" s="39"/>
      <c r="B145" s="39" t="s">
        <v>45</v>
      </c>
      <c r="C145" s="39"/>
      <c r="D145" s="39"/>
      <c r="E145" s="39"/>
      <c r="F145" s="39"/>
      <c r="G145" s="39"/>
      <c r="H145" s="40">
        <f t="shared" ref="H145:S145" si="30">ROUND(H2+H36-H144,5)</f>
        <v>22688.02</v>
      </c>
      <c r="I145" s="40">
        <f t="shared" si="30"/>
        <v>-11841.03</v>
      </c>
      <c r="J145" s="40">
        <f t="shared" si="30"/>
        <v>21730.3</v>
      </c>
      <c r="K145" s="40">
        <f t="shared" si="30"/>
        <v>-15867.16</v>
      </c>
      <c r="L145" s="40">
        <f t="shared" si="30"/>
        <v>-55488.639999999999</v>
      </c>
      <c r="M145" s="40">
        <f t="shared" si="30"/>
        <v>197511.96</v>
      </c>
      <c r="N145" s="40">
        <f t="shared" si="30"/>
        <v>142725.93</v>
      </c>
      <c r="O145" s="40">
        <f t="shared" si="30"/>
        <v>1819.88</v>
      </c>
      <c r="P145" s="40">
        <f t="shared" si="30"/>
        <v>1884.64</v>
      </c>
      <c r="Q145" s="40">
        <f t="shared" si="30"/>
        <v>35370.25</v>
      </c>
      <c r="R145" s="40">
        <f t="shared" si="30"/>
        <v>171931.89</v>
      </c>
      <c r="S145" s="40">
        <f t="shared" si="30"/>
        <v>-72435.47</v>
      </c>
      <c r="T145" s="40">
        <f>ROUND(SUM(H145:S145),5)</f>
        <v>440030.57</v>
      </c>
      <c r="U145" s="40">
        <f>ROUND(U2+U36-U144,5)</f>
        <v>-457000</v>
      </c>
      <c r="V145" s="63">
        <f>ROUND(V2+V36-V144,5)</f>
        <v>-419250</v>
      </c>
      <c r="W145" s="63"/>
    </row>
    <row r="146" spans="1:24" x14ac:dyDescent="0.35">
      <c r="A146" s="39"/>
      <c r="B146" s="39" t="s">
        <v>44</v>
      </c>
      <c r="C146" s="39"/>
      <c r="D146" s="39"/>
      <c r="E146" s="39"/>
      <c r="F146" s="39"/>
      <c r="G146" s="39"/>
      <c r="H146" s="40"/>
      <c r="I146" s="40"/>
      <c r="J146" s="40"/>
      <c r="K146" s="40"/>
      <c r="L146" s="40"/>
      <c r="M146" s="40"/>
      <c r="N146" s="40"/>
      <c r="O146" s="40"/>
      <c r="P146" s="40"/>
      <c r="Q146" s="40"/>
      <c r="R146" s="40"/>
      <c r="S146" s="40"/>
      <c r="T146" s="40"/>
      <c r="U146" s="40"/>
      <c r="V146" s="58"/>
      <c r="W146" s="58"/>
    </row>
    <row r="147" spans="1:24" x14ac:dyDescent="0.35">
      <c r="A147" s="39"/>
      <c r="B147" s="39"/>
      <c r="C147" s="39" t="s">
        <v>43</v>
      </c>
      <c r="D147" s="39"/>
      <c r="E147" s="39"/>
      <c r="F147" s="39"/>
      <c r="G147" s="39"/>
      <c r="H147" s="40"/>
      <c r="I147" s="40"/>
      <c r="J147" s="40"/>
      <c r="K147" s="40"/>
      <c r="L147" s="40"/>
      <c r="M147" s="40"/>
      <c r="N147" s="40"/>
      <c r="O147" s="40"/>
      <c r="P147" s="40"/>
      <c r="Q147" s="40"/>
      <c r="R147" s="40"/>
      <c r="S147" s="40"/>
      <c r="T147" s="40"/>
      <c r="U147" s="40"/>
      <c r="V147" s="58"/>
      <c r="W147" s="58"/>
    </row>
    <row r="148" spans="1:24" x14ac:dyDescent="0.35">
      <c r="A148" s="39"/>
      <c r="B148" s="39"/>
      <c r="C148" s="39"/>
      <c r="D148" s="39" t="s">
        <v>42</v>
      </c>
      <c r="E148" s="39"/>
      <c r="F148" s="39"/>
      <c r="G148" s="39"/>
      <c r="H148" s="40">
        <v>0</v>
      </c>
      <c r="I148" s="40">
        <v>0</v>
      </c>
      <c r="J148" s="40">
        <v>0</v>
      </c>
      <c r="K148" s="40">
        <v>0</v>
      </c>
      <c r="L148" s="40">
        <v>0</v>
      </c>
      <c r="M148" s="40">
        <v>0</v>
      </c>
      <c r="N148" s="40">
        <v>0</v>
      </c>
      <c r="O148" s="40">
        <v>0</v>
      </c>
      <c r="P148" s="40">
        <v>0</v>
      </c>
      <c r="Q148" s="40">
        <v>0</v>
      </c>
      <c r="R148" s="40">
        <v>0</v>
      </c>
      <c r="S148" s="40">
        <v>0</v>
      </c>
      <c r="T148" s="40">
        <f>ROUND(SUM(H148:S148),5)</f>
        <v>0</v>
      </c>
      <c r="U148" s="40">
        <v>0</v>
      </c>
      <c r="V148" s="58">
        <v>0</v>
      </c>
      <c r="W148" s="58"/>
      <c r="X148" s="61" t="s">
        <v>232</v>
      </c>
    </row>
    <row r="149" spans="1:24" ht="18.600000000000001" thickBot="1" x14ac:dyDescent="0.4">
      <c r="A149" s="39"/>
      <c r="B149" s="39"/>
      <c r="C149" s="39"/>
      <c r="D149" s="39" t="s">
        <v>41</v>
      </c>
      <c r="E149" s="39"/>
      <c r="F149" s="39"/>
      <c r="G149" s="39"/>
      <c r="H149" s="43">
        <v>-2741.38</v>
      </c>
      <c r="I149" s="43">
        <v>5362.96</v>
      </c>
      <c r="J149" s="43">
        <v>-7434.88</v>
      </c>
      <c r="K149" s="43">
        <v>-8893.77</v>
      </c>
      <c r="L149" s="43">
        <v>3480.84</v>
      </c>
      <c r="M149" s="43">
        <v>15730.72</v>
      </c>
      <c r="N149" s="43">
        <v>11423.6</v>
      </c>
      <c r="O149" s="43">
        <v>634.71</v>
      </c>
      <c r="P149" s="43">
        <v>16831.59</v>
      </c>
      <c r="Q149" s="43">
        <v>2139.37</v>
      </c>
      <c r="R149" s="43">
        <v>14007.18</v>
      </c>
      <c r="S149" s="43">
        <v>-3507.03</v>
      </c>
      <c r="T149" s="43">
        <f>ROUND(SUM(H149:S149),5)</f>
        <v>47033.91</v>
      </c>
      <c r="U149" s="43">
        <v>0</v>
      </c>
      <c r="V149" s="60">
        <v>0</v>
      </c>
      <c r="W149" s="60"/>
      <c r="X149" s="61" t="s">
        <v>233</v>
      </c>
    </row>
    <row r="150" spans="1:24" ht="18.600000000000001" thickBot="1" x14ac:dyDescent="0.4">
      <c r="A150" s="39"/>
      <c r="B150" s="39"/>
      <c r="C150" s="39" t="s">
        <v>40</v>
      </c>
      <c r="D150" s="39"/>
      <c r="E150" s="39"/>
      <c r="F150" s="39"/>
      <c r="G150" s="39"/>
      <c r="H150" s="45">
        <f t="shared" ref="H150:S150" si="31">ROUND(SUM(H147:H149),5)</f>
        <v>-2741.38</v>
      </c>
      <c r="I150" s="45">
        <f t="shared" si="31"/>
        <v>5362.96</v>
      </c>
      <c r="J150" s="45">
        <f t="shared" si="31"/>
        <v>-7434.88</v>
      </c>
      <c r="K150" s="45">
        <f t="shared" si="31"/>
        <v>-8893.77</v>
      </c>
      <c r="L150" s="45">
        <f t="shared" si="31"/>
        <v>3480.84</v>
      </c>
      <c r="M150" s="45">
        <f t="shared" si="31"/>
        <v>15730.72</v>
      </c>
      <c r="N150" s="45">
        <f t="shared" si="31"/>
        <v>11423.6</v>
      </c>
      <c r="O150" s="45">
        <f t="shared" si="31"/>
        <v>634.71</v>
      </c>
      <c r="P150" s="45">
        <f t="shared" si="31"/>
        <v>16831.59</v>
      </c>
      <c r="Q150" s="45">
        <f t="shared" si="31"/>
        <v>2139.37</v>
      </c>
      <c r="R150" s="45">
        <f t="shared" si="31"/>
        <v>14007.18</v>
      </c>
      <c r="S150" s="45">
        <f t="shared" si="31"/>
        <v>-3507.03</v>
      </c>
      <c r="T150" s="45">
        <f>ROUND(SUM(H150:S150),5)</f>
        <v>47033.91</v>
      </c>
      <c r="U150" s="45">
        <f>ROUND(SUM(U147:U149),5)</f>
        <v>0</v>
      </c>
      <c r="V150" s="65">
        <f>ROUND(SUM(V147:V149),5)</f>
        <v>0</v>
      </c>
      <c r="W150" s="72"/>
    </row>
    <row r="151" spans="1:24" ht="18.600000000000001" thickBot="1" x14ac:dyDescent="0.4">
      <c r="A151" s="39"/>
      <c r="B151" s="39" t="s">
        <v>39</v>
      </c>
      <c r="C151" s="39"/>
      <c r="D151" s="39"/>
      <c r="E151" s="39"/>
      <c r="F151" s="39"/>
      <c r="G151" s="39"/>
      <c r="H151" s="45">
        <f t="shared" ref="H151:S151" si="32">ROUND(H146+H150,5)</f>
        <v>-2741.38</v>
      </c>
      <c r="I151" s="45">
        <f t="shared" si="32"/>
        <v>5362.96</v>
      </c>
      <c r="J151" s="45">
        <f t="shared" si="32"/>
        <v>-7434.88</v>
      </c>
      <c r="K151" s="45">
        <f t="shared" si="32"/>
        <v>-8893.77</v>
      </c>
      <c r="L151" s="45">
        <f t="shared" si="32"/>
        <v>3480.84</v>
      </c>
      <c r="M151" s="45">
        <f t="shared" si="32"/>
        <v>15730.72</v>
      </c>
      <c r="N151" s="45">
        <f t="shared" si="32"/>
        <v>11423.6</v>
      </c>
      <c r="O151" s="45">
        <f t="shared" si="32"/>
        <v>634.71</v>
      </c>
      <c r="P151" s="45">
        <f t="shared" si="32"/>
        <v>16831.59</v>
      </c>
      <c r="Q151" s="45">
        <f t="shared" si="32"/>
        <v>2139.37</v>
      </c>
      <c r="R151" s="45">
        <f t="shared" si="32"/>
        <v>14007.18</v>
      </c>
      <c r="S151" s="45">
        <f t="shared" si="32"/>
        <v>-3507.03</v>
      </c>
      <c r="T151" s="45">
        <f>ROUND(SUM(H151:S151),5)</f>
        <v>47033.91</v>
      </c>
      <c r="U151" s="45">
        <f>ROUND(U146+U150,5)</f>
        <v>0</v>
      </c>
      <c r="V151" s="65">
        <f>ROUND(V146+V150,5)</f>
        <v>0</v>
      </c>
      <c r="W151" s="72"/>
    </row>
    <row r="152" spans="1:24" s="47" customFormat="1" ht="10.8" thickBot="1" x14ac:dyDescent="0.25">
      <c r="A152" s="39" t="s">
        <v>38</v>
      </c>
      <c r="B152" s="39"/>
      <c r="C152" s="39"/>
      <c r="D152" s="39"/>
      <c r="E152" s="39"/>
      <c r="F152" s="39"/>
      <c r="G152" s="39"/>
      <c r="H152" s="46">
        <f t="shared" ref="H152:S152" si="33">ROUND(H145+H151,5)</f>
        <v>19946.64</v>
      </c>
      <c r="I152" s="46">
        <f t="shared" si="33"/>
        <v>-6478.07</v>
      </c>
      <c r="J152" s="46">
        <f t="shared" si="33"/>
        <v>14295.42</v>
      </c>
      <c r="K152" s="46">
        <f t="shared" si="33"/>
        <v>-24760.93</v>
      </c>
      <c r="L152" s="46">
        <f t="shared" si="33"/>
        <v>-52007.8</v>
      </c>
      <c r="M152" s="46">
        <f t="shared" si="33"/>
        <v>213242.68</v>
      </c>
      <c r="N152" s="46">
        <f t="shared" si="33"/>
        <v>154149.53</v>
      </c>
      <c r="O152" s="46">
        <f t="shared" si="33"/>
        <v>2454.59</v>
      </c>
      <c r="P152" s="46">
        <f t="shared" si="33"/>
        <v>18716.23</v>
      </c>
      <c r="Q152" s="46">
        <f t="shared" si="33"/>
        <v>37509.620000000003</v>
      </c>
      <c r="R152" s="46">
        <f t="shared" si="33"/>
        <v>185939.07</v>
      </c>
      <c r="S152" s="46">
        <f t="shared" si="33"/>
        <v>-75942.5</v>
      </c>
      <c r="T152" s="46">
        <f>ROUND(SUM(H152:S152),5)</f>
        <v>487064.48</v>
      </c>
      <c r="U152" s="46">
        <f>ROUND(U145+U151,5)</f>
        <v>-457000</v>
      </c>
      <c r="V152" s="66">
        <f>ROUND(V145+V151,5)</f>
        <v>-419250</v>
      </c>
      <c r="W152" s="73"/>
    </row>
    <row r="153" spans="1:24" ht="18.600000000000001" thickTop="1" x14ac:dyDescent="0.35"/>
    <row r="154" spans="1:24" x14ac:dyDescent="0.35">
      <c r="V154" s="57" t="s">
        <v>227</v>
      </c>
      <c r="W154" s="57"/>
    </row>
    <row r="155" spans="1:24" x14ac:dyDescent="0.35">
      <c r="V155" s="67" t="s">
        <v>228</v>
      </c>
      <c r="W155" s="67"/>
    </row>
  </sheetData>
  <pageMargins left="0.7" right="0.7" top="0.75" bottom="0.75" header="0.1" footer="0.3"/>
  <pageSetup scale="83" fitToHeight="0" orientation="landscape" horizontalDpi="0" verticalDpi="0" r:id="rId1"/>
  <headerFooter>
    <oddHeader>&amp;L&amp;"Arial,Bold"&amp;8 2:19 PM
&amp;"Arial,Bold"&amp;8 04/04/19
&amp;"Arial,Bold"&amp;8 Accrual Basis&amp;C&amp;"Arial,Bold"&amp;12 Temecula Public Cemetery District
&amp;"Arial,Bold"&amp;14 Profit &amp;&amp; Loss
&amp;"Arial,Bold"&amp;10 April 2018 through March 2019</oddHeader>
    <oddFooter>&amp;R&amp;"Arial,Bold"&amp;8 Page &amp;P of &amp;N</oddFooter>
  </headerFooter>
  <drawing r:id="rId2"/>
  <legacyDrawing r:id="rId3"/>
  <controls>
    <mc:AlternateContent xmlns:mc="http://schemas.openxmlformats.org/markup-compatibility/2006">
      <mc:Choice Requires="x14">
        <control shapeId="52226" r:id="rId4" name="HEAD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52226" r:id="rId4" name="HEADER"/>
      </mc:Fallback>
    </mc:AlternateContent>
    <mc:AlternateContent xmlns:mc="http://schemas.openxmlformats.org/markup-compatibility/2006">
      <mc:Choice Requires="x14">
        <control shapeId="52225" r:id="rId6" name="FILT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52225" r:id="rId6" name="FILT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158"/>
  <sheetViews>
    <sheetView workbookViewId="0">
      <pane xSplit="6" ySplit="1" topLeftCell="G23" activePane="bottomRight" state="frozenSplit"/>
      <selection pane="topRight" activeCell="H1" sqref="H1"/>
      <selection pane="bottomLeft" activeCell="A2" sqref="A2"/>
      <selection pane="bottomRight" activeCell="Y59" sqref="Y59"/>
    </sheetView>
  </sheetViews>
  <sheetFormatPr defaultColWidth="8.88671875" defaultRowHeight="18" x14ac:dyDescent="0.35"/>
  <cols>
    <col min="1" max="5" width="3.6640625" style="48" customWidth="1"/>
    <col min="6" max="6" width="25.33203125" style="48" customWidth="1"/>
    <col min="7" max="7" width="7.109375" style="49" hidden="1" customWidth="1"/>
    <col min="8" max="8" width="7.5546875" style="49" hidden="1" customWidth="1"/>
    <col min="9" max="9" width="7.109375" style="49" hidden="1" customWidth="1"/>
    <col min="10" max="11" width="7.5546875" style="49" hidden="1" customWidth="1"/>
    <col min="12" max="13" width="7.88671875" style="49" hidden="1" customWidth="1"/>
    <col min="14" max="15" width="7.109375" style="49" hidden="1" customWidth="1"/>
    <col min="16" max="18" width="7.88671875" style="49" hidden="1" customWidth="1"/>
    <col min="19" max="19" width="10.6640625" style="49" customWidth="1"/>
    <col min="20" max="21" width="9.6640625" style="49" customWidth="1"/>
    <col min="22" max="22" width="1.33203125" style="49" customWidth="1"/>
    <col min="23" max="23" width="56.33203125" style="41" customWidth="1"/>
    <col min="24" max="24" width="13.109375" style="41" bestFit="1" customWidth="1"/>
    <col min="25" max="16384" width="8.88671875" style="41"/>
  </cols>
  <sheetData>
    <row r="1" spans="1:23" s="52" customFormat="1" ht="44.4" customHeight="1" thickBot="1" x14ac:dyDescent="0.4">
      <c r="A1" s="51"/>
      <c r="B1" s="51"/>
      <c r="C1" s="51"/>
      <c r="D1" s="51"/>
      <c r="E1" s="51"/>
      <c r="F1" s="51"/>
      <c r="G1" s="51" t="s">
        <v>202</v>
      </c>
      <c r="H1" s="51" t="s">
        <v>203</v>
      </c>
      <c r="I1" s="51" t="s">
        <v>204</v>
      </c>
      <c r="J1" s="51" t="s">
        <v>205</v>
      </c>
      <c r="K1" s="51" t="s">
        <v>206</v>
      </c>
      <c r="L1" s="51" t="s">
        <v>207</v>
      </c>
      <c r="M1" s="51" t="s">
        <v>208</v>
      </c>
      <c r="N1" s="51" t="s">
        <v>209</v>
      </c>
      <c r="O1" s="51" t="s">
        <v>210</v>
      </c>
      <c r="P1" s="51" t="s">
        <v>174</v>
      </c>
      <c r="Q1" s="51" t="s">
        <v>216</v>
      </c>
      <c r="R1" s="51" t="s">
        <v>185</v>
      </c>
      <c r="S1" s="51" t="s">
        <v>231</v>
      </c>
      <c r="T1" s="51" t="s">
        <v>217</v>
      </c>
      <c r="U1" s="51" t="s">
        <v>224</v>
      </c>
      <c r="V1" s="51"/>
      <c r="W1" s="51" t="s">
        <v>225</v>
      </c>
    </row>
    <row r="2" spans="1:23" ht="18.600000000000001" thickTop="1" x14ac:dyDescent="0.35">
      <c r="A2" s="39" t="s">
        <v>173</v>
      </c>
      <c r="B2" s="39"/>
      <c r="C2" s="39"/>
      <c r="D2" s="39"/>
      <c r="E2" s="39"/>
      <c r="F2" s="39"/>
      <c r="G2" s="40"/>
      <c r="H2" s="40"/>
      <c r="I2" s="40"/>
      <c r="J2" s="40"/>
      <c r="K2" s="40"/>
      <c r="L2" s="40"/>
      <c r="M2" s="40"/>
      <c r="N2" s="40"/>
      <c r="O2" s="40"/>
      <c r="P2" s="40"/>
      <c r="Q2" s="40"/>
      <c r="R2" s="40"/>
      <c r="S2" s="40"/>
      <c r="T2" s="40"/>
      <c r="U2" s="40"/>
      <c r="V2" s="40"/>
    </row>
    <row r="3" spans="1:23" x14ac:dyDescent="0.35">
      <c r="A3" s="39"/>
      <c r="B3" s="39"/>
      <c r="C3" s="39" t="s">
        <v>172</v>
      </c>
      <c r="D3" s="39"/>
      <c r="E3" s="39"/>
      <c r="F3" s="39"/>
      <c r="G3" s="40"/>
      <c r="H3" s="40"/>
      <c r="I3" s="40"/>
      <c r="J3" s="40"/>
      <c r="K3" s="40"/>
      <c r="L3" s="40"/>
      <c r="M3" s="40"/>
      <c r="N3" s="40"/>
      <c r="O3" s="40"/>
      <c r="P3" s="40"/>
      <c r="Q3" s="40"/>
      <c r="R3" s="40"/>
      <c r="S3" s="40"/>
      <c r="T3" s="40"/>
      <c r="U3" s="40"/>
      <c r="V3" s="40"/>
    </row>
    <row r="4" spans="1:23" x14ac:dyDescent="0.35">
      <c r="A4" s="39"/>
      <c r="B4" s="39"/>
      <c r="C4" s="39"/>
      <c r="D4" s="39" t="s">
        <v>171</v>
      </c>
      <c r="E4" s="39"/>
      <c r="F4" s="39"/>
      <c r="G4" s="40"/>
      <c r="H4" s="40"/>
      <c r="I4" s="40"/>
      <c r="J4" s="40"/>
      <c r="K4" s="40"/>
      <c r="L4" s="40"/>
      <c r="M4" s="40"/>
      <c r="N4" s="40"/>
      <c r="O4" s="40"/>
      <c r="P4" s="40"/>
      <c r="Q4" s="40"/>
      <c r="R4" s="40"/>
      <c r="S4" s="40"/>
      <c r="T4" s="40"/>
      <c r="U4" s="40"/>
      <c r="V4" s="40"/>
    </row>
    <row r="5" spans="1:23" x14ac:dyDescent="0.35">
      <c r="A5" s="39"/>
      <c r="B5" s="39"/>
      <c r="C5" s="39"/>
      <c r="D5" s="39"/>
      <c r="E5" s="39" t="s">
        <v>170</v>
      </c>
      <c r="F5" s="39"/>
      <c r="G5" s="40">
        <v>0</v>
      </c>
      <c r="H5" s="40">
        <v>0</v>
      </c>
      <c r="I5" s="40">
        <v>0</v>
      </c>
      <c r="J5" s="40">
        <v>10231.209999999999</v>
      </c>
      <c r="K5" s="40">
        <v>-10231.209999999999</v>
      </c>
      <c r="L5" s="40">
        <v>180108.35</v>
      </c>
      <c r="M5" s="40">
        <v>135005.76999999999</v>
      </c>
      <c r="N5" s="40">
        <v>0</v>
      </c>
      <c r="O5" s="40">
        <v>0</v>
      </c>
      <c r="P5" s="40">
        <f>60036.41+116.64</f>
        <v>60153.05</v>
      </c>
      <c r="Q5" s="40">
        <v>188471.5</v>
      </c>
      <c r="R5" s="40">
        <v>-53163.06</v>
      </c>
      <c r="S5" s="40">
        <f t="shared" ref="S5:S14" si="0">ROUND(SUM(G5:R5),5)</f>
        <v>510575.61</v>
      </c>
      <c r="T5" s="40">
        <v>583000</v>
      </c>
      <c r="U5" s="58">
        <f>583000-19500</f>
        <v>563500</v>
      </c>
      <c r="V5" s="58"/>
      <c r="W5" s="61" t="s">
        <v>237</v>
      </c>
    </row>
    <row r="6" spans="1:23" x14ac:dyDescent="0.35">
      <c r="A6" s="39"/>
      <c r="B6" s="39"/>
      <c r="C6" s="39"/>
      <c r="D6" s="39"/>
      <c r="E6" s="39" t="s">
        <v>169</v>
      </c>
      <c r="F6" s="39"/>
      <c r="G6" s="40">
        <v>0</v>
      </c>
      <c r="H6" s="40">
        <v>0</v>
      </c>
      <c r="I6" s="40">
        <v>24148.1</v>
      </c>
      <c r="J6" s="40">
        <v>0</v>
      </c>
      <c r="K6" s="40">
        <v>0</v>
      </c>
      <c r="L6" s="40">
        <v>1564.7</v>
      </c>
      <c r="M6" s="40">
        <v>0</v>
      </c>
      <c r="N6" s="40">
        <v>0</v>
      </c>
      <c r="O6" s="40">
        <v>0</v>
      </c>
      <c r="P6" s="40">
        <v>0</v>
      </c>
      <c r="Q6" s="40">
        <v>0</v>
      </c>
      <c r="R6" s="40">
        <v>1742.61</v>
      </c>
      <c r="S6" s="40">
        <f t="shared" si="0"/>
        <v>27455.41</v>
      </c>
      <c r="T6" s="40">
        <v>23000</v>
      </c>
      <c r="U6" s="58">
        <v>25000</v>
      </c>
      <c r="V6" s="58"/>
      <c r="W6" s="61" t="s">
        <v>238</v>
      </c>
    </row>
    <row r="7" spans="1:23" x14ac:dyDescent="0.35">
      <c r="A7" s="39"/>
      <c r="B7" s="39"/>
      <c r="C7" s="39"/>
      <c r="D7" s="39"/>
      <c r="E7" s="39" t="s">
        <v>168</v>
      </c>
      <c r="F7" s="39"/>
      <c r="G7" s="40">
        <v>0</v>
      </c>
      <c r="H7" s="40">
        <v>0</v>
      </c>
      <c r="I7" s="40">
        <v>0</v>
      </c>
      <c r="J7" s="40">
        <v>0</v>
      </c>
      <c r="K7" s="40">
        <v>0</v>
      </c>
      <c r="L7" s="40">
        <v>0</v>
      </c>
      <c r="M7" s="40">
        <v>0</v>
      </c>
      <c r="N7" s="40">
        <v>0</v>
      </c>
      <c r="O7" s="40">
        <v>0</v>
      </c>
      <c r="P7" s="40">
        <v>0</v>
      </c>
      <c r="Q7" s="40">
        <v>0</v>
      </c>
      <c r="R7" s="40">
        <v>1330.62</v>
      </c>
      <c r="S7" s="40">
        <f t="shared" si="0"/>
        <v>1330.62</v>
      </c>
      <c r="T7" s="40">
        <v>1000</v>
      </c>
      <c r="U7" s="58">
        <v>1000</v>
      </c>
      <c r="V7" s="58"/>
      <c r="W7" s="61" t="s">
        <v>240</v>
      </c>
    </row>
    <row r="8" spans="1:23" x14ac:dyDescent="0.35">
      <c r="A8" s="39"/>
      <c r="B8" s="39"/>
      <c r="C8" s="39"/>
      <c r="D8" s="39"/>
      <c r="E8" s="39" t="s">
        <v>167</v>
      </c>
      <c r="F8" s="39"/>
      <c r="G8" s="40">
        <v>0</v>
      </c>
      <c r="H8" s="40">
        <v>0</v>
      </c>
      <c r="I8" s="40">
        <v>0</v>
      </c>
      <c r="J8" s="40">
        <v>0</v>
      </c>
      <c r="K8" s="40">
        <v>0</v>
      </c>
      <c r="L8" s="40">
        <v>0</v>
      </c>
      <c r="M8" s="40">
        <v>0</v>
      </c>
      <c r="N8" s="40">
        <v>0</v>
      </c>
      <c r="O8" s="40">
        <v>2962.8</v>
      </c>
      <c r="P8" s="40">
        <v>0</v>
      </c>
      <c r="Q8" s="40">
        <v>0</v>
      </c>
      <c r="R8" s="40">
        <v>11120.06</v>
      </c>
      <c r="S8" s="40">
        <f t="shared" si="0"/>
        <v>14082.86</v>
      </c>
      <c r="T8" s="40">
        <v>3500</v>
      </c>
      <c r="U8" s="58">
        <v>10000</v>
      </c>
      <c r="V8" s="58"/>
      <c r="W8" s="61" t="s">
        <v>241</v>
      </c>
    </row>
    <row r="9" spans="1:23" x14ac:dyDescent="0.35">
      <c r="A9" s="39"/>
      <c r="B9" s="39"/>
      <c r="C9" s="39"/>
      <c r="D9" s="39"/>
      <c r="E9" s="39" t="s">
        <v>166</v>
      </c>
      <c r="F9" s="39"/>
      <c r="G9" s="40">
        <v>0</v>
      </c>
      <c r="H9" s="40">
        <v>0</v>
      </c>
      <c r="I9" s="40">
        <v>0</v>
      </c>
      <c r="J9" s="40">
        <v>0</v>
      </c>
      <c r="K9" s="40">
        <v>0</v>
      </c>
      <c r="L9" s="40">
        <v>0</v>
      </c>
      <c r="M9" s="40">
        <v>0</v>
      </c>
      <c r="N9" s="40">
        <v>0</v>
      </c>
      <c r="O9" s="40">
        <v>0</v>
      </c>
      <c r="P9" s="40">
        <v>0</v>
      </c>
      <c r="Q9" s="40">
        <v>0</v>
      </c>
      <c r="R9" s="40">
        <v>4340.6499999999996</v>
      </c>
      <c r="S9" s="40">
        <f t="shared" si="0"/>
        <v>4340.6499999999996</v>
      </c>
      <c r="T9" s="40">
        <v>500</v>
      </c>
      <c r="U9" s="58">
        <v>3500</v>
      </c>
      <c r="V9" s="58"/>
      <c r="W9" s="61" t="s">
        <v>242</v>
      </c>
    </row>
    <row r="10" spans="1:23" x14ac:dyDescent="0.35">
      <c r="A10" s="39"/>
      <c r="B10" s="39"/>
      <c r="C10" s="39"/>
      <c r="D10" s="39"/>
      <c r="E10" s="39" t="s">
        <v>165</v>
      </c>
      <c r="F10" s="39"/>
      <c r="G10" s="40">
        <v>0</v>
      </c>
      <c r="H10" s="40">
        <v>0</v>
      </c>
      <c r="I10" s="40">
        <v>0</v>
      </c>
      <c r="J10" s="40">
        <v>0</v>
      </c>
      <c r="K10" s="40">
        <v>0</v>
      </c>
      <c r="L10" s="40">
        <v>0</v>
      </c>
      <c r="M10" s="40">
        <v>0</v>
      </c>
      <c r="N10" s="40">
        <v>0</v>
      </c>
      <c r="O10" s="40">
        <v>0</v>
      </c>
      <c r="P10" s="40">
        <v>0</v>
      </c>
      <c r="Q10" s="40">
        <v>0</v>
      </c>
      <c r="R10" s="40">
        <v>10231.209999999999</v>
      </c>
      <c r="S10" s="40">
        <f t="shared" si="0"/>
        <v>10231.209999999999</v>
      </c>
      <c r="T10" s="40">
        <v>10000</v>
      </c>
      <c r="U10" s="58">
        <v>10000</v>
      </c>
      <c r="V10" s="58"/>
      <c r="W10" s="61" t="s">
        <v>243</v>
      </c>
    </row>
    <row r="11" spans="1:23" x14ac:dyDescent="0.35">
      <c r="A11" s="39"/>
      <c r="B11" s="39"/>
      <c r="C11" s="39"/>
      <c r="D11" s="39"/>
      <c r="E11" s="39" t="s">
        <v>239</v>
      </c>
      <c r="F11" s="39"/>
      <c r="G11" s="40">
        <v>0</v>
      </c>
      <c r="H11" s="40">
        <v>0</v>
      </c>
      <c r="I11" s="40">
        <v>0</v>
      </c>
      <c r="J11" s="40">
        <v>0</v>
      </c>
      <c r="K11" s="40">
        <v>0</v>
      </c>
      <c r="L11" s="40">
        <v>0</v>
      </c>
      <c r="M11" s="40">
        <v>40066.49</v>
      </c>
      <c r="N11" s="40">
        <v>0</v>
      </c>
      <c r="O11" s="40">
        <v>0</v>
      </c>
      <c r="P11" s="40">
        <v>0</v>
      </c>
      <c r="Q11" s="40">
        <v>0</v>
      </c>
      <c r="R11" s="40">
        <v>0</v>
      </c>
      <c r="S11" s="40">
        <f t="shared" si="0"/>
        <v>40066.49</v>
      </c>
      <c r="T11" s="40">
        <v>0</v>
      </c>
      <c r="U11" s="58">
        <v>0</v>
      </c>
      <c r="V11" s="58"/>
      <c r="W11" s="61" t="s">
        <v>278</v>
      </c>
    </row>
    <row r="12" spans="1:23" x14ac:dyDescent="0.35">
      <c r="A12" s="39"/>
      <c r="B12" s="39"/>
      <c r="C12" s="39"/>
      <c r="D12" s="39"/>
      <c r="E12" s="39" t="s">
        <v>164</v>
      </c>
      <c r="F12" s="39"/>
      <c r="G12" s="40">
        <v>0</v>
      </c>
      <c r="H12" s="40">
        <v>0</v>
      </c>
      <c r="I12" s="40">
        <v>0</v>
      </c>
      <c r="J12" s="40">
        <v>0</v>
      </c>
      <c r="K12" s="40">
        <v>0</v>
      </c>
      <c r="L12" s="40">
        <v>984.16</v>
      </c>
      <c r="M12" s="40">
        <v>2296.37</v>
      </c>
      <c r="N12" s="40">
        <v>0</v>
      </c>
      <c r="O12" s="40">
        <v>0</v>
      </c>
      <c r="P12" s="40">
        <v>0</v>
      </c>
      <c r="Q12" s="40">
        <v>0</v>
      </c>
      <c r="R12" s="40">
        <v>6589.1</v>
      </c>
      <c r="S12" s="40">
        <f t="shared" si="0"/>
        <v>9869.6299999999992</v>
      </c>
      <c r="T12" s="40">
        <v>4500</v>
      </c>
      <c r="U12" s="58">
        <v>7000</v>
      </c>
      <c r="V12" s="58"/>
      <c r="W12" s="61"/>
    </row>
    <row r="13" spans="1:23" ht="18.600000000000001" thickBot="1" x14ac:dyDescent="0.4">
      <c r="A13" s="39"/>
      <c r="B13" s="39"/>
      <c r="C13" s="39"/>
      <c r="D13" s="39"/>
      <c r="E13" s="39" t="s">
        <v>163</v>
      </c>
      <c r="F13" s="39"/>
      <c r="G13" s="42">
        <v>0</v>
      </c>
      <c r="H13" s="42">
        <v>0</v>
      </c>
      <c r="I13" s="42">
        <v>0</v>
      </c>
      <c r="J13" s="42">
        <v>0</v>
      </c>
      <c r="K13" s="42">
        <v>0</v>
      </c>
      <c r="L13" s="42">
        <v>0</v>
      </c>
      <c r="M13" s="42">
        <v>0</v>
      </c>
      <c r="N13" s="42">
        <v>4764.67</v>
      </c>
      <c r="O13" s="42">
        <v>0</v>
      </c>
      <c r="P13" s="42">
        <v>0</v>
      </c>
      <c r="Q13" s="42">
        <v>0</v>
      </c>
      <c r="R13" s="42">
        <v>9031.9</v>
      </c>
      <c r="S13" s="42">
        <f t="shared" si="0"/>
        <v>13796.57</v>
      </c>
      <c r="T13" s="42">
        <v>4500</v>
      </c>
      <c r="U13" s="62">
        <v>10000</v>
      </c>
      <c r="V13" s="60"/>
      <c r="W13" s="61"/>
    </row>
    <row r="14" spans="1:23" x14ac:dyDescent="0.35">
      <c r="A14" s="39"/>
      <c r="B14" s="39"/>
      <c r="C14" s="39"/>
      <c r="D14" s="39" t="s">
        <v>162</v>
      </c>
      <c r="E14" s="39"/>
      <c r="F14" s="39"/>
      <c r="G14" s="40">
        <f t="shared" ref="G14:R14" si="1">ROUND(SUM(G4:G13),5)</f>
        <v>0</v>
      </c>
      <c r="H14" s="40">
        <f t="shared" si="1"/>
        <v>0</v>
      </c>
      <c r="I14" s="40">
        <f t="shared" si="1"/>
        <v>24148.1</v>
      </c>
      <c r="J14" s="40">
        <f t="shared" si="1"/>
        <v>10231.209999999999</v>
      </c>
      <c r="K14" s="40">
        <f t="shared" si="1"/>
        <v>-10231.209999999999</v>
      </c>
      <c r="L14" s="40">
        <f t="shared" si="1"/>
        <v>182657.21</v>
      </c>
      <c r="M14" s="40">
        <f t="shared" si="1"/>
        <v>177368.63</v>
      </c>
      <c r="N14" s="40">
        <f t="shared" si="1"/>
        <v>4764.67</v>
      </c>
      <c r="O14" s="40">
        <f t="shared" si="1"/>
        <v>2962.8</v>
      </c>
      <c r="P14" s="40">
        <f t="shared" si="1"/>
        <v>60153.05</v>
      </c>
      <c r="Q14" s="40">
        <f t="shared" si="1"/>
        <v>188471.5</v>
      </c>
      <c r="R14" s="40">
        <f t="shared" si="1"/>
        <v>-8776.91</v>
      </c>
      <c r="S14" s="40">
        <f t="shared" si="0"/>
        <v>631749.05000000005</v>
      </c>
      <c r="T14" s="40">
        <f>ROUND(SUM(T4:T13),5)</f>
        <v>630000</v>
      </c>
      <c r="U14" s="63">
        <f>ROUND(SUM(U4:U13),5)</f>
        <v>630000</v>
      </c>
      <c r="V14" s="63"/>
    </row>
    <row r="15" spans="1:23" x14ac:dyDescent="0.35">
      <c r="A15" s="39"/>
      <c r="B15" s="39"/>
      <c r="C15" s="39"/>
      <c r="D15" s="39" t="s">
        <v>161</v>
      </c>
      <c r="E15" s="39"/>
      <c r="F15" s="39"/>
      <c r="G15" s="40"/>
      <c r="H15" s="40"/>
      <c r="I15" s="40"/>
      <c r="J15" s="40"/>
      <c r="K15" s="40"/>
      <c r="L15" s="40"/>
      <c r="M15" s="40"/>
      <c r="N15" s="40"/>
      <c r="O15" s="40"/>
      <c r="P15" s="40"/>
      <c r="Q15" s="40"/>
      <c r="R15" s="40"/>
      <c r="S15" s="40"/>
      <c r="T15" s="40"/>
      <c r="U15" s="58"/>
      <c r="V15" s="58"/>
    </row>
    <row r="16" spans="1:23" x14ac:dyDescent="0.35">
      <c r="A16" s="39"/>
      <c r="B16" s="39"/>
      <c r="C16" s="39"/>
      <c r="D16" s="39"/>
      <c r="E16" s="39" t="s">
        <v>160</v>
      </c>
      <c r="F16" s="39"/>
      <c r="G16" s="40">
        <v>0</v>
      </c>
      <c r="H16" s="40">
        <v>0</v>
      </c>
      <c r="I16" s="40">
        <v>3725.51</v>
      </c>
      <c r="J16" s="40">
        <v>250.6</v>
      </c>
      <c r="K16" s="40">
        <v>0</v>
      </c>
      <c r="L16" s="40">
        <v>0</v>
      </c>
      <c r="M16" s="40">
        <v>4909.41</v>
      </c>
      <c r="N16" s="40">
        <v>0</v>
      </c>
      <c r="O16" s="40">
        <v>3711.61</v>
      </c>
      <c r="P16" s="40">
        <v>533.69000000000005</v>
      </c>
      <c r="Q16" s="40">
        <v>0</v>
      </c>
      <c r="R16" s="40">
        <v>3448.86</v>
      </c>
      <c r="S16" s="40">
        <f t="shared" ref="S16:S21" si="2">ROUND(SUM(G16:R16),5)</f>
        <v>16579.68</v>
      </c>
      <c r="T16" s="40">
        <v>10000</v>
      </c>
      <c r="U16" s="58">
        <v>14500</v>
      </c>
      <c r="V16" s="58"/>
      <c r="W16" s="61" t="s">
        <v>245</v>
      </c>
    </row>
    <row r="17" spans="1:26" x14ac:dyDescent="0.35">
      <c r="A17" s="39"/>
      <c r="B17" s="39"/>
      <c r="C17" s="39"/>
      <c r="D17" s="39"/>
      <c r="E17" s="39" t="s">
        <v>159</v>
      </c>
      <c r="F17" s="39"/>
      <c r="G17" s="40">
        <v>0</v>
      </c>
      <c r="H17" s="40">
        <v>0</v>
      </c>
      <c r="I17" s="40">
        <v>898.13</v>
      </c>
      <c r="J17" s="40">
        <v>68.010000000000005</v>
      </c>
      <c r="K17" s="40">
        <v>0</v>
      </c>
      <c r="L17" s="40">
        <v>0</v>
      </c>
      <c r="M17" s="40">
        <v>1306.53</v>
      </c>
      <c r="N17" s="40">
        <v>0</v>
      </c>
      <c r="O17" s="40">
        <v>178.17</v>
      </c>
      <c r="P17" s="40">
        <v>46.44</v>
      </c>
      <c r="Q17" s="40">
        <v>0</v>
      </c>
      <c r="R17" s="40">
        <v>730.97</v>
      </c>
      <c r="S17" s="40">
        <f t="shared" si="2"/>
        <v>3228.25</v>
      </c>
      <c r="T17" s="40">
        <v>500</v>
      </c>
      <c r="U17" s="58">
        <v>3000</v>
      </c>
      <c r="V17" s="58"/>
      <c r="W17" s="61" t="s">
        <v>245</v>
      </c>
    </row>
    <row r="18" spans="1:26" x14ac:dyDescent="0.35">
      <c r="A18" s="39"/>
      <c r="B18" s="39"/>
      <c r="C18" s="39"/>
      <c r="D18" s="39"/>
      <c r="E18" s="39" t="s">
        <v>158</v>
      </c>
      <c r="F18" s="39"/>
      <c r="G18" s="40">
        <v>0</v>
      </c>
      <c r="H18" s="40">
        <v>0</v>
      </c>
      <c r="I18" s="40">
        <v>5545.9</v>
      </c>
      <c r="J18" s="40">
        <v>361.79</v>
      </c>
      <c r="K18" s="40">
        <v>0</v>
      </c>
      <c r="L18" s="40">
        <v>0</v>
      </c>
      <c r="M18" s="40">
        <v>7207.23</v>
      </c>
      <c r="N18" s="40">
        <v>0</v>
      </c>
      <c r="O18" s="40">
        <v>9199.7000000000007</v>
      </c>
      <c r="P18" s="40">
        <v>1199.72</v>
      </c>
      <c r="Q18" s="40">
        <v>0</v>
      </c>
      <c r="R18" s="40">
        <v>5577.27</v>
      </c>
      <c r="S18" s="40">
        <f t="shared" si="2"/>
        <v>29091.61</v>
      </c>
      <c r="T18" s="40">
        <v>9000</v>
      </c>
      <c r="U18" s="58">
        <v>22000</v>
      </c>
      <c r="V18" s="58"/>
      <c r="W18" s="61" t="s">
        <v>245</v>
      </c>
    </row>
    <row r="19" spans="1:26" x14ac:dyDescent="0.35">
      <c r="A19" s="39"/>
      <c r="B19" s="39"/>
      <c r="C19" s="39"/>
      <c r="D19" s="39"/>
      <c r="E19" s="39" t="s">
        <v>157</v>
      </c>
      <c r="F19" s="39"/>
      <c r="G19" s="40">
        <v>3753.76</v>
      </c>
      <c r="H19" s="40">
        <v>3737.19</v>
      </c>
      <c r="I19" s="40">
        <v>3673.03</v>
      </c>
      <c r="J19" s="40">
        <v>5979.49</v>
      </c>
      <c r="K19" s="40">
        <v>4634.1899999999996</v>
      </c>
      <c r="L19" s="40">
        <v>4630.78</v>
      </c>
      <c r="M19" s="40">
        <v>4954.95</v>
      </c>
      <c r="N19" s="40">
        <v>4688.6499999999996</v>
      </c>
      <c r="O19" s="40">
        <v>4874.34</v>
      </c>
      <c r="P19" s="40">
        <v>4645.38</v>
      </c>
      <c r="Q19" s="40">
        <v>3754.53</v>
      </c>
      <c r="R19" s="40">
        <v>3711.99</v>
      </c>
      <c r="S19" s="40">
        <f t="shared" si="2"/>
        <v>53038.28</v>
      </c>
      <c r="T19" s="40">
        <v>35000</v>
      </c>
      <c r="U19" s="58">
        <v>45000</v>
      </c>
      <c r="V19" s="58"/>
      <c r="W19" s="61" t="s">
        <v>245</v>
      </c>
    </row>
    <row r="20" spans="1:26" ht="18.600000000000001" thickBot="1" x14ac:dyDescent="0.4">
      <c r="A20" s="39"/>
      <c r="B20" s="39"/>
      <c r="C20" s="39"/>
      <c r="D20" s="39"/>
      <c r="E20" s="39" t="s">
        <v>156</v>
      </c>
      <c r="F20" s="39"/>
      <c r="G20" s="42">
        <v>668.51</v>
      </c>
      <c r="H20" s="42">
        <v>698.29</v>
      </c>
      <c r="I20" s="42">
        <v>724.81</v>
      </c>
      <c r="J20" s="42">
        <v>684.05</v>
      </c>
      <c r="K20" s="42">
        <v>799.12</v>
      </c>
      <c r="L20" s="42">
        <v>874.12</v>
      </c>
      <c r="M20" s="42">
        <v>889.11</v>
      </c>
      <c r="N20" s="42">
        <v>747.04</v>
      </c>
      <c r="O20" s="42">
        <v>698.49</v>
      </c>
      <c r="P20" s="42">
        <v>781.54</v>
      </c>
      <c r="Q20" s="42">
        <v>636.5</v>
      </c>
      <c r="R20" s="42">
        <v>621.70000000000005</v>
      </c>
      <c r="S20" s="42">
        <f t="shared" si="2"/>
        <v>8823.2800000000007</v>
      </c>
      <c r="T20" s="42">
        <v>5500</v>
      </c>
      <c r="U20" s="62">
        <v>5500</v>
      </c>
      <c r="V20" s="60"/>
      <c r="W20" s="61" t="s">
        <v>245</v>
      </c>
    </row>
    <row r="21" spans="1:26" x14ac:dyDescent="0.35">
      <c r="A21" s="39"/>
      <c r="B21" s="39"/>
      <c r="C21" s="39"/>
      <c r="D21" s="39" t="s">
        <v>155</v>
      </c>
      <c r="E21" s="39"/>
      <c r="F21" s="39"/>
      <c r="G21" s="40">
        <f t="shared" ref="G21:R21" si="3">ROUND(SUM(G15:G20),5)</f>
        <v>4422.2700000000004</v>
      </c>
      <c r="H21" s="40">
        <f t="shared" si="3"/>
        <v>4435.4799999999996</v>
      </c>
      <c r="I21" s="40">
        <f t="shared" si="3"/>
        <v>14567.38</v>
      </c>
      <c r="J21" s="40">
        <f t="shared" si="3"/>
        <v>7343.94</v>
      </c>
      <c r="K21" s="40">
        <f t="shared" si="3"/>
        <v>5433.31</v>
      </c>
      <c r="L21" s="40">
        <f t="shared" si="3"/>
        <v>5504.9</v>
      </c>
      <c r="M21" s="40">
        <f t="shared" si="3"/>
        <v>19267.23</v>
      </c>
      <c r="N21" s="40">
        <f t="shared" si="3"/>
        <v>5435.69</v>
      </c>
      <c r="O21" s="40">
        <f t="shared" si="3"/>
        <v>18662.310000000001</v>
      </c>
      <c r="P21" s="40">
        <f t="shared" si="3"/>
        <v>7206.77</v>
      </c>
      <c r="Q21" s="40">
        <f t="shared" si="3"/>
        <v>4391.03</v>
      </c>
      <c r="R21" s="40">
        <f t="shared" si="3"/>
        <v>14090.79</v>
      </c>
      <c r="S21" s="40">
        <f t="shared" si="2"/>
        <v>110761.1</v>
      </c>
      <c r="T21" s="40">
        <f>ROUND(SUM(T15:T20),5)</f>
        <v>60000</v>
      </c>
      <c r="U21" s="63">
        <f>ROUND(SUM(U15:U20),5)</f>
        <v>90000</v>
      </c>
      <c r="V21" s="63"/>
    </row>
    <row r="22" spans="1:26" x14ac:dyDescent="0.35">
      <c r="A22" s="39"/>
      <c r="B22" s="39"/>
      <c r="C22" s="39"/>
      <c r="D22" s="39" t="s">
        <v>154</v>
      </c>
      <c r="E22" s="39"/>
      <c r="F22" s="39"/>
      <c r="G22" s="40"/>
      <c r="H22" s="40"/>
      <c r="I22" s="40"/>
      <c r="J22" s="40"/>
      <c r="K22" s="40"/>
      <c r="L22" s="40"/>
      <c r="M22" s="40"/>
      <c r="N22" s="40"/>
      <c r="O22" s="40"/>
      <c r="P22" s="40"/>
      <c r="Q22" s="40"/>
      <c r="R22" s="40"/>
      <c r="S22" s="40"/>
      <c r="T22" s="40"/>
      <c r="U22" s="58"/>
      <c r="V22" s="58"/>
    </row>
    <row r="23" spans="1:26" x14ac:dyDescent="0.35">
      <c r="A23" s="39"/>
      <c r="B23" s="39"/>
      <c r="C23" s="39"/>
      <c r="D23" s="39"/>
      <c r="E23" s="39" t="s">
        <v>153</v>
      </c>
      <c r="F23" s="39"/>
      <c r="G23" s="40">
        <v>18175</v>
      </c>
      <c r="H23" s="40">
        <v>7775</v>
      </c>
      <c r="I23" s="40">
        <v>14400</v>
      </c>
      <c r="J23" s="40">
        <v>16225</v>
      </c>
      <c r="K23" s="40">
        <v>7425</v>
      </c>
      <c r="L23" s="40">
        <v>24225</v>
      </c>
      <c r="M23" s="40">
        <v>11983.33</v>
      </c>
      <c r="N23" s="40">
        <v>19350</v>
      </c>
      <c r="O23" s="40">
        <v>18775</v>
      </c>
      <c r="P23" s="40">
        <v>10200</v>
      </c>
      <c r="Q23" s="40">
        <v>16415</v>
      </c>
      <c r="R23" s="40">
        <v>12450</v>
      </c>
      <c r="S23" s="40">
        <f t="shared" ref="S23:S32" si="4">ROUND(SUM(G23:R23),5)</f>
        <v>177398.33</v>
      </c>
      <c r="T23" s="40">
        <v>150000</v>
      </c>
      <c r="U23" s="58">
        <v>175000</v>
      </c>
      <c r="V23" s="58"/>
      <c r="W23" s="61" t="s">
        <v>245</v>
      </c>
    </row>
    <row r="24" spans="1:26" x14ac:dyDescent="0.35">
      <c r="A24" s="39"/>
      <c r="B24" s="39"/>
      <c r="C24" s="39"/>
      <c r="D24" s="39"/>
      <c r="E24" s="39" t="s">
        <v>152</v>
      </c>
      <c r="F24" s="39"/>
      <c r="G24" s="40">
        <v>750</v>
      </c>
      <c r="H24" s="40">
        <v>660</v>
      </c>
      <c r="I24" s="40">
        <v>1200</v>
      </c>
      <c r="J24" s="40">
        <v>1000</v>
      </c>
      <c r="K24" s="40">
        <v>1250</v>
      </c>
      <c r="L24" s="40">
        <v>1500</v>
      </c>
      <c r="M24" s="40">
        <v>1750</v>
      </c>
      <c r="N24" s="40">
        <v>750</v>
      </c>
      <c r="O24" s="40">
        <v>750</v>
      </c>
      <c r="P24" s="40">
        <v>500</v>
      </c>
      <c r="Q24" s="40">
        <v>750</v>
      </c>
      <c r="R24" s="40">
        <v>750</v>
      </c>
      <c r="S24" s="40">
        <f t="shared" si="4"/>
        <v>11610</v>
      </c>
      <c r="T24" s="40">
        <v>10000</v>
      </c>
      <c r="U24" s="58">
        <v>10000</v>
      </c>
      <c r="V24" s="58"/>
      <c r="W24" s="61" t="s">
        <v>246</v>
      </c>
    </row>
    <row r="25" spans="1:26" x14ac:dyDescent="0.35">
      <c r="A25" s="39"/>
      <c r="B25" s="39"/>
      <c r="C25" s="39"/>
      <c r="D25" s="39"/>
      <c r="E25" s="39" t="s">
        <v>151</v>
      </c>
      <c r="F25" s="39"/>
      <c r="G25" s="40">
        <v>2650</v>
      </c>
      <c r="H25" s="40">
        <v>2250</v>
      </c>
      <c r="I25" s="40">
        <v>2650</v>
      </c>
      <c r="J25" s="40">
        <v>3400</v>
      </c>
      <c r="K25" s="40">
        <v>2550</v>
      </c>
      <c r="L25" s="40">
        <v>5050</v>
      </c>
      <c r="M25" s="40">
        <v>2650</v>
      </c>
      <c r="N25" s="40">
        <v>3350</v>
      </c>
      <c r="O25" s="40">
        <v>2950</v>
      </c>
      <c r="P25" s="40">
        <v>1250</v>
      </c>
      <c r="Q25" s="40">
        <v>2950</v>
      </c>
      <c r="R25" s="40">
        <v>3600</v>
      </c>
      <c r="S25" s="40">
        <f t="shared" si="4"/>
        <v>35300</v>
      </c>
      <c r="T25" s="40">
        <v>36000</v>
      </c>
      <c r="U25" s="58">
        <v>38000</v>
      </c>
      <c r="V25" s="58"/>
      <c r="W25" s="61" t="s">
        <v>245</v>
      </c>
    </row>
    <row r="26" spans="1:26" x14ac:dyDescent="0.35">
      <c r="A26" s="39"/>
      <c r="B26" s="39"/>
      <c r="C26" s="39"/>
      <c r="D26" s="39"/>
      <c r="E26" s="39" t="s">
        <v>150</v>
      </c>
      <c r="F26" s="39"/>
      <c r="G26" s="40">
        <v>3775</v>
      </c>
      <c r="H26" s="40">
        <v>7250</v>
      </c>
      <c r="I26" s="40">
        <v>4100</v>
      </c>
      <c r="J26" s="40">
        <v>4500</v>
      </c>
      <c r="K26" s="40">
        <v>2600</v>
      </c>
      <c r="L26" s="40">
        <v>7500</v>
      </c>
      <c r="M26" s="40">
        <v>3516.67</v>
      </c>
      <c r="N26" s="40">
        <v>7100</v>
      </c>
      <c r="O26" s="40">
        <v>6400</v>
      </c>
      <c r="P26" s="40">
        <v>800</v>
      </c>
      <c r="Q26" s="40">
        <v>8585</v>
      </c>
      <c r="R26" s="40">
        <v>4235</v>
      </c>
      <c r="S26" s="40">
        <f t="shared" si="4"/>
        <v>60361.67</v>
      </c>
      <c r="T26" s="40">
        <v>60000</v>
      </c>
      <c r="U26" s="58">
        <v>70000</v>
      </c>
      <c r="V26" s="58"/>
      <c r="W26" s="61" t="s">
        <v>245</v>
      </c>
    </row>
    <row r="27" spans="1:26" x14ac:dyDescent="0.35">
      <c r="A27" s="39"/>
      <c r="B27" s="39"/>
      <c r="C27" s="39"/>
      <c r="D27" s="39"/>
      <c r="E27" s="39" t="s">
        <v>149</v>
      </c>
      <c r="F27" s="39"/>
      <c r="G27" s="40">
        <v>700</v>
      </c>
      <c r="H27" s="40">
        <v>900</v>
      </c>
      <c r="I27" s="40">
        <v>3000</v>
      </c>
      <c r="J27" s="40">
        <v>0</v>
      </c>
      <c r="K27" s="40">
        <v>600</v>
      </c>
      <c r="L27" s="40">
        <v>3700</v>
      </c>
      <c r="M27" s="40">
        <v>2900</v>
      </c>
      <c r="N27" s="40">
        <v>1300</v>
      </c>
      <c r="O27" s="40">
        <v>3200</v>
      </c>
      <c r="P27" s="40">
        <v>2200</v>
      </c>
      <c r="Q27" s="40">
        <v>1500</v>
      </c>
      <c r="R27" s="40">
        <v>200</v>
      </c>
      <c r="S27" s="40">
        <f t="shared" si="4"/>
        <v>20200</v>
      </c>
      <c r="T27" s="40">
        <v>11000</v>
      </c>
      <c r="U27" s="58">
        <v>15000</v>
      </c>
      <c r="V27" s="58"/>
      <c r="W27" s="61" t="s">
        <v>245</v>
      </c>
      <c r="Z27" s="70"/>
    </row>
    <row r="28" spans="1:26" x14ac:dyDescent="0.35">
      <c r="A28" s="39"/>
      <c r="B28" s="39"/>
      <c r="C28" s="39"/>
      <c r="D28" s="39"/>
      <c r="E28" s="39" t="s">
        <v>186</v>
      </c>
      <c r="F28" s="39"/>
      <c r="G28" s="40">
        <v>0</v>
      </c>
      <c r="H28" s="40">
        <v>0</v>
      </c>
      <c r="I28" s="40">
        <v>0</v>
      </c>
      <c r="J28" s="40">
        <v>0</v>
      </c>
      <c r="K28" s="40">
        <v>0</v>
      </c>
      <c r="L28" s="40">
        <v>0</v>
      </c>
      <c r="M28" s="40">
        <v>0</v>
      </c>
      <c r="N28" s="40">
        <v>0</v>
      </c>
      <c r="O28" s="40">
        <v>0</v>
      </c>
      <c r="P28" s="40">
        <v>0</v>
      </c>
      <c r="Q28" s="40">
        <v>0</v>
      </c>
      <c r="R28" s="40">
        <v>0</v>
      </c>
      <c r="S28" s="40">
        <f t="shared" si="4"/>
        <v>0</v>
      </c>
      <c r="T28" s="40">
        <v>500</v>
      </c>
      <c r="U28" s="58">
        <v>300</v>
      </c>
      <c r="V28" s="58"/>
      <c r="W28" s="61" t="s">
        <v>247</v>
      </c>
    </row>
    <row r="29" spans="1:26" x14ac:dyDescent="0.35">
      <c r="A29" s="39"/>
      <c r="B29" s="39"/>
      <c r="C29" s="39"/>
      <c r="D29" s="39"/>
      <c r="E29" s="39" t="s">
        <v>148</v>
      </c>
      <c r="F29" s="39"/>
      <c r="G29" s="40">
        <v>1220</v>
      </c>
      <c r="H29" s="40">
        <v>530</v>
      </c>
      <c r="I29" s="40">
        <v>925</v>
      </c>
      <c r="J29" s="40">
        <v>890</v>
      </c>
      <c r="K29" s="40">
        <v>1090</v>
      </c>
      <c r="L29" s="40">
        <v>2300</v>
      </c>
      <c r="M29" s="40">
        <v>825</v>
      </c>
      <c r="N29" s="40">
        <v>890</v>
      </c>
      <c r="O29" s="40">
        <v>430</v>
      </c>
      <c r="P29" s="40">
        <v>400</v>
      </c>
      <c r="Q29" s="40">
        <v>725</v>
      </c>
      <c r="R29" s="40">
        <v>1380</v>
      </c>
      <c r="S29" s="40">
        <f t="shared" si="4"/>
        <v>11605</v>
      </c>
      <c r="T29" s="40">
        <v>11000</v>
      </c>
      <c r="U29" s="58">
        <v>12000</v>
      </c>
      <c r="V29" s="58"/>
      <c r="W29" s="61" t="s">
        <v>245</v>
      </c>
      <c r="Z29" s="70"/>
    </row>
    <row r="30" spans="1:26" ht="18.600000000000001" thickBot="1" x14ac:dyDescent="0.4">
      <c r="A30" s="39"/>
      <c r="B30" s="39"/>
      <c r="C30" s="39"/>
      <c r="D30" s="39"/>
      <c r="E30" s="39" t="s">
        <v>147</v>
      </c>
      <c r="F30" s="39"/>
      <c r="G30" s="43">
        <v>25000</v>
      </c>
      <c r="H30" s="43">
        <v>205.66</v>
      </c>
      <c r="I30" s="43">
        <v>0</v>
      </c>
      <c r="J30" s="43">
        <v>169.71</v>
      </c>
      <c r="K30" s="43">
        <v>0</v>
      </c>
      <c r="L30" s="43">
        <v>83.54</v>
      </c>
      <c r="M30" s="43">
        <v>0</v>
      </c>
      <c r="N30" s="43">
        <v>0</v>
      </c>
      <c r="O30" s="43">
        <v>704</v>
      </c>
      <c r="P30" s="43">
        <v>0</v>
      </c>
      <c r="Q30" s="43">
        <v>15</v>
      </c>
      <c r="R30" s="43">
        <v>195.71</v>
      </c>
      <c r="S30" s="43">
        <f t="shared" si="4"/>
        <v>26373.62</v>
      </c>
      <c r="T30" s="43">
        <v>200</v>
      </c>
      <c r="U30" s="60">
        <v>500</v>
      </c>
      <c r="V30" s="60"/>
      <c r="W30" s="61" t="s">
        <v>277</v>
      </c>
    </row>
    <row r="31" spans="1:26" ht="18.600000000000001" thickBot="1" x14ac:dyDescent="0.4">
      <c r="A31" s="39"/>
      <c r="B31" s="39"/>
      <c r="C31" s="39"/>
      <c r="D31" s="39" t="s">
        <v>146</v>
      </c>
      <c r="E31" s="39"/>
      <c r="F31" s="39"/>
      <c r="G31" s="44">
        <f t="shared" ref="G31:R31" si="5">ROUND(SUM(G22:G30),5)</f>
        <v>52270</v>
      </c>
      <c r="H31" s="44">
        <f t="shared" si="5"/>
        <v>19570.66</v>
      </c>
      <c r="I31" s="44">
        <f t="shared" si="5"/>
        <v>26275</v>
      </c>
      <c r="J31" s="44">
        <f t="shared" si="5"/>
        <v>26184.71</v>
      </c>
      <c r="K31" s="44">
        <f t="shared" si="5"/>
        <v>15515</v>
      </c>
      <c r="L31" s="44">
        <f t="shared" si="5"/>
        <v>44358.54</v>
      </c>
      <c r="M31" s="44">
        <f t="shared" si="5"/>
        <v>23625</v>
      </c>
      <c r="N31" s="44">
        <f t="shared" si="5"/>
        <v>32740</v>
      </c>
      <c r="O31" s="44">
        <f t="shared" si="5"/>
        <v>33209</v>
      </c>
      <c r="P31" s="44">
        <f t="shared" si="5"/>
        <v>15350</v>
      </c>
      <c r="Q31" s="44">
        <f t="shared" si="5"/>
        <v>30940</v>
      </c>
      <c r="R31" s="44">
        <f t="shared" si="5"/>
        <v>22810.71</v>
      </c>
      <c r="S31" s="44">
        <f t="shared" si="4"/>
        <v>342848.62</v>
      </c>
      <c r="T31" s="44">
        <f>ROUND(SUM(T22:T30),5)</f>
        <v>278700</v>
      </c>
      <c r="U31" s="64">
        <f>ROUND(SUM(U22:U30),5)</f>
        <v>320800</v>
      </c>
      <c r="V31" s="72"/>
    </row>
    <row r="32" spans="1:26" x14ac:dyDescent="0.35">
      <c r="A32" s="39"/>
      <c r="B32" s="39"/>
      <c r="C32" s="39" t="s">
        <v>145</v>
      </c>
      <c r="D32" s="39"/>
      <c r="E32" s="39"/>
      <c r="F32" s="39"/>
      <c r="G32" s="40">
        <f t="shared" ref="G32:R32" si="6">ROUND(G3+G14+G21+G31,5)</f>
        <v>56692.27</v>
      </c>
      <c r="H32" s="40">
        <f t="shared" si="6"/>
        <v>24006.14</v>
      </c>
      <c r="I32" s="40">
        <f t="shared" si="6"/>
        <v>64990.48</v>
      </c>
      <c r="J32" s="40">
        <f t="shared" si="6"/>
        <v>43759.86</v>
      </c>
      <c r="K32" s="40">
        <f t="shared" si="6"/>
        <v>10717.1</v>
      </c>
      <c r="L32" s="40">
        <f t="shared" si="6"/>
        <v>232520.65</v>
      </c>
      <c r="M32" s="40">
        <f t="shared" si="6"/>
        <v>220260.86</v>
      </c>
      <c r="N32" s="40">
        <f t="shared" si="6"/>
        <v>42940.36</v>
      </c>
      <c r="O32" s="40">
        <f t="shared" si="6"/>
        <v>54834.11</v>
      </c>
      <c r="P32" s="40">
        <f t="shared" si="6"/>
        <v>82709.820000000007</v>
      </c>
      <c r="Q32" s="40">
        <f t="shared" si="6"/>
        <v>223802.53</v>
      </c>
      <c r="R32" s="40">
        <f t="shared" si="6"/>
        <v>28124.59</v>
      </c>
      <c r="S32" s="40">
        <f t="shared" si="4"/>
        <v>1085358.77</v>
      </c>
      <c r="T32" s="40">
        <f>ROUND(T3+T14+T21+T31,5)</f>
        <v>968700</v>
      </c>
      <c r="U32" s="63">
        <f>ROUND(U3+U14+U21+U31,5)</f>
        <v>1040800</v>
      </c>
      <c r="V32" s="63"/>
    </row>
    <row r="33" spans="1:23" hidden="1" x14ac:dyDescent="0.35">
      <c r="A33" s="39"/>
      <c r="B33" s="39"/>
      <c r="C33" s="39" t="s">
        <v>144</v>
      </c>
      <c r="D33" s="39"/>
      <c r="E33" s="39"/>
      <c r="F33" s="39"/>
      <c r="G33" s="40"/>
      <c r="H33" s="40"/>
      <c r="I33" s="40"/>
      <c r="J33" s="40"/>
      <c r="K33" s="40"/>
      <c r="L33" s="40"/>
      <c r="M33" s="40"/>
      <c r="N33" s="40"/>
      <c r="O33" s="40"/>
      <c r="P33" s="40"/>
      <c r="Q33" s="40"/>
      <c r="R33" s="40"/>
      <c r="S33" s="40"/>
      <c r="T33" s="40"/>
      <c r="U33" s="58"/>
      <c r="V33" s="58"/>
    </row>
    <row r="34" spans="1:23" hidden="1" x14ac:dyDescent="0.35">
      <c r="A34" s="39"/>
      <c r="B34" s="39"/>
      <c r="C34" s="39"/>
      <c r="D34" s="39" t="s">
        <v>143</v>
      </c>
      <c r="E34" s="39"/>
      <c r="F34" s="39"/>
      <c r="G34" s="43">
        <v>0</v>
      </c>
      <c r="H34" s="43">
        <v>0</v>
      </c>
      <c r="I34" s="43">
        <v>0</v>
      </c>
      <c r="J34" s="43">
        <v>0</v>
      </c>
      <c r="K34" s="43">
        <v>0</v>
      </c>
      <c r="L34" s="43">
        <v>0</v>
      </c>
      <c r="M34" s="43">
        <v>0</v>
      </c>
      <c r="N34" s="43">
        <v>0</v>
      </c>
      <c r="O34" s="43">
        <v>0</v>
      </c>
      <c r="P34" s="43">
        <v>0</v>
      </c>
      <c r="Q34" s="43">
        <v>0</v>
      </c>
      <c r="R34" s="43">
        <v>0</v>
      </c>
      <c r="S34" s="43">
        <f>ROUND(SUM(G34:R34),5)</f>
        <v>0</v>
      </c>
      <c r="T34" s="43">
        <v>0</v>
      </c>
      <c r="U34" s="60">
        <v>0</v>
      </c>
      <c r="V34" s="60"/>
    </row>
    <row r="35" spans="1:23" ht="18.600000000000001" hidden="1" thickBot="1" x14ac:dyDescent="0.4">
      <c r="A35" s="39"/>
      <c r="B35" s="39"/>
      <c r="C35" s="39" t="s">
        <v>142</v>
      </c>
      <c r="D35" s="39"/>
      <c r="E35" s="39"/>
      <c r="F35" s="39"/>
      <c r="G35" s="44">
        <f t="shared" ref="G35:R35" si="7">ROUND(SUM(G33:G34),5)</f>
        <v>0</v>
      </c>
      <c r="H35" s="44">
        <f t="shared" si="7"/>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ROUND(SUM(G35:R35),5)</f>
        <v>0</v>
      </c>
      <c r="T35" s="44">
        <f>ROUND(SUM(T33:T34),5)</f>
        <v>0</v>
      </c>
      <c r="U35" s="59">
        <f>ROUND(SUM(U33:U34),5)</f>
        <v>0</v>
      </c>
      <c r="V35" s="60"/>
    </row>
    <row r="36" spans="1:23" hidden="1" x14ac:dyDescent="0.35">
      <c r="A36" s="39"/>
      <c r="B36" s="39" t="s">
        <v>141</v>
      </c>
      <c r="C36" s="39"/>
      <c r="D36" s="39"/>
      <c r="E36" s="39"/>
      <c r="F36" s="39"/>
      <c r="G36" s="40">
        <f t="shared" ref="G36:R36" si="8">ROUND(G32-G35,5)</f>
        <v>56692.27</v>
      </c>
      <c r="H36" s="40">
        <f t="shared" si="8"/>
        <v>24006.14</v>
      </c>
      <c r="I36" s="40">
        <f t="shared" si="8"/>
        <v>64990.48</v>
      </c>
      <c r="J36" s="40">
        <f t="shared" si="8"/>
        <v>43759.86</v>
      </c>
      <c r="K36" s="40">
        <f t="shared" si="8"/>
        <v>10717.1</v>
      </c>
      <c r="L36" s="40">
        <f t="shared" si="8"/>
        <v>232520.65</v>
      </c>
      <c r="M36" s="40">
        <f t="shared" si="8"/>
        <v>220260.86</v>
      </c>
      <c r="N36" s="40">
        <f t="shared" si="8"/>
        <v>42940.36</v>
      </c>
      <c r="O36" s="40">
        <f t="shared" si="8"/>
        <v>54834.11</v>
      </c>
      <c r="P36" s="40">
        <f t="shared" si="8"/>
        <v>82709.820000000007</v>
      </c>
      <c r="Q36" s="40">
        <f t="shared" si="8"/>
        <v>223802.53</v>
      </c>
      <c r="R36" s="40">
        <f t="shared" si="8"/>
        <v>28124.59</v>
      </c>
      <c r="S36" s="40">
        <f>ROUND(SUM(G36:R36),5)</f>
        <v>1085358.77</v>
      </c>
      <c r="T36" s="40">
        <f>ROUND(T32-T35,5)</f>
        <v>968700</v>
      </c>
      <c r="U36" s="58">
        <f>ROUND(U32-U35,5)</f>
        <v>1040800</v>
      </c>
      <c r="V36" s="58"/>
    </row>
    <row r="37" spans="1:23" x14ac:dyDescent="0.35">
      <c r="A37" s="39"/>
      <c r="B37" s="39"/>
      <c r="C37" s="39" t="s">
        <v>140</v>
      </c>
      <c r="D37" s="39"/>
      <c r="E37" s="39"/>
      <c r="F37" s="39"/>
      <c r="G37" s="40"/>
      <c r="H37" s="40"/>
      <c r="I37" s="40"/>
      <c r="J37" s="40"/>
      <c r="K37" s="40"/>
      <c r="L37" s="40"/>
      <c r="M37" s="40"/>
      <c r="N37" s="40"/>
      <c r="O37" s="40"/>
      <c r="P37" s="40"/>
      <c r="Q37" s="40"/>
      <c r="R37" s="40"/>
      <c r="S37" s="40"/>
      <c r="T37" s="40"/>
      <c r="U37" s="58"/>
      <c r="V37" s="58"/>
    </row>
    <row r="38" spans="1:23" x14ac:dyDescent="0.35">
      <c r="A38" s="39"/>
      <c r="B38" s="39"/>
      <c r="C38" s="39"/>
      <c r="D38" s="39" t="s">
        <v>139</v>
      </c>
      <c r="E38" s="39"/>
      <c r="F38" s="39"/>
      <c r="G38" s="40"/>
      <c r="H38" s="40"/>
      <c r="I38" s="40"/>
      <c r="J38" s="40"/>
      <c r="K38" s="40"/>
      <c r="L38" s="40"/>
      <c r="M38" s="40"/>
      <c r="N38" s="40"/>
      <c r="O38" s="40"/>
      <c r="P38" s="40"/>
      <c r="Q38" s="40"/>
      <c r="R38" s="40"/>
      <c r="S38" s="40"/>
      <c r="T38" s="40"/>
      <c r="U38" s="58"/>
      <c r="V38" s="58"/>
    </row>
    <row r="39" spans="1:23" x14ac:dyDescent="0.35">
      <c r="A39" s="39"/>
      <c r="B39" s="39"/>
      <c r="C39" s="39"/>
      <c r="D39" s="39"/>
      <c r="E39" s="39" t="s">
        <v>138</v>
      </c>
      <c r="F39" s="39"/>
      <c r="G39" s="40"/>
      <c r="H39" s="40"/>
      <c r="I39" s="40"/>
      <c r="J39" s="40"/>
      <c r="K39" s="40"/>
      <c r="L39" s="40"/>
      <c r="M39" s="40"/>
      <c r="N39" s="40"/>
      <c r="O39" s="40"/>
      <c r="P39" s="40"/>
      <c r="Q39" s="40"/>
      <c r="R39" s="40"/>
      <c r="S39" s="40"/>
      <c r="T39" s="40"/>
      <c r="U39" s="58"/>
      <c r="V39" s="58"/>
    </row>
    <row r="40" spans="1:23" x14ac:dyDescent="0.35">
      <c r="A40" s="39"/>
      <c r="B40" s="39"/>
      <c r="C40" s="39"/>
      <c r="D40" s="39"/>
      <c r="E40" s="39"/>
      <c r="F40" s="39" t="s">
        <v>137</v>
      </c>
      <c r="G40" s="40">
        <v>10976.03</v>
      </c>
      <c r="H40" s="40">
        <v>16898.41</v>
      </c>
      <c r="I40" s="40">
        <v>16651.57</v>
      </c>
      <c r="J40" s="40">
        <v>17252.189999999999</v>
      </c>
      <c r="K40" s="40">
        <v>27484.86</v>
      </c>
      <c r="L40" s="40">
        <v>17407.71</v>
      </c>
      <c r="M40" s="40">
        <v>30673.16</v>
      </c>
      <c r="N40" s="40">
        <v>16538.61</v>
      </c>
      <c r="O40" s="40">
        <v>17341.63</v>
      </c>
      <c r="P40" s="40">
        <v>17127.150000000001</v>
      </c>
      <c r="Q40" s="40">
        <v>15911.79</v>
      </c>
      <c r="R40" s="40">
        <v>28546.080000000002</v>
      </c>
      <c r="S40" s="40">
        <f>ROUND(SUM(G40:R40),5)</f>
        <v>232809.19</v>
      </c>
      <c r="T40" s="40">
        <v>230000</v>
      </c>
      <c r="U40" s="58">
        <v>246300</v>
      </c>
      <c r="V40" s="58"/>
      <c r="W40" s="61" t="s">
        <v>248</v>
      </c>
    </row>
    <row r="41" spans="1:23" x14ac:dyDescent="0.35">
      <c r="A41" s="39"/>
      <c r="B41" s="39"/>
      <c r="C41" s="39"/>
      <c r="D41" s="39"/>
      <c r="E41" s="39"/>
      <c r="F41" s="39" t="s">
        <v>175</v>
      </c>
      <c r="G41" s="40">
        <v>0</v>
      </c>
      <c r="H41" s="40">
        <v>0</v>
      </c>
      <c r="I41" s="40">
        <v>0</v>
      </c>
      <c r="J41" s="40">
        <v>0</v>
      </c>
      <c r="K41" s="40">
        <v>4212.17</v>
      </c>
      <c r="L41" s="40">
        <v>0</v>
      </c>
      <c r="M41" s="40">
        <v>0</v>
      </c>
      <c r="N41" s="40">
        <v>0</v>
      </c>
      <c r="O41" s="40">
        <v>0</v>
      </c>
      <c r="P41" s="40">
        <v>0</v>
      </c>
      <c r="Q41" s="40">
        <v>0</v>
      </c>
      <c r="R41" s="40">
        <v>0</v>
      </c>
      <c r="S41" s="40">
        <f>ROUND(SUM(G41:R41),5)</f>
        <v>4212.17</v>
      </c>
      <c r="T41" s="40">
        <v>5000</v>
      </c>
      <c r="U41" s="58">
        <v>5000</v>
      </c>
      <c r="V41" s="58"/>
      <c r="W41" s="61" t="s">
        <v>248</v>
      </c>
    </row>
    <row r="42" spans="1:23" ht="18.600000000000001" thickBot="1" x14ac:dyDescent="0.4">
      <c r="A42" s="39"/>
      <c r="B42" s="39"/>
      <c r="C42" s="39"/>
      <c r="D42" s="39"/>
      <c r="E42" s="39"/>
      <c r="F42" s="39" t="s">
        <v>136</v>
      </c>
      <c r="G42" s="42">
        <v>35.64</v>
      </c>
      <c r="H42" s="42">
        <v>35.64</v>
      </c>
      <c r="I42" s="42">
        <v>35.64</v>
      </c>
      <c r="J42" s="42">
        <v>35.64</v>
      </c>
      <c r="K42" s="42">
        <v>35.64</v>
      </c>
      <c r="L42" s="42">
        <v>35.64</v>
      </c>
      <c r="M42" s="42">
        <v>35.64</v>
      </c>
      <c r="N42" s="42">
        <v>35.64</v>
      </c>
      <c r="O42" s="42">
        <v>35.64</v>
      </c>
      <c r="P42" s="42">
        <v>35.64</v>
      </c>
      <c r="Q42" s="42">
        <v>35.64</v>
      </c>
      <c r="R42" s="42">
        <v>35.64</v>
      </c>
      <c r="S42" s="42">
        <f>ROUND(SUM(G42:R42),5)</f>
        <v>427.68</v>
      </c>
      <c r="T42" s="42">
        <v>450</v>
      </c>
      <c r="U42" s="62">
        <v>450</v>
      </c>
      <c r="V42" s="60"/>
      <c r="W42" s="61" t="s">
        <v>249</v>
      </c>
    </row>
    <row r="43" spans="1:23" ht="18.600000000000001" hidden="1" thickBot="1" x14ac:dyDescent="0.4">
      <c r="A43" s="39"/>
      <c r="B43" s="39"/>
      <c r="C43" s="39"/>
      <c r="D43" s="39"/>
      <c r="E43" s="39"/>
      <c r="F43" s="39" t="s">
        <v>135</v>
      </c>
      <c r="G43" s="42">
        <v>0</v>
      </c>
      <c r="H43" s="42">
        <v>0</v>
      </c>
      <c r="I43" s="42">
        <v>0</v>
      </c>
      <c r="J43" s="42">
        <v>0</v>
      </c>
      <c r="K43" s="42">
        <v>0</v>
      </c>
      <c r="L43" s="42">
        <v>0</v>
      </c>
      <c r="M43" s="42">
        <v>0</v>
      </c>
      <c r="N43" s="42">
        <v>0</v>
      </c>
      <c r="O43" s="42">
        <v>0</v>
      </c>
      <c r="P43" s="42">
        <v>0</v>
      </c>
      <c r="Q43" s="42">
        <v>0</v>
      </c>
      <c r="R43" s="42">
        <v>0</v>
      </c>
      <c r="S43" s="42">
        <f>ROUND(SUM(G43:R43),5)</f>
        <v>0</v>
      </c>
      <c r="T43" s="42">
        <v>0</v>
      </c>
      <c r="U43" s="54">
        <v>0</v>
      </c>
      <c r="V43" s="60"/>
      <c r="W43" s="61" t="s">
        <v>226</v>
      </c>
    </row>
    <row r="44" spans="1:23" x14ac:dyDescent="0.35">
      <c r="A44" s="39"/>
      <c r="B44" s="39"/>
      <c r="C44" s="39"/>
      <c r="D44" s="39"/>
      <c r="E44" s="39" t="s">
        <v>134</v>
      </c>
      <c r="F44" s="39"/>
      <c r="G44" s="40">
        <f t="shared" ref="G44:R44" si="9">ROUND(SUM(G39:G43),5)</f>
        <v>11011.67</v>
      </c>
      <c r="H44" s="40">
        <f t="shared" si="9"/>
        <v>16934.05</v>
      </c>
      <c r="I44" s="40">
        <f t="shared" si="9"/>
        <v>16687.21</v>
      </c>
      <c r="J44" s="40">
        <f t="shared" si="9"/>
        <v>17287.830000000002</v>
      </c>
      <c r="K44" s="40">
        <f t="shared" si="9"/>
        <v>31732.67</v>
      </c>
      <c r="L44" s="40">
        <f t="shared" si="9"/>
        <v>17443.349999999999</v>
      </c>
      <c r="M44" s="40">
        <f t="shared" si="9"/>
        <v>30708.799999999999</v>
      </c>
      <c r="N44" s="40">
        <f t="shared" si="9"/>
        <v>16574.25</v>
      </c>
      <c r="O44" s="40">
        <f t="shared" si="9"/>
        <v>17377.27</v>
      </c>
      <c r="P44" s="40">
        <f t="shared" si="9"/>
        <v>17162.79</v>
      </c>
      <c r="Q44" s="40">
        <f t="shared" si="9"/>
        <v>15947.43</v>
      </c>
      <c r="R44" s="40">
        <f t="shared" si="9"/>
        <v>28581.72</v>
      </c>
      <c r="S44" s="40">
        <f>ROUND(SUM(G44:R44),5)</f>
        <v>237449.04</v>
      </c>
      <c r="T44" s="40">
        <f>ROUND(SUM(T39:T43),5)</f>
        <v>235450</v>
      </c>
      <c r="U44" s="63">
        <f>ROUND(SUM(U39:U43),5)</f>
        <v>251750</v>
      </c>
      <c r="V44" s="58"/>
      <c r="W44" s="61"/>
    </row>
    <row r="45" spans="1:23" x14ac:dyDescent="0.35">
      <c r="A45" s="39"/>
      <c r="B45" s="39"/>
      <c r="C45" s="39"/>
      <c r="D45" s="39"/>
      <c r="E45" s="39" t="s">
        <v>133</v>
      </c>
      <c r="F45" s="39"/>
      <c r="G45" s="40"/>
      <c r="H45" s="40"/>
      <c r="I45" s="40"/>
      <c r="J45" s="40"/>
      <c r="K45" s="40"/>
      <c r="L45" s="40"/>
      <c r="M45" s="40"/>
      <c r="N45" s="40"/>
      <c r="O45" s="40"/>
      <c r="P45" s="40"/>
      <c r="Q45" s="40"/>
      <c r="R45" s="40"/>
      <c r="S45" s="40"/>
      <c r="T45" s="40"/>
      <c r="U45" s="58"/>
      <c r="V45" s="58"/>
    </row>
    <row r="46" spans="1:23" x14ac:dyDescent="0.35">
      <c r="A46" s="39"/>
      <c r="B46" s="39"/>
      <c r="C46" s="39"/>
      <c r="D46" s="39"/>
      <c r="E46" s="39"/>
      <c r="F46" s="39" t="s">
        <v>132</v>
      </c>
      <c r="G46" s="40">
        <v>1241.6400000000001</v>
      </c>
      <c r="H46" s="40">
        <v>831.87</v>
      </c>
      <c r="I46" s="40">
        <v>834.72</v>
      </c>
      <c r="J46" s="40">
        <v>859.56</v>
      </c>
      <c r="K46" s="40">
        <v>994.91</v>
      </c>
      <c r="L46" s="40">
        <v>1153.6300000000001</v>
      </c>
      <c r="M46" s="40">
        <v>1138.08</v>
      </c>
      <c r="N46" s="40">
        <v>1148.8599999999999</v>
      </c>
      <c r="O46" s="40">
        <v>1738.91</v>
      </c>
      <c r="P46" s="40">
        <v>1151.82</v>
      </c>
      <c r="Q46" s="40">
        <v>1202.9000000000001</v>
      </c>
      <c r="R46" s="40">
        <v>401.87</v>
      </c>
      <c r="S46" s="40">
        <f>ROUND(SUM(G46:R46),5)</f>
        <v>12698.77</v>
      </c>
      <c r="T46" s="40">
        <v>15000</v>
      </c>
      <c r="U46" s="58">
        <v>12500</v>
      </c>
      <c r="V46" s="58"/>
      <c r="W46" s="61" t="s">
        <v>248</v>
      </c>
    </row>
    <row r="47" spans="1:23" ht="18.600000000000001" thickBot="1" x14ac:dyDescent="0.4">
      <c r="A47" s="39"/>
      <c r="B47" s="39"/>
      <c r="C47" s="39"/>
      <c r="D47" s="39"/>
      <c r="E47" s="39"/>
      <c r="F47" s="39" t="s">
        <v>131</v>
      </c>
      <c r="G47" s="42">
        <v>420.81</v>
      </c>
      <c r="H47" s="42">
        <v>-2.9</v>
      </c>
      <c r="I47" s="42">
        <v>3.51</v>
      </c>
      <c r="J47" s="42">
        <v>1.44</v>
      </c>
      <c r="K47" s="42">
        <v>-419.94</v>
      </c>
      <c r="L47" s="42">
        <v>0</v>
      </c>
      <c r="M47" s="42">
        <v>0</v>
      </c>
      <c r="N47" s="42">
        <v>28.53</v>
      </c>
      <c r="O47" s="42">
        <v>576.07000000000005</v>
      </c>
      <c r="P47" s="42">
        <v>-0.16</v>
      </c>
      <c r="Q47" s="42">
        <v>0</v>
      </c>
      <c r="R47" s="42">
        <v>0</v>
      </c>
      <c r="S47" s="42">
        <f>ROUND(SUM(G47:R47),5)</f>
        <v>607.36</v>
      </c>
      <c r="T47" s="42">
        <v>0</v>
      </c>
      <c r="U47" s="62">
        <v>0</v>
      </c>
      <c r="V47" s="60"/>
      <c r="W47" s="61" t="s">
        <v>250</v>
      </c>
    </row>
    <row r="48" spans="1:23" x14ac:dyDescent="0.35">
      <c r="A48" s="39"/>
      <c r="B48" s="39"/>
      <c r="C48" s="39"/>
      <c r="D48" s="39"/>
      <c r="E48" s="39" t="s">
        <v>130</v>
      </c>
      <c r="F48" s="39"/>
      <c r="G48" s="40">
        <f t="shared" ref="G48:R48" si="10">ROUND(SUM(G45:G47),5)</f>
        <v>1662.45</v>
      </c>
      <c r="H48" s="40">
        <f t="shared" si="10"/>
        <v>828.97</v>
      </c>
      <c r="I48" s="40">
        <f t="shared" si="10"/>
        <v>838.23</v>
      </c>
      <c r="J48" s="40">
        <f t="shared" si="10"/>
        <v>861</v>
      </c>
      <c r="K48" s="40">
        <f t="shared" si="10"/>
        <v>574.97</v>
      </c>
      <c r="L48" s="40">
        <f t="shared" si="10"/>
        <v>1153.6300000000001</v>
      </c>
      <c r="M48" s="40">
        <f t="shared" si="10"/>
        <v>1138.08</v>
      </c>
      <c r="N48" s="40">
        <f t="shared" si="10"/>
        <v>1177.3900000000001</v>
      </c>
      <c r="O48" s="40">
        <f t="shared" si="10"/>
        <v>2314.98</v>
      </c>
      <c r="P48" s="40">
        <f t="shared" si="10"/>
        <v>1151.6600000000001</v>
      </c>
      <c r="Q48" s="40">
        <f t="shared" si="10"/>
        <v>1202.9000000000001</v>
      </c>
      <c r="R48" s="40">
        <f t="shared" si="10"/>
        <v>401.87</v>
      </c>
      <c r="S48" s="40">
        <f>ROUND(SUM(G48:R48),5)</f>
        <v>13306.13</v>
      </c>
      <c r="T48" s="40">
        <f>ROUND(SUM(T45:T47),5)</f>
        <v>15000</v>
      </c>
      <c r="U48" s="63">
        <f>ROUND(SUM(U45:U47),5)</f>
        <v>12500</v>
      </c>
      <c r="V48" s="63"/>
    </row>
    <row r="49" spans="1:25" x14ac:dyDescent="0.35">
      <c r="A49" s="39"/>
      <c r="B49" s="39"/>
      <c r="C49" s="39"/>
      <c r="D49" s="39"/>
      <c r="E49" s="39" t="s">
        <v>129</v>
      </c>
      <c r="F49" s="39"/>
      <c r="G49" s="40"/>
      <c r="H49" s="40"/>
      <c r="I49" s="40"/>
      <c r="J49" s="40"/>
      <c r="K49" s="40"/>
      <c r="L49" s="40"/>
      <c r="M49" s="40"/>
      <c r="N49" s="40"/>
      <c r="O49" s="40"/>
      <c r="P49" s="40"/>
      <c r="Q49" s="40"/>
      <c r="R49" s="40"/>
      <c r="S49" s="40"/>
      <c r="T49" s="40"/>
      <c r="U49" s="58"/>
      <c r="V49" s="58"/>
    </row>
    <row r="50" spans="1:25" x14ac:dyDescent="0.35">
      <c r="A50" s="39"/>
      <c r="B50" s="39"/>
      <c r="C50" s="39"/>
      <c r="D50" s="39"/>
      <c r="E50" s="39"/>
      <c r="F50" s="39" t="s">
        <v>128</v>
      </c>
      <c r="G50" s="40">
        <v>689.8</v>
      </c>
      <c r="H50" s="40">
        <v>1078.7</v>
      </c>
      <c r="I50" s="40">
        <v>1057.2</v>
      </c>
      <c r="J50" s="40">
        <v>1162.6300000000001</v>
      </c>
      <c r="K50" s="40">
        <v>2045.8</v>
      </c>
      <c r="L50" s="40">
        <v>1097.8800000000001</v>
      </c>
      <c r="M50" s="40">
        <v>1901.74</v>
      </c>
      <c r="N50" s="40">
        <v>1071.9100000000001</v>
      </c>
      <c r="O50" s="40">
        <v>1168.2</v>
      </c>
      <c r="P50" s="40">
        <v>1108.3800000000001</v>
      </c>
      <c r="Q50" s="40">
        <v>1048.54</v>
      </c>
      <c r="R50" s="40">
        <v>1865.94</v>
      </c>
      <c r="S50" s="40">
        <f>ROUND(SUM(G50:R50),5)</f>
        <v>15296.72</v>
      </c>
      <c r="T50" s="40">
        <v>15000</v>
      </c>
      <c r="U50" s="58">
        <v>16000</v>
      </c>
      <c r="V50" s="58"/>
      <c r="W50" s="61" t="s">
        <v>248</v>
      </c>
    </row>
    <row r="51" spans="1:25" ht="18.600000000000001" thickBot="1" x14ac:dyDescent="0.4">
      <c r="A51" s="39"/>
      <c r="B51" s="39"/>
      <c r="C51" s="39"/>
      <c r="D51" s="39"/>
      <c r="E51" s="39"/>
      <c r="F51" s="39" t="s">
        <v>127</v>
      </c>
      <c r="G51" s="42">
        <v>161.33000000000001</v>
      </c>
      <c r="H51" s="42">
        <v>252.29</v>
      </c>
      <c r="I51" s="42">
        <v>247.27</v>
      </c>
      <c r="J51" s="42">
        <v>271.92</v>
      </c>
      <c r="K51" s="42">
        <v>478.46</v>
      </c>
      <c r="L51" s="42">
        <v>256.76</v>
      </c>
      <c r="M51" s="42">
        <v>444.75</v>
      </c>
      <c r="N51" s="42">
        <v>250.71</v>
      </c>
      <c r="O51" s="42">
        <v>273.26</v>
      </c>
      <c r="P51" s="42">
        <v>259.25</v>
      </c>
      <c r="Q51" s="42">
        <v>245.23</v>
      </c>
      <c r="R51" s="42">
        <v>436.39</v>
      </c>
      <c r="S51" s="42">
        <f>ROUND(SUM(G51:R51),5)</f>
        <v>3577.62</v>
      </c>
      <c r="T51" s="42">
        <v>3500</v>
      </c>
      <c r="U51" s="62">
        <v>4000</v>
      </c>
      <c r="V51" s="60"/>
      <c r="W51" s="61" t="s">
        <v>248</v>
      </c>
    </row>
    <row r="52" spans="1:25" x14ac:dyDescent="0.35">
      <c r="A52" s="39"/>
      <c r="B52" s="39"/>
      <c r="C52" s="39"/>
      <c r="D52" s="39"/>
      <c r="E52" s="39" t="s">
        <v>126</v>
      </c>
      <c r="F52" s="39"/>
      <c r="G52" s="40">
        <f t="shared" ref="G52:R52" si="11">ROUND(SUM(G49:G51),5)</f>
        <v>851.13</v>
      </c>
      <c r="H52" s="40">
        <f t="shared" si="11"/>
        <v>1330.99</v>
      </c>
      <c r="I52" s="40">
        <f t="shared" si="11"/>
        <v>1304.47</v>
      </c>
      <c r="J52" s="40">
        <f t="shared" si="11"/>
        <v>1434.55</v>
      </c>
      <c r="K52" s="40">
        <f t="shared" si="11"/>
        <v>2524.2600000000002</v>
      </c>
      <c r="L52" s="40">
        <f t="shared" si="11"/>
        <v>1354.64</v>
      </c>
      <c r="M52" s="40">
        <f t="shared" si="11"/>
        <v>2346.4899999999998</v>
      </c>
      <c r="N52" s="40">
        <f t="shared" si="11"/>
        <v>1322.62</v>
      </c>
      <c r="O52" s="40">
        <f t="shared" si="11"/>
        <v>1441.46</v>
      </c>
      <c r="P52" s="40">
        <f t="shared" si="11"/>
        <v>1367.63</v>
      </c>
      <c r="Q52" s="40">
        <f t="shared" si="11"/>
        <v>1293.77</v>
      </c>
      <c r="R52" s="40">
        <f t="shared" si="11"/>
        <v>2302.33</v>
      </c>
      <c r="S52" s="40">
        <f>ROUND(SUM(G52:R52),5)</f>
        <v>18874.34</v>
      </c>
      <c r="T52" s="40">
        <f>ROUND(SUM(T49:T51),5)</f>
        <v>18500</v>
      </c>
      <c r="U52" s="63">
        <f>ROUND(SUM(U49:U51),5)</f>
        <v>20000</v>
      </c>
      <c r="V52" s="63"/>
    </row>
    <row r="53" spans="1:25" x14ac:dyDescent="0.35">
      <c r="A53" s="39"/>
      <c r="B53" s="39"/>
      <c r="C53" s="39"/>
      <c r="D53" s="39"/>
      <c r="E53" s="39" t="s">
        <v>125</v>
      </c>
      <c r="F53" s="39"/>
      <c r="G53" s="40"/>
      <c r="H53" s="40"/>
      <c r="I53" s="40"/>
      <c r="J53" s="40"/>
      <c r="K53" s="40"/>
      <c r="L53" s="40"/>
      <c r="M53" s="40"/>
      <c r="N53" s="40"/>
      <c r="O53" s="40"/>
      <c r="P53" s="40"/>
      <c r="Q53" s="40"/>
      <c r="R53" s="40"/>
      <c r="S53" s="40"/>
      <c r="T53" s="40"/>
      <c r="U53" s="58"/>
      <c r="V53" s="58"/>
    </row>
    <row r="54" spans="1:25" x14ac:dyDescent="0.35">
      <c r="A54" s="39"/>
      <c r="B54" s="39"/>
      <c r="C54" s="39"/>
      <c r="D54" s="39"/>
      <c r="E54" s="39"/>
      <c r="F54" s="39" t="s">
        <v>124</v>
      </c>
      <c r="G54" s="40">
        <v>5108.57</v>
      </c>
      <c r="H54" s="40">
        <v>0</v>
      </c>
      <c r="I54" s="40">
        <v>10885.48</v>
      </c>
      <c r="J54" s="40">
        <v>5108.57</v>
      </c>
      <c r="K54" s="40">
        <v>5108.57</v>
      </c>
      <c r="L54" s="40">
        <v>4920.29</v>
      </c>
      <c r="M54" s="40">
        <v>4925.43</v>
      </c>
      <c r="N54" s="40">
        <v>4920.29</v>
      </c>
      <c r="O54" s="40">
        <v>4920.29</v>
      </c>
      <c r="P54" s="40">
        <v>4920.29</v>
      </c>
      <c r="Q54" s="40">
        <v>4920.29</v>
      </c>
      <c r="R54" s="40">
        <v>4920.29</v>
      </c>
      <c r="S54" s="40">
        <f>ROUND(SUM(G54:R54),5)</f>
        <v>60658.36</v>
      </c>
      <c r="T54" s="40">
        <v>62000</v>
      </c>
      <c r="U54" s="58">
        <v>67000</v>
      </c>
      <c r="V54" s="58"/>
      <c r="W54" s="61" t="s">
        <v>248</v>
      </c>
    </row>
    <row r="55" spans="1:25" x14ac:dyDescent="0.35">
      <c r="A55" s="39"/>
      <c r="B55" s="39"/>
      <c r="C55" s="39"/>
      <c r="D55" s="39"/>
      <c r="E55" s="39"/>
      <c r="F55" s="39" t="s">
        <v>123</v>
      </c>
      <c r="G55" s="40">
        <v>73.02</v>
      </c>
      <c r="H55" s="40">
        <v>69.64</v>
      </c>
      <c r="I55" s="40">
        <v>62.77</v>
      </c>
      <c r="J55" s="40">
        <v>62.77</v>
      </c>
      <c r="K55" s="40">
        <v>62.77</v>
      </c>
      <c r="L55" s="40">
        <v>62.77</v>
      </c>
      <c r="M55" s="40">
        <v>62.77</v>
      </c>
      <c r="N55" s="40">
        <v>62.77</v>
      </c>
      <c r="O55" s="40">
        <v>62.77</v>
      </c>
      <c r="P55" s="40">
        <v>62.77</v>
      </c>
      <c r="Q55" s="40">
        <v>62.77</v>
      </c>
      <c r="R55" s="40">
        <v>62.77</v>
      </c>
      <c r="S55" s="40">
        <f>ROUND(SUM(G55:R55),5)</f>
        <v>770.36</v>
      </c>
      <c r="T55" s="40">
        <v>1100</v>
      </c>
      <c r="U55" s="58">
        <v>1100</v>
      </c>
      <c r="V55" s="58"/>
      <c r="W55" s="61" t="s">
        <v>248</v>
      </c>
    </row>
    <row r="56" spans="1:25" ht="18.600000000000001" thickBot="1" x14ac:dyDescent="0.4">
      <c r="A56" s="39"/>
      <c r="B56" s="39"/>
      <c r="C56" s="39"/>
      <c r="D56" s="39"/>
      <c r="E56" s="39"/>
      <c r="F56" s="39" t="s">
        <v>122</v>
      </c>
      <c r="G56" s="42">
        <v>307.27999999999997</v>
      </c>
      <c r="H56" s="42">
        <v>418</v>
      </c>
      <c r="I56" s="42">
        <v>514.55999999999995</v>
      </c>
      <c r="J56" s="42">
        <v>413.28</v>
      </c>
      <c r="K56" s="42">
        <v>413.28</v>
      </c>
      <c r="L56" s="42">
        <v>413.28</v>
      </c>
      <c r="M56" s="42">
        <v>413.28</v>
      </c>
      <c r="N56" s="42">
        <v>413.28</v>
      </c>
      <c r="O56" s="42">
        <v>429.76</v>
      </c>
      <c r="P56" s="42">
        <v>429.76</v>
      </c>
      <c r="Q56" s="42">
        <v>429.76</v>
      </c>
      <c r="R56" s="42">
        <v>429.76</v>
      </c>
      <c r="S56" s="42">
        <f>ROUND(SUM(G56:R56),5)</f>
        <v>5025.28</v>
      </c>
      <c r="T56" s="42">
        <v>4400</v>
      </c>
      <c r="U56" s="62">
        <v>4400</v>
      </c>
      <c r="V56" s="60"/>
      <c r="W56" s="61" t="s">
        <v>248</v>
      </c>
    </row>
    <row r="57" spans="1:25" x14ac:dyDescent="0.35">
      <c r="A57" s="39"/>
      <c r="B57" s="39"/>
      <c r="C57" s="39"/>
      <c r="D57" s="39"/>
      <c r="E57" s="39" t="s">
        <v>121</v>
      </c>
      <c r="F57" s="39"/>
      <c r="G57" s="40">
        <f t="shared" ref="G57:R57" si="12">ROUND(SUM(G53:G56),5)</f>
        <v>5488.87</v>
      </c>
      <c r="H57" s="40">
        <f t="shared" si="12"/>
        <v>487.64</v>
      </c>
      <c r="I57" s="40">
        <f t="shared" si="12"/>
        <v>11462.81</v>
      </c>
      <c r="J57" s="40">
        <f t="shared" si="12"/>
        <v>5584.62</v>
      </c>
      <c r="K57" s="40">
        <f t="shared" si="12"/>
        <v>5584.62</v>
      </c>
      <c r="L57" s="40">
        <f t="shared" si="12"/>
        <v>5396.34</v>
      </c>
      <c r="M57" s="40">
        <f t="shared" si="12"/>
        <v>5401.48</v>
      </c>
      <c r="N57" s="40">
        <f t="shared" si="12"/>
        <v>5396.34</v>
      </c>
      <c r="O57" s="40">
        <f t="shared" si="12"/>
        <v>5412.82</v>
      </c>
      <c r="P57" s="40">
        <f t="shared" si="12"/>
        <v>5412.82</v>
      </c>
      <c r="Q57" s="40">
        <f t="shared" si="12"/>
        <v>5412.82</v>
      </c>
      <c r="R57" s="40">
        <f t="shared" si="12"/>
        <v>5412.82</v>
      </c>
      <c r="S57" s="40">
        <f>ROUND(SUM(G57:R57),5)</f>
        <v>66454</v>
      </c>
      <c r="T57" s="40">
        <f>ROUND(SUM(T53:T56),5)</f>
        <v>67500</v>
      </c>
      <c r="U57" s="63">
        <f>ROUND(SUM(U53:U56),5)</f>
        <v>72500</v>
      </c>
      <c r="V57" s="63"/>
    </row>
    <row r="58" spans="1:25" x14ac:dyDescent="0.35">
      <c r="A58" s="39"/>
      <c r="B58" s="39"/>
      <c r="C58" s="39"/>
      <c r="D58" s="39"/>
      <c r="E58" s="39" t="s">
        <v>120</v>
      </c>
      <c r="F58" s="39"/>
      <c r="G58" s="40"/>
      <c r="H58" s="40"/>
      <c r="I58" s="40"/>
      <c r="J58" s="40"/>
      <c r="K58" s="40"/>
      <c r="L58" s="40"/>
      <c r="M58" s="40"/>
      <c r="N58" s="40"/>
      <c r="O58" s="40"/>
      <c r="P58" s="40"/>
      <c r="Q58" s="40"/>
      <c r="R58" s="40"/>
      <c r="S58" s="40"/>
      <c r="T58" s="40"/>
      <c r="U58" s="58"/>
      <c r="V58" s="58"/>
    </row>
    <row r="59" spans="1:25" x14ac:dyDescent="0.35">
      <c r="A59" s="39"/>
      <c r="B59" s="39"/>
      <c r="C59" s="39"/>
      <c r="D59" s="39"/>
      <c r="E59" s="39"/>
      <c r="F59" s="39" t="s">
        <v>119</v>
      </c>
      <c r="G59" s="40">
        <v>1147.4000000000001</v>
      </c>
      <c r="H59" s="40">
        <v>1758.75</v>
      </c>
      <c r="I59" s="40">
        <v>1147.4000000000001</v>
      </c>
      <c r="J59" s="40">
        <v>1147.4000000000001</v>
      </c>
      <c r="K59" s="40">
        <v>1147.4000000000001</v>
      </c>
      <c r="L59" s="40">
        <v>1147.4000000000001</v>
      </c>
      <c r="M59" s="40">
        <v>1147.4000000000001</v>
      </c>
      <c r="N59" s="40">
        <v>1147.4000000000001</v>
      </c>
      <c r="O59" s="40">
        <v>1147.4000000000001</v>
      </c>
      <c r="P59" s="40">
        <v>1147.4000000000001</v>
      </c>
      <c r="Q59" s="40">
        <v>1147.4000000000001</v>
      </c>
      <c r="R59" s="40">
        <v>1147.4000000000001</v>
      </c>
      <c r="S59" s="40">
        <f>ROUND(SUM(G59:R59),5)</f>
        <v>14380.15</v>
      </c>
      <c r="T59" s="40">
        <v>16000</v>
      </c>
      <c r="U59" s="58">
        <v>17000</v>
      </c>
      <c r="V59" s="58"/>
      <c r="W59" s="61" t="s">
        <v>285</v>
      </c>
      <c r="X59" s="76"/>
      <c r="Y59" s="78"/>
    </row>
    <row r="60" spans="1:25" x14ac:dyDescent="0.35">
      <c r="A60" s="39"/>
      <c r="B60" s="39"/>
      <c r="C60" s="39"/>
      <c r="D60" s="39"/>
      <c r="E60" s="39"/>
      <c r="F60" s="39" t="s">
        <v>176</v>
      </c>
      <c r="G60" s="40">
        <v>0</v>
      </c>
      <c r="H60" s="40">
        <v>0</v>
      </c>
      <c r="I60" s="40">
        <v>0</v>
      </c>
      <c r="J60" s="40">
        <v>0</v>
      </c>
      <c r="K60" s="40">
        <v>0</v>
      </c>
      <c r="L60" s="40">
        <v>0</v>
      </c>
      <c r="M60" s="40">
        <v>0</v>
      </c>
      <c r="N60" s="40">
        <v>0</v>
      </c>
      <c r="O60" s="40">
        <v>0</v>
      </c>
      <c r="P60" s="40">
        <v>0</v>
      </c>
      <c r="Q60" s="40">
        <v>0</v>
      </c>
      <c r="R60" s="40">
        <v>0</v>
      </c>
      <c r="S60" s="40">
        <f>ROUND(SUM(G60:R60),5)</f>
        <v>0</v>
      </c>
      <c r="T60" s="40">
        <v>1000</v>
      </c>
      <c r="U60" s="58">
        <v>1000</v>
      </c>
      <c r="V60" s="58"/>
      <c r="W60" s="61" t="s">
        <v>251</v>
      </c>
      <c r="X60" s="77"/>
      <c r="Y60" s="78"/>
    </row>
    <row r="61" spans="1:25" ht="18.600000000000001" thickBot="1" x14ac:dyDescent="0.4">
      <c r="A61" s="39"/>
      <c r="B61" s="39"/>
      <c r="C61" s="39"/>
      <c r="D61" s="39"/>
      <c r="E61" s="39"/>
      <c r="F61" s="39" t="s">
        <v>118</v>
      </c>
      <c r="G61" s="43">
        <v>55.65</v>
      </c>
      <c r="H61" s="43">
        <v>28.5</v>
      </c>
      <c r="I61" s="43">
        <v>22.8</v>
      </c>
      <c r="J61" s="43">
        <v>85.5</v>
      </c>
      <c r="K61" s="43">
        <v>74.099999999999994</v>
      </c>
      <c r="L61" s="43">
        <v>17.100000000000001</v>
      </c>
      <c r="M61" s="43">
        <v>721.17</v>
      </c>
      <c r="N61" s="43">
        <v>437.85</v>
      </c>
      <c r="O61" s="43">
        <v>367.09</v>
      </c>
      <c r="P61" s="43">
        <v>145.88999999999999</v>
      </c>
      <c r="Q61" s="43">
        <v>145.88999999999999</v>
      </c>
      <c r="R61" s="43">
        <v>305.05</v>
      </c>
      <c r="S61" s="43">
        <f>ROUND(SUM(G61:R61),5)</f>
        <v>2406.59</v>
      </c>
      <c r="T61" s="43">
        <v>3000</v>
      </c>
      <c r="U61" s="60">
        <v>3000</v>
      </c>
      <c r="V61" s="60"/>
      <c r="W61" s="61" t="s">
        <v>252</v>
      </c>
    </row>
    <row r="62" spans="1:25" ht="18.600000000000001" thickBot="1" x14ac:dyDescent="0.4">
      <c r="A62" s="39"/>
      <c r="B62" s="39"/>
      <c r="C62" s="39"/>
      <c r="D62" s="39"/>
      <c r="E62" s="39" t="s">
        <v>117</v>
      </c>
      <c r="F62" s="39"/>
      <c r="G62" s="44">
        <f t="shared" ref="G62:R62" si="13">ROUND(SUM(G58:G61),5)</f>
        <v>1203.05</v>
      </c>
      <c r="H62" s="44">
        <f t="shared" si="13"/>
        <v>1787.25</v>
      </c>
      <c r="I62" s="44">
        <f t="shared" si="13"/>
        <v>1170.2</v>
      </c>
      <c r="J62" s="44">
        <f t="shared" si="13"/>
        <v>1232.9000000000001</v>
      </c>
      <c r="K62" s="44">
        <f t="shared" si="13"/>
        <v>1221.5</v>
      </c>
      <c r="L62" s="44">
        <f t="shared" si="13"/>
        <v>1164.5</v>
      </c>
      <c r="M62" s="44">
        <f t="shared" si="13"/>
        <v>1868.57</v>
      </c>
      <c r="N62" s="44">
        <f t="shared" si="13"/>
        <v>1585.25</v>
      </c>
      <c r="O62" s="44">
        <f t="shared" si="13"/>
        <v>1514.49</v>
      </c>
      <c r="P62" s="44">
        <f t="shared" si="13"/>
        <v>1293.29</v>
      </c>
      <c r="Q62" s="44">
        <f t="shared" si="13"/>
        <v>1293.29</v>
      </c>
      <c r="R62" s="44">
        <f t="shared" si="13"/>
        <v>1452.45</v>
      </c>
      <c r="S62" s="44">
        <f>ROUND(SUM(G62:R62),5)</f>
        <v>16786.740000000002</v>
      </c>
      <c r="T62" s="44">
        <f>ROUND(SUM(T58:T61),5)</f>
        <v>20000</v>
      </c>
      <c r="U62" s="64">
        <f>ROUND(SUM(U58:U61),5)</f>
        <v>21000</v>
      </c>
      <c r="V62" s="72"/>
    </row>
    <row r="63" spans="1:25" x14ac:dyDescent="0.35">
      <c r="A63" s="39"/>
      <c r="B63" s="39"/>
      <c r="C63" s="39"/>
      <c r="D63" s="39" t="s">
        <v>116</v>
      </c>
      <c r="E63" s="39"/>
      <c r="F63" s="39"/>
      <c r="G63" s="40">
        <f t="shared" ref="G63:R63" si="14">ROUND(G38+G44+G48+G52+G57+G62,5)</f>
        <v>20217.169999999998</v>
      </c>
      <c r="H63" s="40">
        <f t="shared" si="14"/>
        <v>21368.9</v>
      </c>
      <c r="I63" s="40">
        <f t="shared" si="14"/>
        <v>31462.92</v>
      </c>
      <c r="J63" s="40">
        <f t="shared" si="14"/>
        <v>26400.9</v>
      </c>
      <c r="K63" s="40">
        <f t="shared" si="14"/>
        <v>41638.019999999997</v>
      </c>
      <c r="L63" s="40">
        <f t="shared" si="14"/>
        <v>26512.46</v>
      </c>
      <c r="M63" s="40">
        <f t="shared" si="14"/>
        <v>41463.42</v>
      </c>
      <c r="N63" s="40">
        <f t="shared" si="14"/>
        <v>26055.85</v>
      </c>
      <c r="O63" s="40">
        <f t="shared" si="14"/>
        <v>28061.02</v>
      </c>
      <c r="P63" s="40">
        <f t="shared" si="14"/>
        <v>26388.19</v>
      </c>
      <c r="Q63" s="40">
        <f t="shared" si="14"/>
        <v>25150.21</v>
      </c>
      <c r="R63" s="40">
        <f t="shared" si="14"/>
        <v>38151.19</v>
      </c>
      <c r="S63" s="40">
        <f>ROUND(SUM(G63:R63),5)</f>
        <v>352870.25</v>
      </c>
      <c r="T63" s="40">
        <f>ROUND(T38+T44+T48+T52+T57+T62,5)</f>
        <v>356450</v>
      </c>
      <c r="U63" s="63">
        <f>ROUND(U38+U44+U48+U52+U57+U62,5)</f>
        <v>377750</v>
      </c>
      <c r="V63" s="63"/>
    </row>
    <row r="64" spans="1:25" x14ac:dyDescent="0.35">
      <c r="A64" s="39"/>
      <c r="B64" s="39"/>
      <c r="C64" s="39"/>
      <c r="D64" s="39" t="s">
        <v>115</v>
      </c>
      <c r="E64" s="39"/>
      <c r="F64" s="39"/>
      <c r="G64" s="40"/>
      <c r="H64" s="40"/>
      <c r="I64" s="40"/>
      <c r="J64" s="40"/>
      <c r="K64" s="40"/>
      <c r="L64" s="40"/>
      <c r="M64" s="40"/>
      <c r="N64" s="40"/>
      <c r="O64" s="40"/>
      <c r="P64" s="40"/>
      <c r="Q64" s="40"/>
      <c r="R64" s="40"/>
      <c r="S64" s="40"/>
      <c r="T64" s="40"/>
      <c r="U64" s="58"/>
      <c r="V64" s="58"/>
    </row>
    <row r="65" spans="1:23" x14ac:dyDescent="0.35">
      <c r="A65" s="39"/>
      <c r="B65" s="39"/>
      <c r="C65" s="39"/>
      <c r="D65" s="39"/>
      <c r="E65" s="39" t="s">
        <v>114</v>
      </c>
      <c r="F65" s="39"/>
      <c r="G65" s="40"/>
      <c r="H65" s="40"/>
      <c r="I65" s="40"/>
      <c r="J65" s="40"/>
      <c r="K65" s="40"/>
      <c r="L65" s="40"/>
      <c r="M65" s="40"/>
      <c r="N65" s="40"/>
      <c r="O65" s="40"/>
      <c r="P65" s="40"/>
      <c r="Q65" s="40"/>
      <c r="R65" s="40"/>
      <c r="S65" s="40"/>
      <c r="T65" s="40"/>
      <c r="U65" s="58"/>
      <c r="V65" s="58"/>
    </row>
    <row r="66" spans="1:23" x14ac:dyDescent="0.35">
      <c r="A66" s="39"/>
      <c r="B66" s="39"/>
      <c r="C66" s="39"/>
      <c r="D66" s="39"/>
      <c r="E66" s="39"/>
      <c r="F66" s="39" t="s">
        <v>113</v>
      </c>
      <c r="G66" s="40">
        <v>95.28</v>
      </c>
      <c r="H66" s="40">
        <v>0</v>
      </c>
      <c r="I66" s="40">
        <v>0</v>
      </c>
      <c r="J66" s="40">
        <v>0</v>
      </c>
      <c r="K66" s="40">
        <v>0</v>
      </c>
      <c r="L66" s="40">
        <v>0</v>
      </c>
      <c r="M66" s="40">
        <v>-93.49</v>
      </c>
      <c r="N66" s="40">
        <v>0</v>
      </c>
      <c r="O66" s="40">
        <v>0</v>
      </c>
      <c r="P66" s="40">
        <v>0</v>
      </c>
      <c r="Q66" s="40">
        <v>0</v>
      </c>
      <c r="R66" s="40">
        <v>0</v>
      </c>
      <c r="S66" s="40">
        <v>0</v>
      </c>
      <c r="T66" s="40">
        <v>3400</v>
      </c>
      <c r="U66" s="58">
        <v>2400</v>
      </c>
      <c r="V66" s="58"/>
      <c r="W66" s="61" t="s">
        <v>253</v>
      </c>
    </row>
    <row r="67" spans="1:23" x14ac:dyDescent="0.35">
      <c r="A67" s="39"/>
      <c r="B67" s="39"/>
      <c r="C67" s="39"/>
      <c r="D67" s="39"/>
      <c r="E67" s="39"/>
      <c r="F67" s="39" t="s">
        <v>112</v>
      </c>
      <c r="G67" s="40">
        <v>258.12</v>
      </c>
      <c r="H67" s="40">
        <v>258.12</v>
      </c>
      <c r="I67" s="40">
        <v>258.12</v>
      </c>
      <c r="J67" s="40">
        <v>258.12</v>
      </c>
      <c r="K67" s="40">
        <v>258.12</v>
      </c>
      <c r="L67" s="40">
        <v>258.12</v>
      </c>
      <c r="M67" s="40">
        <v>258.12</v>
      </c>
      <c r="N67" s="40">
        <v>258.12</v>
      </c>
      <c r="O67" s="40">
        <v>258.12</v>
      </c>
      <c r="P67" s="40">
        <v>258.12</v>
      </c>
      <c r="Q67" s="40">
        <v>258.12</v>
      </c>
      <c r="R67" s="40">
        <v>258.12</v>
      </c>
      <c r="S67" s="40">
        <v>258.12</v>
      </c>
      <c r="T67" s="40">
        <v>3300</v>
      </c>
      <c r="U67" s="58">
        <v>3300</v>
      </c>
      <c r="V67" s="58"/>
      <c r="W67" s="61" t="s">
        <v>252</v>
      </c>
    </row>
    <row r="68" spans="1:23" ht="18.600000000000001" thickBot="1" x14ac:dyDescent="0.4">
      <c r="A68" s="39"/>
      <c r="B68" s="39"/>
      <c r="C68" s="39"/>
      <c r="D68" s="39"/>
      <c r="E68" s="39"/>
      <c r="F68" s="39" t="s">
        <v>111</v>
      </c>
      <c r="G68" s="42">
        <v>93.03</v>
      </c>
      <c r="H68" s="42">
        <v>559.51</v>
      </c>
      <c r="I68" s="42">
        <v>514.62</v>
      </c>
      <c r="J68" s="42">
        <v>406.4</v>
      </c>
      <c r="K68" s="42">
        <v>296.24</v>
      </c>
      <c r="L68" s="42">
        <v>302.38</v>
      </c>
      <c r="M68" s="42">
        <v>292.37</v>
      </c>
      <c r="N68" s="42">
        <v>275.5</v>
      </c>
      <c r="O68" s="42">
        <v>261.02</v>
      </c>
      <c r="P68" s="42">
        <v>257.64</v>
      </c>
      <c r="Q68" s="42">
        <v>257.64</v>
      </c>
      <c r="R68" s="42">
        <v>257.64</v>
      </c>
      <c r="S68" s="42">
        <f>ROUND(SUM(G68:R68),5)</f>
        <v>3773.99</v>
      </c>
      <c r="T68" s="42">
        <v>5000</v>
      </c>
      <c r="U68" s="62">
        <v>5000</v>
      </c>
      <c r="V68" s="60"/>
      <c r="W68" s="61" t="s">
        <v>252</v>
      </c>
    </row>
    <row r="69" spans="1:23" x14ac:dyDescent="0.35">
      <c r="A69" s="39"/>
      <c r="B69" s="39"/>
      <c r="C69" s="39"/>
      <c r="D69" s="39"/>
      <c r="E69" s="39" t="s">
        <v>110</v>
      </c>
      <c r="F69" s="39"/>
      <c r="G69" s="40">
        <f t="shared" ref="G69:R69" si="15">ROUND(SUM(G65:G68),5)</f>
        <v>446.43</v>
      </c>
      <c r="H69" s="40">
        <f t="shared" si="15"/>
        <v>817.63</v>
      </c>
      <c r="I69" s="40">
        <f t="shared" si="15"/>
        <v>772.74</v>
      </c>
      <c r="J69" s="40">
        <f t="shared" si="15"/>
        <v>664.52</v>
      </c>
      <c r="K69" s="40">
        <f t="shared" si="15"/>
        <v>554.36</v>
      </c>
      <c r="L69" s="40">
        <f t="shared" si="15"/>
        <v>560.5</v>
      </c>
      <c r="M69" s="40">
        <f t="shared" si="15"/>
        <v>457</v>
      </c>
      <c r="N69" s="40">
        <f t="shared" si="15"/>
        <v>533.62</v>
      </c>
      <c r="O69" s="40">
        <f t="shared" si="15"/>
        <v>519.14</v>
      </c>
      <c r="P69" s="40">
        <f t="shared" si="15"/>
        <v>515.76</v>
      </c>
      <c r="Q69" s="40">
        <f t="shared" si="15"/>
        <v>515.76</v>
      </c>
      <c r="R69" s="40">
        <f t="shared" si="15"/>
        <v>515.76</v>
      </c>
      <c r="S69" s="40">
        <f>ROUND(SUM(G69:R69),5)</f>
        <v>6873.22</v>
      </c>
      <c r="T69" s="40">
        <f>ROUND(SUM(T65:T68),5)</f>
        <v>11700</v>
      </c>
      <c r="U69" s="63">
        <f>ROUND(SUM(U65:U68),5)</f>
        <v>10700</v>
      </c>
      <c r="V69" s="63"/>
    </row>
    <row r="70" spans="1:23" x14ac:dyDescent="0.35">
      <c r="A70" s="39"/>
      <c r="B70" s="39"/>
      <c r="C70" s="39"/>
      <c r="D70" s="39"/>
      <c r="E70" s="39" t="s">
        <v>109</v>
      </c>
      <c r="F70" s="39"/>
      <c r="G70" s="40"/>
      <c r="H70" s="40"/>
      <c r="I70" s="40"/>
      <c r="J70" s="40"/>
      <c r="K70" s="40"/>
      <c r="L70" s="40"/>
      <c r="M70" s="40"/>
      <c r="N70" s="40"/>
      <c r="O70" s="40"/>
      <c r="P70" s="40"/>
      <c r="Q70" s="40"/>
      <c r="R70" s="40"/>
      <c r="S70" s="40"/>
      <c r="T70" s="40"/>
      <c r="U70" s="58"/>
      <c r="V70" s="58"/>
      <c r="W70" s="74"/>
    </row>
    <row r="71" spans="1:23" x14ac:dyDescent="0.35">
      <c r="A71" s="39"/>
      <c r="B71" s="39"/>
      <c r="C71" s="39"/>
      <c r="D71" s="39"/>
      <c r="E71" s="39"/>
      <c r="F71" s="39" t="s">
        <v>108</v>
      </c>
      <c r="G71" s="40">
        <v>0</v>
      </c>
      <c r="H71" s="40">
        <v>500</v>
      </c>
      <c r="I71" s="40">
        <v>400</v>
      </c>
      <c r="J71" s="40">
        <v>1500</v>
      </c>
      <c r="K71" s="40">
        <v>1300</v>
      </c>
      <c r="L71" s="40">
        <v>300</v>
      </c>
      <c r="M71" s="40">
        <v>0</v>
      </c>
      <c r="N71" s="40">
        <v>750</v>
      </c>
      <c r="O71" s="40">
        <v>1500</v>
      </c>
      <c r="P71" s="40">
        <v>750</v>
      </c>
      <c r="Q71" s="40">
        <v>1000</v>
      </c>
      <c r="R71" s="40">
        <v>1700</v>
      </c>
      <c r="S71" s="40">
        <f t="shared" ref="S71:S102" si="16">ROUND(SUM(G71:R71),5)</f>
        <v>9700</v>
      </c>
      <c r="T71" s="40">
        <v>15000</v>
      </c>
      <c r="U71" s="58">
        <v>12000</v>
      </c>
      <c r="V71" s="58"/>
      <c r="W71" s="61" t="s">
        <v>254</v>
      </c>
    </row>
    <row r="72" spans="1:23" x14ac:dyDescent="0.35">
      <c r="A72" s="39"/>
      <c r="B72" s="39"/>
      <c r="C72" s="39"/>
      <c r="D72" s="39"/>
      <c r="E72" s="39"/>
      <c r="F72" s="39" t="s">
        <v>107</v>
      </c>
      <c r="G72" s="40">
        <v>403.23</v>
      </c>
      <c r="H72" s="40">
        <v>109.38</v>
      </c>
      <c r="I72" s="40">
        <v>299.73</v>
      </c>
      <c r="J72" s="40">
        <v>207.4</v>
      </c>
      <c r="K72" s="40">
        <v>222.34</v>
      </c>
      <c r="L72" s="40">
        <v>0</v>
      </c>
      <c r="M72" s="40">
        <v>662.39</v>
      </c>
      <c r="N72" s="40">
        <v>259.25</v>
      </c>
      <c r="O72" s="40">
        <v>207.4</v>
      </c>
      <c r="P72" s="40">
        <v>381.39</v>
      </c>
      <c r="Q72" s="40">
        <v>346.47</v>
      </c>
      <c r="R72" s="40">
        <v>48.19</v>
      </c>
      <c r="S72" s="40">
        <f t="shared" si="16"/>
        <v>3147.17</v>
      </c>
      <c r="T72" s="40">
        <v>1800</v>
      </c>
      <c r="U72" s="58">
        <v>3100</v>
      </c>
      <c r="V72" s="58"/>
      <c r="W72" s="61" t="s">
        <v>274</v>
      </c>
    </row>
    <row r="73" spans="1:23" x14ac:dyDescent="0.35">
      <c r="A73" s="39"/>
      <c r="B73" s="39"/>
      <c r="C73" s="39"/>
      <c r="D73" s="39"/>
      <c r="E73" s="39"/>
      <c r="F73" s="39" t="s">
        <v>106</v>
      </c>
      <c r="G73" s="40">
        <v>234.9</v>
      </c>
      <c r="H73" s="40">
        <v>288.94</v>
      </c>
      <c r="I73" s="40">
        <v>418.68</v>
      </c>
      <c r="J73" s="40">
        <v>223</v>
      </c>
      <c r="K73" s="40">
        <v>208</v>
      </c>
      <c r="L73" s="40">
        <v>198</v>
      </c>
      <c r="M73" s="40">
        <v>198.04</v>
      </c>
      <c r="N73" s="40">
        <v>195.43</v>
      </c>
      <c r="O73" s="40">
        <v>193.08</v>
      </c>
      <c r="P73" s="40">
        <v>303.88</v>
      </c>
      <c r="Q73" s="40">
        <v>289.12</v>
      </c>
      <c r="R73" s="40">
        <v>211.61</v>
      </c>
      <c r="S73" s="40">
        <f t="shared" si="16"/>
        <v>2962.68</v>
      </c>
      <c r="T73" s="40">
        <v>4500</v>
      </c>
      <c r="U73" s="58">
        <v>3100</v>
      </c>
      <c r="V73" s="58"/>
      <c r="W73" s="61" t="s">
        <v>252</v>
      </c>
    </row>
    <row r="74" spans="1:23" x14ac:dyDescent="0.35">
      <c r="A74" s="39"/>
      <c r="B74" s="39"/>
      <c r="C74" s="39"/>
      <c r="D74" s="39"/>
      <c r="E74" s="39"/>
      <c r="F74" s="39" t="s">
        <v>105</v>
      </c>
      <c r="G74" s="40">
        <v>221.65</v>
      </c>
      <c r="H74" s="40">
        <v>221.65</v>
      </c>
      <c r="I74" s="40">
        <v>0</v>
      </c>
      <c r="J74" s="40">
        <v>0</v>
      </c>
      <c r="K74" s="40">
        <v>0</v>
      </c>
      <c r="L74" s="40">
        <v>0</v>
      </c>
      <c r="M74" s="40">
        <v>0</v>
      </c>
      <c r="N74" s="40">
        <v>0</v>
      </c>
      <c r="O74" s="40">
        <v>0</v>
      </c>
      <c r="P74" s="40">
        <v>0</v>
      </c>
      <c r="Q74" s="40">
        <v>0</v>
      </c>
      <c r="R74" s="40">
        <v>0</v>
      </c>
      <c r="S74" s="40">
        <v>0</v>
      </c>
      <c r="T74" s="40">
        <v>2800</v>
      </c>
      <c r="U74" s="58">
        <v>0</v>
      </c>
      <c r="V74" s="58"/>
      <c r="W74" s="61" t="s">
        <v>255</v>
      </c>
    </row>
    <row r="75" spans="1:23" x14ac:dyDescent="0.35">
      <c r="A75" s="39"/>
      <c r="B75" s="39"/>
      <c r="C75" s="39"/>
      <c r="D75" s="39"/>
      <c r="E75" s="39"/>
      <c r="F75" s="39" t="s">
        <v>104</v>
      </c>
      <c r="G75" s="40">
        <v>70.900000000000006</v>
      </c>
      <c r="H75" s="40">
        <v>53.8</v>
      </c>
      <c r="I75" s="40">
        <v>0</v>
      </c>
      <c r="J75" s="40">
        <v>52.49</v>
      </c>
      <c r="K75" s="40">
        <v>212.93</v>
      </c>
      <c r="L75" s="40">
        <v>0</v>
      </c>
      <c r="M75" s="40">
        <v>0</v>
      </c>
      <c r="N75" s="40">
        <v>61.94</v>
      </c>
      <c r="O75" s="40">
        <v>27.78</v>
      </c>
      <c r="P75" s="40">
        <v>0</v>
      </c>
      <c r="Q75" s="40">
        <v>352.01</v>
      </c>
      <c r="R75" s="40">
        <v>0</v>
      </c>
      <c r="S75" s="40">
        <f t="shared" si="16"/>
        <v>831.85</v>
      </c>
      <c r="T75" s="40">
        <v>1200</v>
      </c>
      <c r="U75" s="58">
        <v>1100</v>
      </c>
      <c r="V75" s="58"/>
      <c r="W75" s="61" t="s">
        <v>256</v>
      </c>
    </row>
    <row r="76" spans="1:23" x14ac:dyDescent="0.35">
      <c r="A76" s="39"/>
      <c r="B76" s="39"/>
      <c r="C76" s="39"/>
      <c r="D76" s="39"/>
      <c r="E76" s="39"/>
      <c r="F76" s="39" t="s">
        <v>103</v>
      </c>
      <c r="G76" s="40">
        <v>766.33</v>
      </c>
      <c r="H76" s="40">
        <v>766.33</v>
      </c>
      <c r="I76" s="40">
        <v>766.33</v>
      </c>
      <c r="J76" s="40">
        <v>766.33</v>
      </c>
      <c r="K76" s="40">
        <v>766.33</v>
      </c>
      <c r="L76" s="40">
        <v>766.33</v>
      </c>
      <c r="M76" s="40">
        <v>766.33</v>
      </c>
      <c r="N76" s="40">
        <v>766.33</v>
      </c>
      <c r="O76" s="40">
        <v>766.33</v>
      </c>
      <c r="P76" s="40">
        <v>766.33</v>
      </c>
      <c r="Q76" s="40">
        <v>766.33</v>
      </c>
      <c r="R76" s="40">
        <v>766.33</v>
      </c>
      <c r="S76" s="40">
        <f t="shared" si="16"/>
        <v>9195.9599999999991</v>
      </c>
      <c r="T76" s="40">
        <v>9200</v>
      </c>
      <c r="U76" s="58">
        <v>9500</v>
      </c>
      <c r="V76" s="58"/>
      <c r="W76" s="61" t="s">
        <v>284</v>
      </c>
    </row>
    <row r="77" spans="1:23" x14ac:dyDescent="0.35">
      <c r="A77" s="39"/>
      <c r="B77" s="39"/>
      <c r="C77" s="39"/>
      <c r="D77" s="39"/>
      <c r="E77" s="39"/>
      <c r="F77" s="39" t="s">
        <v>102</v>
      </c>
      <c r="G77" s="40">
        <v>475</v>
      </c>
      <c r="H77" s="40">
        <v>0</v>
      </c>
      <c r="I77" s="40">
        <v>0</v>
      </c>
      <c r="J77" s="40">
        <v>1493</v>
      </c>
      <c r="K77" s="40">
        <v>284</v>
      </c>
      <c r="L77" s="40">
        <v>0</v>
      </c>
      <c r="M77" s="40">
        <v>200</v>
      </c>
      <c r="N77" s="40">
        <v>0</v>
      </c>
      <c r="O77" s="40">
        <v>0</v>
      </c>
      <c r="P77" s="40">
        <v>0</v>
      </c>
      <c r="Q77" s="40">
        <v>0</v>
      </c>
      <c r="R77" s="40">
        <v>65</v>
      </c>
      <c r="S77" s="40">
        <f t="shared" si="16"/>
        <v>2517</v>
      </c>
      <c r="T77" s="40">
        <v>2200</v>
      </c>
      <c r="U77" s="58">
        <v>2600</v>
      </c>
      <c r="V77" s="58"/>
      <c r="W77" s="61" t="s">
        <v>252</v>
      </c>
    </row>
    <row r="78" spans="1:23" x14ac:dyDescent="0.35">
      <c r="A78" s="39"/>
      <c r="B78" s="39"/>
      <c r="C78" s="39"/>
      <c r="D78" s="39"/>
      <c r="E78" s="39"/>
      <c r="F78" s="39" t="s">
        <v>101</v>
      </c>
      <c r="G78" s="40">
        <v>21</v>
      </c>
      <c r="H78" s="40">
        <v>21</v>
      </c>
      <c r="I78" s="40">
        <v>35</v>
      </c>
      <c r="J78" s="40">
        <v>21</v>
      </c>
      <c r="K78" s="40">
        <v>21</v>
      </c>
      <c r="L78" s="40">
        <v>21</v>
      </c>
      <c r="M78" s="40">
        <v>21</v>
      </c>
      <c r="N78" s="40">
        <v>64</v>
      </c>
      <c r="O78" s="40">
        <v>21</v>
      </c>
      <c r="P78" s="40">
        <v>21</v>
      </c>
      <c r="Q78" s="40">
        <v>21</v>
      </c>
      <c r="R78" s="40">
        <v>35</v>
      </c>
      <c r="S78" s="40">
        <f t="shared" si="16"/>
        <v>323</v>
      </c>
      <c r="T78" s="40">
        <v>350</v>
      </c>
      <c r="U78" s="58">
        <v>350</v>
      </c>
      <c r="V78" s="58"/>
      <c r="W78" s="61" t="s">
        <v>252</v>
      </c>
    </row>
    <row r="79" spans="1:23" x14ac:dyDescent="0.35">
      <c r="A79" s="39"/>
      <c r="B79" s="39"/>
      <c r="C79" s="39"/>
      <c r="D79" s="39"/>
      <c r="E79" s="39"/>
      <c r="F79" s="39" t="s">
        <v>100</v>
      </c>
      <c r="G79" s="40">
        <v>0</v>
      </c>
      <c r="H79" s="40">
        <v>0</v>
      </c>
      <c r="I79" s="40">
        <v>0</v>
      </c>
      <c r="J79" s="40">
        <v>0</v>
      </c>
      <c r="K79" s="40">
        <v>0</v>
      </c>
      <c r="L79" s="40">
        <v>0</v>
      </c>
      <c r="M79" s="40">
        <v>205.53</v>
      </c>
      <c r="N79" s="40">
        <v>0</v>
      </c>
      <c r="O79" s="40">
        <v>70</v>
      </c>
      <c r="P79" s="40">
        <v>0</v>
      </c>
      <c r="Q79" s="40">
        <v>0</v>
      </c>
      <c r="R79" s="40">
        <v>0</v>
      </c>
      <c r="S79" s="40">
        <f t="shared" si="16"/>
        <v>275.52999999999997</v>
      </c>
      <c r="T79" s="40">
        <v>400</v>
      </c>
      <c r="U79" s="58">
        <v>2000</v>
      </c>
      <c r="V79" s="58"/>
      <c r="W79" s="61" t="s">
        <v>275</v>
      </c>
    </row>
    <row r="80" spans="1:23" x14ac:dyDescent="0.35">
      <c r="A80" s="39"/>
      <c r="B80" s="39"/>
      <c r="C80" s="39"/>
      <c r="D80" s="39"/>
      <c r="E80" s="39"/>
      <c r="F80" s="39" t="s">
        <v>99</v>
      </c>
      <c r="G80" s="40">
        <v>28.79</v>
      </c>
      <c r="H80" s="40">
        <v>619.92999999999995</v>
      </c>
      <c r="I80" s="40">
        <v>274.73</v>
      </c>
      <c r="J80" s="40">
        <v>328.99</v>
      </c>
      <c r="K80" s="40">
        <v>1450.34</v>
      </c>
      <c r="L80" s="40">
        <v>663.74</v>
      </c>
      <c r="M80" s="40">
        <v>345.63</v>
      </c>
      <c r="N80" s="40">
        <v>860.6</v>
      </c>
      <c r="O80" s="40">
        <v>330.86</v>
      </c>
      <c r="P80" s="40">
        <v>445.11</v>
      </c>
      <c r="Q80" s="40">
        <v>419.58</v>
      </c>
      <c r="R80" s="40">
        <v>1266.82</v>
      </c>
      <c r="S80" s="40">
        <f t="shared" si="16"/>
        <v>7035.12</v>
      </c>
      <c r="T80" s="40">
        <v>7500</v>
      </c>
      <c r="U80" s="58">
        <v>8000</v>
      </c>
      <c r="V80" s="58"/>
      <c r="W80" s="61" t="s">
        <v>252</v>
      </c>
    </row>
    <row r="81" spans="1:23" x14ac:dyDescent="0.35">
      <c r="A81" s="39"/>
      <c r="B81" s="39"/>
      <c r="C81" s="39"/>
      <c r="D81" s="39"/>
      <c r="E81" s="39"/>
      <c r="F81" s="39" t="s">
        <v>98</v>
      </c>
      <c r="G81" s="40">
        <v>0</v>
      </c>
      <c r="H81" s="40">
        <v>0</v>
      </c>
      <c r="I81" s="40">
        <v>0</v>
      </c>
      <c r="J81" s="40">
        <v>0</v>
      </c>
      <c r="K81" s="40">
        <v>0</v>
      </c>
      <c r="L81" s="40">
        <v>0</v>
      </c>
      <c r="M81" s="40">
        <v>0</v>
      </c>
      <c r="N81" s="40">
        <v>424.08</v>
      </c>
      <c r="O81" s="40">
        <v>46.71</v>
      </c>
      <c r="P81" s="40">
        <v>0</v>
      </c>
      <c r="Q81" s="40">
        <v>0</v>
      </c>
      <c r="R81" s="40">
        <v>0</v>
      </c>
      <c r="S81" s="40">
        <f t="shared" si="16"/>
        <v>470.79</v>
      </c>
      <c r="T81" s="40">
        <v>2600</v>
      </c>
      <c r="U81" s="58">
        <v>2000</v>
      </c>
      <c r="V81" s="58"/>
      <c r="W81" s="61" t="s">
        <v>256</v>
      </c>
    </row>
    <row r="82" spans="1:23" x14ac:dyDescent="0.35">
      <c r="A82" s="39"/>
      <c r="B82" s="39"/>
      <c r="C82" s="39"/>
      <c r="D82" s="39"/>
      <c r="E82" s="39"/>
      <c r="F82" s="39" t="s">
        <v>97</v>
      </c>
      <c r="G82" s="40">
        <v>0</v>
      </c>
      <c r="H82" s="40">
        <v>360.81</v>
      </c>
      <c r="I82" s="40">
        <v>165.08</v>
      </c>
      <c r="J82" s="40">
        <v>101.92</v>
      </c>
      <c r="K82" s="40">
        <v>149.1</v>
      </c>
      <c r="L82" s="40">
        <v>0</v>
      </c>
      <c r="M82" s="40">
        <v>189.35</v>
      </c>
      <c r="N82" s="40">
        <v>150.68</v>
      </c>
      <c r="O82" s="40">
        <v>137.41</v>
      </c>
      <c r="P82" s="40">
        <v>189.23</v>
      </c>
      <c r="Q82" s="40">
        <v>125.48</v>
      </c>
      <c r="R82" s="40">
        <v>414.63</v>
      </c>
      <c r="S82" s="40">
        <f t="shared" si="16"/>
        <v>1983.69</v>
      </c>
      <c r="T82" s="40">
        <v>2700</v>
      </c>
      <c r="U82" s="58">
        <v>2400</v>
      </c>
      <c r="V82" s="58"/>
      <c r="W82" s="61" t="s">
        <v>256</v>
      </c>
    </row>
    <row r="83" spans="1:23" x14ac:dyDescent="0.35">
      <c r="A83" s="39"/>
      <c r="B83" s="39"/>
      <c r="C83" s="39"/>
      <c r="D83" s="39"/>
      <c r="E83" s="39"/>
      <c r="F83" s="39" t="s">
        <v>96</v>
      </c>
      <c r="G83" s="40">
        <v>0</v>
      </c>
      <c r="H83" s="40">
        <v>100</v>
      </c>
      <c r="I83" s="40">
        <v>0</v>
      </c>
      <c r="J83" s="40">
        <v>0</v>
      </c>
      <c r="K83" s="40">
        <v>0</v>
      </c>
      <c r="L83" s="40">
        <v>0</v>
      </c>
      <c r="M83" s="40">
        <v>0</v>
      </c>
      <c r="N83" s="40">
        <v>135.5</v>
      </c>
      <c r="O83" s="40">
        <v>0</v>
      </c>
      <c r="P83" s="40">
        <v>150</v>
      </c>
      <c r="Q83" s="40">
        <v>225</v>
      </c>
      <c r="R83" s="40">
        <v>0</v>
      </c>
      <c r="S83" s="40">
        <f t="shared" si="16"/>
        <v>610.5</v>
      </c>
      <c r="T83" s="40">
        <v>1100</v>
      </c>
      <c r="U83" s="58">
        <v>1000</v>
      </c>
      <c r="V83" s="58"/>
      <c r="W83" s="61" t="s">
        <v>256</v>
      </c>
    </row>
    <row r="84" spans="1:23" x14ac:dyDescent="0.35">
      <c r="A84" s="39"/>
      <c r="B84" s="39"/>
      <c r="C84" s="39"/>
      <c r="D84" s="39"/>
      <c r="E84" s="39"/>
      <c r="F84" s="39" t="s">
        <v>95</v>
      </c>
      <c r="G84" s="40">
        <v>0</v>
      </c>
      <c r="H84" s="40">
        <v>1380.04</v>
      </c>
      <c r="I84" s="40">
        <v>0</v>
      </c>
      <c r="J84" s="40">
        <v>0</v>
      </c>
      <c r="K84" s="40">
        <v>553.46</v>
      </c>
      <c r="L84" s="40">
        <v>0</v>
      </c>
      <c r="M84" s="40">
        <v>54.36</v>
      </c>
      <c r="N84" s="40">
        <v>0</v>
      </c>
      <c r="O84" s="40">
        <v>0</v>
      </c>
      <c r="P84" s="40">
        <v>0</v>
      </c>
      <c r="Q84" s="40">
        <v>0</v>
      </c>
      <c r="R84" s="40">
        <v>325.14999999999998</v>
      </c>
      <c r="S84" s="40">
        <f t="shared" si="16"/>
        <v>2313.0100000000002</v>
      </c>
      <c r="T84" s="40">
        <v>4000</v>
      </c>
      <c r="U84" s="58">
        <v>3500</v>
      </c>
      <c r="V84" s="58"/>
      <c r="W84" s="61" t="s">
        <v>256</v>
      </c>
    </row>
    <row r="85" spans="1:23" x14ac:dyDescent="0.35">
      <c r="A85" s="39"/>
      <c r="B85" s="39"/>
      <c r="C85" s="39"/>
      <c r="D85" s="39"/>
      <c r="E85" s="39"/>
      <c r="F85" s="39" t="s">
        <v>94</v>
      </c>
      <c r="G85" s="40">
        <v>0</v>
      </c>
      <c r="H85" s="40">
        <v>197.37</v>
      </c>
      <c r="I85" s="40">
        <v>0</v>
      </c>
      <c r="J85" s="40">
        <v>0</v>
      </c>
      <c r="K85" s="40">
        <v>0</v>
      </c>
      <c r="L85" s="40">
        <v>0</v>
      </c>
      <c r="M85" s="40">
        <v>0</v>
      </c>
      <c r="N85" s="40">
        <v>0</v>
      </c>
      <c r="O85" s="40">
        <v>0</v>
      </c>
      <c r="P85" s="40">
        <v>216.03</v>
      </c>
      <c r="Q85" s="40">
        <v>199.04</v>
      </c>
      <c r="R85" s="40">
        <v>413.4</v>
      </c>
      <c r="S85" s="40">
        <f t="shared" si="16"/>
        <v>1025.8399999999999</v>
      </c>
      <c r="T85" s="40">
        <v>2400</v>
      </c>
      <c r="U85" s="58">
        <v>2000</v>
      </c>
      <c r="V85" s="58"/>
      <c r="W85" s="61" t="s">
        <v>258</v>
      </c>
    </row>
    <row r="86" spans="1:23" x14ac:dyDescent="0.35">
      <c r="A86" s="39"/>
      <c r="B86" s="39"/>
      <c r="C86" s="39"/>
      <c r="D86" s="39"/>
      <c r="E86" s="39"/>
      <c r="F86" s="39" t="s">
        <v>93</v>
      </c>
      <c r="G86" s="40">
        <v>300.39</v>
      </c>
      <c r="H86" s="40">
        <v>289.39</v>
      </c>
      <c r="I86" s="40">
        <v>283.26</v>
      </c>
      <c r="J86" s="40">
        <v>331.04</v>
      </c>
      <c r="K86" s="40">
        <v>492.91</v>
      </c>
      <c r="L86" s="40">
        <v>283.26</v>
      </c>
      <c r="M86" s="40">
        <v>445.12</v>
      </c>
      <c r="N86" s="40">
        <v>296.39</v>
      </c>
      <c r="O86" s="40">
        <v>325.27999999999997</v>
      </c>
      <c r="P86" s="40">
        <v>299.69</v>
      </c>
      <c r="Q86" s="40">
        <v>313.01</v>
      </c>
      <c r="R86" s="40">
        <v>456.67</v>
      </c>
      <c r="S86" s="40">
        <f t="shared" si="16"/>
        <v>4116.41</v>
      </c>
      <c r="T86" s="40">
        <v>3800</v>
      </c>
      <c r="U86" s="58">
        <v>4200</v>
      </c>
      <c r="V86" s="58"/>
      <c r="W86" s="61" t="s">
        <v>259</v>
      </c>
    </row>
    <row r="87" spans="1:23" x14ac:dyDescent="0.35">
      <c r="A87" s="39"/>
      <c r="B87" s="39"/>
      <c r="C87" s="39"/>
      <c r="D87" s="39"/>
      <c r="E87" s="39"/>
      <c r="F87" s="39" t="s">
        <v>92</v>
      </c>
      <c r="G87" s="40">
        <v>0</v>
      </c>
      <c r="H87" s="40">
        <v>0</v>
      </c>
      <c r="I87" s="40">
        <v>0</v>
      </c>
      <c r="J87" s="40">
        <v>9270</v>
      </c>
      <c r="K87" s="40">
        <v>0</v>
      </c>
      <c r="L87" s="40">
        <v>0</v>
      </c>
      <c r="M87" s="40">
        <v>2350</v>
      </c>
      <c r="N87" s="40">
        <v>0</v>
      </c>
      <c r="O87" s="40">
        <v>0</v>
      </c>
      <c r="P87" s="40">
        <v>0</v>
      </c>
      <c r="Q87" s="40">
        <v>0</v>
      </c>
      <c r="R87" s="40">
        <v>0</v>
      </c>
      <c r="S87" s="40">
        <f t="shared" si="16"/>
        <v>11620</v>
      </c>
      <c r="T87" s="40">
        <v>12000</v>
      </c>
      <c r="U87" s="58">
        <v>12000</v>
      </c>
      <c r="V87" s="58"/>
      <c r="W87" s="61" t="s">
        <v>252</v>
      </c>
    </row>
    <row r="88" spans="1:23" x14ac:dyDescent="0.35">
      <c r="A88" s="39"/>
      <c r="B88" s="39"/>
      <c r="C88" s="39"/>
      <c r="D88" s="39"/>
      <c r="E88" s="39"/>
      <c r="F88" s="39" t="s">
        <v>91</v>
      </c>
      <c r="G88" s="40">
        <v>950</v>
      </c>
      <c r="H88" s="40">
        <v>1140</v>
      </c>
      <c r="I88" s="40">
        <v>665</v>
      </c>
      <c r="J88" s="40">
        <v>308.75</v>
      </c>
      <c r="K88" s="40">
        <v>736.25</v>
      </c>
      <c r="L88" s="40">
        <v>403.75</v>
      </c>
      <c r="M88" s="40">
        <v>427.5</v>
      </c>
      <c r="N88" s="40">
        <v>475</v>
      </c>
      <c r="O88" s="40">
        <v>350</v>
      </c>
      <c r="P88" s="40">
        <v>525</v>
      </c>
      <c r="Q88" s="40">
        <v>878.75</v>
      </c>
      <c r="R88" s="40">
        <v>500</v>
      </c>
      <c r="S88" s="40">
        <f t="shared" si="16"/>
        <v>7360</v>
      </c>
      <c r="T88" s="40">
        <v>7400</v>
      </c>
      <c r="U88" s="58">
        <v>7500</v>
      </c>
      <c r="V88" s="58"/>
      <c r="W88" s="61" t="s">
        <v>260</v>
      </c>
    </row>
    <row r="89" spans="1:23" x14ac:dyDescent="0.35">
      <c r="A89" s="39"/>
      <c r="B89" s="39"/>
      <c r="C89" s="39"/>
      <c r="D89" s="39"/>
      <c r="E89" s="39"/>
      <c r="F89" s="39" t="s">
        <v>177</v>
      </c>
      <c r="G89" s="40">
        <v>0</v>
      </c>
      <c r="H89" s="40">
        <v>0</v>
      </c>
      <c r="I89" s="40">
        <v>0</v>
      </c>
      <c r="J89" s="40">
        <v>0</v>
      </c>
      <c r="K89" s="40">
        <v>0</v>
      </c>
      <c r="L89" s="40">
        <v>0</v>
      </c>
      <c r="M89" s="40">
        <v>0</v>
      </c>
      <c r="N89" s="40">
        <v>0</v>
      </c>
      <c r="O89" s="40">
        <v>0</v>
      </c>
      <c r="P89" s="40">
        <v>0</v>
      </c>
      <c r="Q89" s="40">
        <v>0</v>
      </c>
      <c r="R89" s="40">
        <v>0</v>
      </c>
      <c r="S89" s="40">
        <f t="shared" si="16"/>
        <v>0</v>
      </c>
      <c r="T89" s="40">
        <v>10000</v>
      </c>
      <c r="U89" s="58">
        <v>9000</v>
      </c>
      <c r="V89" s="58"/>
      <c r="W89" s="61" t="s">
        <v>261</v>
      </c>
    </row>
    <row r="90" spans="1:23" x14ac:dyDescent="0.35">
      <c r="A90" s="39"/>
      <c r="B90" s="39"/>
      <c r="C90" s="39"/>
      <c r="D90" s="39"/>
      <c r="E90" s="39"/>
      <c r="F90" s="39" t="s">
        <v>90</v>
      </c>
      <c r="G90" s="40">
        <v>0</v>
      </c>
      <c r="H90" s="40">
        <v>0</v>
      </c>
      <c r="I90" s="40">
        <v>0</v>
      </c>
      <c r="J90" s="40">
        <v>0</v>
      </c>
      <c r="K90" s="40">
        <v>0</v>
      </c>
      <c r="L90" s="40">
        <v>0</v>
      </c>
      <c r="M90" s="40">
        <v>0</v>
      </c>
      <c r="N90" s="40">
        <v>0</v>
      </c>
      <c r="O90" s="40">
        <v>0</v>
      </c>
      <c r="P90" s="40">
        <v>0</v>
      </c>
      <c r="Q90" s="40">
        <v>0</v>
      </c>
      <c r="R90" s="40">
        <v>0</v>
      </c>
      <c r="S90" s="40">
        <f t="shared" si="16"/>
        <v>0</v>
      </c>
      <c r="T90" s="40">
        <v>600</v>
      </c>
      <c r="U90" s="58">
        <v>200</v>
      </c>
      <c r="V90" s="58"/>
      <c r="W90" s="61" t="s">
        <v>262</v>
      </c>
    </row>
    <row r="91" spans="1:23" x14ac:dyDescent="0.35">
      <c r="A91" s="39"/>
      <c r="B91" s="39"/>
      <c r="C91" s="39"/>
      <c r="D91" s="39"/>
      <c r="E91" s="39"/>
      <c r="F91" s="39" t="s">
        <v>89</v>
      </c>
      <c r="G91" s="40">
        <v>1490</v>
      </c>
      <c r="H91" s="40">
        <v>345</v>
      </c>
      <c r="I91" s="40">
        <v>1035</v>
      </c>
      <c r="J91" s="40">
        <v>4030</v>
      </c>
      <c r="K91" s="40">
        <v>1612.83</v>
      </c>
      <c r="L91" s="40">
        <v>2070</v>
      </c>
      <c r="M91" s="40">
        <v>2055</v>
      </c>
      <c r="N91" s="40">
        <v>0</v>
      </c>
      <c r="O91" s="40">
        <v>0</v>
      </c>
      <c r="P91" s="40">
        <v>1236.9100000000001</v>
      </c>
      <c r="Q91" s="40">
        <v>3450</v>
      </c>
      <c r="R91" s="40">
        <v>1058.4000000000001</v>
      </c>
      <c r="S91" s="40">
        <f t="shared" si="16"/>
        <v>18383.14</v>
      </c>
      <c r="T91" s="40">
        <v>50000</v>
      </c>
      <c r="U91" s="58">
        <v>30000</v>
      </c>
      <c r="V91" s="58"/>
      <c r="W91" s="61" t="s">
        <v>263</v>
      </c>
    </row>
    <row r="92" spans="1:23" x14ac:dyDescent="0.35">
      <c r="A92" s="39"/>
      <c r="B92" s="39"/>
      <c r="C92" s="39"/>
      <c r="D92" s="39"/>
      <c r="E92" s="39"/>
      <c r="F92" s="39" t="s">
        <v>88</v>
      </c>
      <c r="G92" s="40">
        <v>414.15</v>
      </c>
      <c r="H92" s="40">
        <v>414.15</v>
      </c>
      <c r="I92" s="40">
        <v>414.15</v>
      </c>
      <c r="J92" s="40">
        <v>414.15</v>
      </c>
      <c r="K92" s="40">
        <v>414.15</v>
      </c>
      <c r="L92" s="40">
        <v>414.15</v>
      </c>
      <c r="M92" s="40">
        <v>414.15</v>
      </c>
      <c r="N92" s="40">
        <v>414.15</v>
      </c>
      <c r="O92" s="40">
        <v>414.15</v>
      </c>
      <c r="P92" s="40">
        <v>414.15</v>
      </c>
      <c r="Q92" s="40">
        <v>414.15</v>
      </c>
      <c r="R92" s="40">
        <v>414.15</v>
      </c>
      <c r="S92" s="40">
        <f t="shared" si="16"/>
        <v>4969.8</v>
      </c>
      <c r="T92" s="40">
        <v>5000</v>
      </c>
      <c r="U92" s="58">
        <v>5400</v>
      </c>
      <c r="V92" s="58"/>
      <c r="W92" s="61" t="s">
        <v>264</v>
      </c>
    </row>
    <row r="93" spans="1:23" x14ac:dyDescent="0.35">
      <c r="A93" s="39"/>
      <c r="B93" s="39"/>
      <c r="C93" s="39"/>
      <c r="D93" s="39"/>
      <c r="E93" s="39"/>
      <c r="F93" s="39" t="s">
        <v>87</v>
      </c>
      <c r="G93" s="40">
        <v>0</v>
      </c>
      <c r="H93" s="40">
        <v>0</v>
      </c>
      <c r="I93" s="40">
        <v>0</v>
      </c>
      <c r="J93" s="40">
        <v>0</v>
      </c>
      <c r="K93" s="40">
        <v>0</v>
      </c>
      <c r="L93" s="40">
        <v>850</v>
      </c>
      <c r="M93" s="40">
        <v>0</v>
      </c>
      <c r="N93" s="40">
        <v>0</v>
      </c>
      <c r="O93" s="40">
        <v>0</v>
      </c>
      <c r="P93" s="40">
        <v>0</v>
      </c>
      <c r="Q93" s="40">
        <v>180</v>
      </c>
      <c r="R93" s="40">
        <v>760</v>
      </c>
      <c r="S93" s="40">
        <f t="shared" si="16"/>
        <v>1790</v>
      </c>
      <c r="T93" s="40">
        <v>1500</v>
      </c>
      <c r="U93" s="58">
        <v>1800</v>
      </c>
      <c r="V93" s="58"/>
      <c r="W93" s="61" t="s">
        <v>256</v>
      </c>
    </row>
    <row r="94" spans="1:23" x14ac:dyDescent="0.35">
      <c r="A94" s="39"/>
      <c r="B94" s="39"/>
      <c r="C94" s="39"/>
      <c r="D94" s="39"/>
      <c r="E94" s="39"/>
      <c r="F94" s="39" t="s">
        <v>86</v>
      </c>
      <c r="G94" s="40">
        <v>0</v>
      </c>
      <c r="H94" s="40">
        <v>0</v>
      </c>
      <c r="I94" s="40">
        <v>0</v>
      </c>
      <c r="J94" s="40">
        <v>0</v>
      </c>
      <c r="K94" s="40">
        <v>0</v>
      </c>
      <c r="L94" s="40">
        <v>0</v>
      </c>
      <c r="M94" s="40">
        <v>0</v>
      </c>
      <c r="N94" s="40">
        <v>0</v>
      </c>
      <c r="O94" s="40">
        <v>0</v>
      </c>
      <c r="P94" s="40">
        <v>0</v>
      </c>
      <c r="Q94" s="40">
        <v>0</v>
      </c>
      <c r="R94" s="40">
        <v>0</v>
      </c>
      <c r="S94" s="40">
        <f t="shared" si="16"/>
        <v>0</v>
      </c>
      <c r="T94" s="40">
        <v>900</v>
      </c>
      <c r="U94" s="58">
        <v>0</v>
      </c>
      <c r="V94" s="58"/>
      <c r="W94" s="61" t="s">
        <v>265</v>
      </c>
    </row>
    <row r="95" spans="1:23" x14ac:dyDescent="0.35">
      <c r="A95" s="39"/>
      <c r="B95" s="39"/>
      <c r="C95" s="39"/>
      <c r="D95" s="39"/>
      <c r="E95" s="39"/>
      <c r="F95" s="39" t="s">
        <v>85</v>
      </c>
      <c r="G95" s="40">
        <v>196.5</v>
      </c>
      <c r="H95" s="40">
        <v>51</v>
      </c>
      <c r="I95" s="40">
        <v>0</v>
      </c>
      <c r="J95" s="40">
        <v>0</v>
      </c>
      <c r="K95" s="40">
        <v>0</v>
      </c>
      <c r="L95" s="40">
        <v>0</v>
      </c>
      <c r="M95" s="40">
        <v>0</v>
      </c>
      <c r="N95" s="40">
        <v>51</v>
      </c>
      <c r="O95" s="40">
        <v>0</v>
      </c>
      <c r="P95" s="40">
        <v>25.01</v>
      </c>
      <c r="Q95" s="40">
        <v>0</v>
      </c>
      <c r="R95" s="40">
        <v>38.380000000000003</v>
      </c>
      <c r="S95" s="40">
        <f t="shared" si="16"/>
        <v>361.89</v>
      </c>
      <c r="T95" s="40">
        <v>3500</v>
      </c>
      <c r="U95" s="58">
        <v>3500</v>
      </c>
      <c r="V95" s="58"/>
      <c r="W95" s="61" t="s">
        <v>266</v>
      </c>
    </row>
    <row r="96" spans="1:23" x14ac:dyDescent="0.35">
      <c r="A96" s="39"/>
      <c r="B96" s="39"/>
      <c r="C96" s="39"/>
      <c r="D96" s="39"/>
      <c r="E96" s="39"/>
      <c r="F96" s="39" t="s">
        <v>84</v>
      </c>
      <c r="G96" s="40">
        <v>3227.25</v>
      </c>
      <c r="H96" s="40">
        <v>0</v>
      </c>
      <c r="I96" s="40">
        <v>820.92</v>
      </c>
      <c r="J96" s="40">
        <v>9828.0400000000009</v>
      </c>
      <c r="K96" s="40">
        <v>598.98</v>
      </c>
      <c r="L96" s="40">
        <v>0</v>
      </c>
      <c r="M96" s="40">
        <v>1301.1600000000001</v>
      </c>
      <c r="N96" s="40">
        <v>559.63</v>
      </c>
      <c r="O96" s="40">
        <v>10834.23</v>
      </c>
      <c r="P96" s="40">
        <v>3684.43</v>
      </c>
      <c r="Q96" s="40">
        <v>127.87</v>
      </c>
      <c r="R96" s="40">
        <v>1958.1</v>
      </c>
      <c r="S96" s="40">
        <f t="shared" si="16"/>
        <v>32940.61</v>
      </c>
      <c r="T96" s="40">
        <v>42000</v>
      </c>
      <c r="U96" s="58">
        <v>47000</v>
      </c>
      <c r="V96" s="58"/>
      <c r="W96" s="61" t="s">
        <v>279</v>
      </c>
    </row>
    <row r="97" spans="1:23" x14ac:dyDescent="0.35">
      <c r="A97" s="39"/>
      <c r="B97" s="39"/>
      <c r="C97" s="39"/>
      <c r="D97" s="39"/>
      <c r="E97" s="39"/>
      <c r="F97" s="39" t="s">
        <v>83</v>
      </c>
      <c r="G97" s="40">
        <v>264.62</v>
      </c>
      <c r="H97" s="40">
        <v>63.31</v>
      </c>
      <c r="I97" s="40">
        <v>0</v>
      </c>
      <c r="J97" s="40">
        <v>123.73</v>
      </c>
      <c r="K97" s="40">
        <v>0</v>
      </c>
      <c r="L97" s="40">
        <v>0</v>
      </c>
      <c r="M97" s="40">
        <v>147.05000000000001</v>
      </c>
      <c r="N97" s="40">
        <v>83.34</v>
      </c>
      <c r="O97" s="40">
        <v>0</v>
      </c>
      <c r="P97" s="40">
        <v>116.33</v>
      </c>
      <c r="Q97" s="40">
        <v>80.819999999999993</v>
      </c>
      <c r="R97" s="40">
        <v>152.71</v>
      </c>
      <c r="S97" s="40">
        <f t="shared" si="16"/>
        <v>1031.9100000000001</v>
      </c>
      <c r="T97" s="40">
        <v>2000</v>
      </c>
      <c r="U97" s="58">
        <v>2000</v>
      </c>
      <c r="V97" s="58"/>
      <c r="W97" s="61" t="s">
        <v>267</v>
      </c>
    </row>
    <row r="98" spans="1:23" x14ac:dyDescent="0.35">
      <c r="A98" s="39"/>
      <c r="B98" s="39"/>
      <c r="C98" s="39"/>
      <c r="D98" s="39"/>
      <c r="E98" s="39"/>
      <c r="F98" s="39" t="s">
        <v>82</v>
      </c>
      <c r="G98" s="40">
        <v>0</v>
      </c>
      <c r="H98" s="40">
        <v>0</v>
      </c>
      <c r="I98" s="40">
        <v>0</v>
      </c>
      <c r="J98" s="40">
        <v>553.67999999999995</v>
      </c>
      <c r="K98" s="40">
        <v>49.96</v>
      </c>
      <c r="L98" s="40">
        <v>0</v>
      </c>
      <c r="M98" s="40">
        <v>2002.15</v>
      </c>
      <c r="N98" s="40">
        <v>0</v>
      </c>
      <c r="O98" s="40">
        <v>0</v>
      </c>
      <c r="P98" s="40">
        <v>0</v>
      </c>
      <c r="Q98" s="40">
        <v>0</v>
      </c>
      <c r="R98" s="40">
        <v>0</v>
      </c>
      <c r="S98" s="40">
        <f t="shared" si="16"/>
        <v>2605.79</v>
      </c>
      <c r="T98" s="40">
        <v>3600</v>
      </c>
      <c r="U98" s="58">
        <v>3600</v>
      </c>
      <c r="V98" s="58"/>
      <c r="W98" s="61" t="s">
        <v>267</v>
      </c>
    </row>
    <row r="99" spans="1:23" x14ac:dyDescent="0.35">
      <c r="A99" s="39"/>
      <c r="B99" s="39"/>
      <c r="C99" s="39"/>
      <c r="D99" s="39"/>
      <c r="E99" s="39"/>
      <c r="F99" s="39" t="s">
        <v>81</v>
      </c>
      <c r="G99" s="40">
        <v>134.76</v>
      </c>
      <c r="H99" s="40">
        <v>126.09</v>
      </c>
      <c r="I99" s="40">
        <v>284.76</v>
      </c>
      <c r="J99" s="40">
        <v>93.87</v>
      </c>
      <c r="K99" s="40">
        <v>219.57</v>
      </c>
      <c r="L99" s="40">
        <v>77.64</v>
      </c>
      <c r="M99" s="40">
        <v>32.71</v>
      </c>
      <c r="N99" s="40">
        <v>272.52999999999997</v>
      </c>
      <c r="O99" s="40">
        <v>85.63</v>
      </c>
      <c r="P99" s="40">
        <v>228.49</v>
      </c>
      <c r="Q99" s="40">
        <v>5.56</v>
      </c>
      <c r="R99" s="40">
        <v>179.03</v>
      </c>
      <c r="S99" s="40">
        <f t="shared" si="16"/>
        <v>1740.64</v>
      </c>
      <c r="T99" s="40">
        <v>2500</v>
      </c>
      <c r="U99" s="58">
        <v>2500</v>
      </c>
      <c r="V99" s="58"/>
      <c r="W99" s="61" t="s">
        <v>267</v>
      </c>
    </row>
    <row r="100" spans="1:23" x14ac:dyDescent="0.35">
      <c r="A100" s="39"/>
      <c r="B100" s="39"/>
      <c r="C100" s="39"/>
      <c r="D100" s="39"/>
      <c r="E100" s="39"/>
      <c r="F100" s="39" t="s">
        <v>80</v>
      </c>
      <c r="G100" s="40">
        <v>50</v>
      </c>
      <c r="H100" s="40">
        <v>50</v>
      </c>
      <c r="I100" s="40">
        <v>50</v>
      </c>
      <c r="J100" s="40">
        <v>50</v>
      </c>
      <c r="K100" s="40">
        <v>50</v>
      </c>
      <c r="L100" s="40">
        <v>50</v>
      </c>
      <c r="M100" s="40">
        <v>50</v>
      </c>
      <c r="N100" s="40">
        <v>50</v>
      </c>
      <c r="O100" s="40">
        <v>50</v>
      </c>
      <c r="P100" s="40">
        <v>50</v>
      </c>
      <c r="Q100" s="40">
        <v>50</v>
      </c>
      <c r="R100" s="40">
        <v>50</v>
      </c>
      <c r="S100" s="40">
        <f t="shared" si="16"/>
        <v>600</v>
      </c>
      <c r="T100" s="40">
        <v>1000</v>
      </c>
      <c r="U100" s="58">
        <v>1000</v>
      </c>
      <c r="V100" s="58"/>
      <c r="W100" s="61" t="s">
        <v>267</v>
      </c>
    </row>
    <row r="101" spans="1:23" ht="18.600000000000001" thickBot="1" x14ac:dyDescent="0.4">
      <c r="A101" s="39"/>
      <c r="B101" s="39"/>
      <c r="C101" s="39"/>
      <c r="D101" s="39"/>
      <c r="E101" s="39"/>
      <c r="F101" s="39" t="s">
        <v>79</v>
      </c>
      <c r="G101" s="42">
        <v>0</v>
      </c>
      <c r="H101" s="42">
        <v>135.04</v>
      </c>
      <c r="I101" s="42">
        <v>187.79</v>
      </c>
      <c r="J101" s="42">
        <v>134.03</v>
      </c>
      <c r="K101" s="42">
        <v>120.27</v>
      </c>
      <c r="L101" s="42">
        <v>269.41000000000003</v>
      </c>
      <c r="M101" s="42">
        <v>184.14</v>
      </c>
      <c r="N101" s="42">
        <v>0</v>
      </c>
      <c r="O101" s="42">
        <v>92.65</v>
      </c>
      <c r="P101" s="42">
        <v>91.9</v>
      </c>
      <c r="Q101" s="42">
        <v>161.01</v>
      </c>
      <c r="R101" s="42">
        <v>238.57</v>
      </c>
      <c r="S101" s="42">
        <f t="shared" si="16"/>
        <v>1614.81</v>
      </c>
      <c r="T101" s="42">
        <v>1600</v>
      </c>
      <c r="U101" s="62">
        <v>1600</v>
      </c>
      <c r="V101" s="60"/>
      <c r="W101" s="61" t="s">
        <v>267</v>
      </c>
    </row>
    <row r="102" spans="1:23" x14ac:dyDescent="0.35">
      <c r="A102" s="39"/>
      <c r="B102" s="39"/>
      <c r="C102" s="39"/>
      <c r="D102" s="39"/>
      <c r="E102" s="39" t="s">
        <v>78</v>
      </c>
      <c r="F102" s="39"/>
      <c r="G102" s="40">
        <f t="shared" ref="G102:R102" si="17">ROUND(SUM(G70:G101),5)</f>
        <v>9249.4699999999993</v>
      </c>
      <c r="H102" s="40">
        <f t="shared" si="17"/>
        <v>7233.23</v>
      </c>
      <c r="I102" s="40">
        <f t="shared" si="17"/>
        <v>6100.43</v>
      </c>
      <c r="J102" s="40">
        <f t="shared" si="17"/>
        <v>29831.42</v>
      </c>
      <c r="K102" s="40">
        <f t="shared" si="17"/>
        <v>9462.42</v>
      </c>
      <c r="L102" s="40">
        <f t="shared" si="17"/>
        <v>6367.28</v>
      </c>
      <c r="M102" s="40">
        <f t="shared" si="17"/>
        <v>12051.61</v>
      </c>
      <c r="N102" s="40">
        <f t="shared" si="17"/>
        <v>5869.85</v>
      </c>
      <c r="O102" s="40">
        <f t="shared" si="17"/>
        <v>15452.51</v>
      </c>
      <c r="P102" s="40">
        <f t="shared" si="17"/>
        <v>9894.8799999999992</v>
      </c>
      <c r="Q102" s="40">
        <f t="shared" si="17"/>
        <v>9405.2000000000007</v>
      </c>
      <c r="R102" s="40">
        <f t="shared" si="17"/>
        <v>11052.14</v>
      </c>
      <c r="S102" s="40">
        <f t="shared" si="16"/>
        <v>131970.44</v>
      </c>
      <c r="T102" s="40">
        <f>ROUND(SUM(T70:T101),5)</f>
        <v>205150</v>
      </c>
      <c r="U102" s="63">
        <f>ROUND(SUM(U70:U101),5)</f>
        <v>183950</v>
      </c>
      <c r="V102" s="63"/>
    </row>
    <row r="103" spans="1:23" x14ac:dyDescent="0.35">
      <c r="A103" s="39"/>
      <c r="B103" s="39"/>
      <c r="C103" s="39"/>
      <c r="D103" s="39"/>
      <c r="E103" s="39" t="s">
        <v>77</v>
      </c>
      <c r="F103" s="39"/>
      <c r="G103" s="40"/>
      <c r="H103" s="40"/>
      <c r="I103" s="40"/>
      <c r="J103" s="40"/>
      <c r="K103" s="40"/>
      <c r="L103" s="40"/>
      <c r="M103" s="40"/>
      <c r="N103" s="40"/>
      <c r="O103" s="40"/>
      <c r="P103" s="40"/>
      <c r="Q103" s="40"/>
      <c r="R103" s="40"/>
      <c r="S103" s="40"/>
      <c r="T103" s="40"/>
      <c r="U103" s="58"/>
      <c r="V103" s="58"/>
    </row>
    <row r="104" spans="1:23" hidden="1" x14ac:dyDescent="0.35">
      <c r="A104" s="39"/>
      <c r="B104" s="39"/>
      <c r="C104" s="39"/>
      <c r="D104" s="39"/>
      <c r="E104" s="39"/>
      <c r="F104" s="39" t="s">
        <v>213</v>
      </c>
      <c r="G104" s="40">
        <v>0</v>
      </c>
      <c r="H104" s="40">
        <v>0</v>
      </c>
      <c r="I104" s="40">
        <v>0</v>
      </c>
      <c r="J104" s="40">
        <v>0</v>
      </c>
      <c r="K104" s="40">
        <v>0</v>
      </c>
      <c r="L104" s="40">
        <v>0</v>
      </c>
      <c r="M104" s="40">
        <v>0</v>
      </c>
      <c r="N104" s="40">
        <v>0</v>
      </c>
      <c r="O104" s="40">
        <v>0</v>
      </c>
      <c r="P104" s="40">
        <v>0</v>
      </c>
      <c r="Q104" s="40">
        <v>0</v>
      </c>
      <c r="R104" s="40">
        <v>0</v>
      </c>
      <c r="S104" s="40">
        <f t="shared" ref="S104:S117" si="18">ROUND(SUM(G104:R104),5)</f>
        <v>0</v>
      </c>
      <c r="T104" s="40">
        <v>0</v>
      </c>
      <c r="U104" s="53">
        <v>0</v>
      </c>
      <c r="V104" s="53"/>
    </row>
    <row r="105" spans="1:23" x14ac:dyDescent="0.35">
      <c r="A105" s="39"/>
      <c r="B105" s="39"/>
      <c r="C105" s="39"/>
      <c r="D105" s="39"/>
      <c r="E105" s="39"/>
      <c r="F105" s="39" t="s">
        <v>76</v>
      </c>
      <c r="G105" s="40">
        <v>1541.94</v>
      </c>
      <c r="H105" s="40">
        <v>199.95</v>
      </c>
      <c r="I105" s="40">
        <v>199.95</v>
      </c>
      <c r="J105" s="40">
        <v>0</v>
      </c>
      <c r="K105" s="40">
        <v>745.49</v>
      </c>
      <c r="L105" s="40">
        <v>0</v>
      </c>
      <c r="M105" s="40">
        <v>0</v>
      </c>
      <c r="N105" s="40">
        <v>362.4</v>
      </c>
      <c r="O105" s="40">
        <v>0</v>
      </c>
      <c r="P105" s="40">
        <v>977.41</v>
      </c>
      <c r="Q105" s="40">
        <v>295</v>
      </c>
      <c r="R105" s="40">
        <v>0</v>
      </c>
      <c r="S105" s="40">
        <f t="shared" si="18"/>
        <v>4322.1400000000003</v>
      </c>
      <c r="T105" s="40">
        <v>10000</v>
      </c>
      <c r="U105" s="58">
        <v>10000</v>
      </c>
      <c r="V105" s="58"/>
      <c r="W105" s="61" t="s">
        <v>267</v>
      </c>
    </row>
    <row r="106" spans="1:23" x14ac:dyDescent="0.35">
      <c r="A106" s="39"/>
      <c r="B106" s="39"/>
      <c r="C106" s="39"/>
      <c r="D106" s="39"/>
      <c r="E106" s="39"/>
      <c r="F106" s="39" t="s">
        <v>75</v>
      </c>
      <c r="G106" s="40">
        <v>0</v>
      </c>
      <c r="H106" s="40">
        <v>52.64</v>
      </c>
      <c r="I106" s="40">
        <v>67.17</v>
      </c>
      <c r="J106" s="40">
        <v>0</v>
      </c>
      <c r="K106" s="40">
        <v>0</v>
      </c>
      <c r="L106" s="40">
        <v>35.56</v>
      </c>
      <c r="M106" s="40">
        <v>1366</v>
      </c>
      <c r="N106" s="40">
        <v>47.5</v>
      </c>
      <c r="O106" s="40">
        <v>0</v>
      </c>
      <c r="P106" s="40">
        <v>140</v>
      </c>
      <c r="Q106" s="40">
        <v>0</v>
      </c>
      <c r="R106" s="40">
        <v>0</v>
      </c>
      <c r="S106" s="40">
        <f t="shared" si="18"/>
        <v>1708.87</v>
      </c>
      <c r="T106" s="40">
        <v>2500</v>
      </c>
      <c r="U106" s="58">
        <v>2500</v>
      </c>
      <c r="V106" s="58"/>
      <c r="W106" s="61" t="s">
        <v>267</v>
      </c>
    </row>
    <row r="107" spans="1:23" x14ac:dyDescent="0.35">
      <c r="A107" s="39"/>
      <c r="B107" s="39"/>
      <c r="C107" s="39"/>
      <c r="D107" s="39"/>
      <c r="E107" s="39"/>
      <c r="F107" s="39" t="s">
        <v>74</v>
      </c>
      <c r="G107" s="40">
        <v>385.14</v>
      </c>
      <c r="H107" s="40">
        <v>116</v>
      </c>
      <c r="I107" s="40">
        <v>595</v>
      </c>
      <c r="J107" s="40">
        <v>718.19</v>
      </c>
      <c r="K107" s="40">
        <v>877.54</v>
      </c>
      <c r="L107" s="40">
        <v>595</v>
      </c>
      <c r="M107" s="40">
        <v>465</v>
      </c>
      <c r="N107" s="40">
        <v>685</v>
      </c>
      <c r="O107" s="40">
        <v>2297.9299999999998</v>
      </c>
      <c r="P107" s="40">
        <v>490</v>
      </c>
      <c r="Q107" s="40">
        <v>619.52</v>
      </c>
      <c r="R107" s="40">
        <v>1060</v>
      </c>
      <c r="S107" s="40">
        <f t="shared" si="18"/>
        <v>8904.32</v>
      </c>
      <c r="T107" s="40">
        <v>14000</v>
      </c>
      <c r="U107" s="58">
        <v>17000</v>
      </c>
      <c r="V107" s="58"/>
      <c r="W107" s="61" t="s">
        <v>268</v>
      </c>
    </row>
    <row r="108" spans="1:23" x14ac:dyDescent="0.35">
      <c r="A108" s="39"/>
      <c r="B108" s="39"/>
      <c r="C108" s="39"/>
      <c r="D108" s="39"/>
      <c r="E108" s="39"/>
      <c r="F108" s="39" t="s">
        <v>73</v>
      </c>
      <c r="G108" s="40">
        <v>450</v>
      </c>
      <c r="H108" s="40">
        <v>496</v>
      </c>
      <c r="I108" s="40">
        <v>450</v>
      </c>
      <c r="J108" s="40">
        <v>496</v>
      </c>
      <c r="K108" s="40">
        <v>496</v>
      </c>
      <c r="L108" s="40">
        <v>450</v>
      </c>
      <c r="M108" s="40">
        <v>496</v>
      </c>
      <c r="N108" s="40">
        <v>450</v>
      </c>
      <c r="O108" s="40">
        <v>496</v>
      </c>
      <c r="P108" s="40">
        <v>450</v>
      </c>
      <c r="Q108" s="40">
        <v>496</v>
      </c>
      <c r="R108" s="40">
        <v>450</v>
      </c>
      <c r="S108" s="40">
        <f t="shared" si="18"/>
        <v>5676</v>
      </c>
      <c r="T108" s="40">
        <v>6000</v>
      </c>
      <c r="U108" s="58">
        <v>6000</v>
      </c>
      <c r="V108" s="58"/>
      <c r="W108" s="61" t="s">
        <v>267</v>
      </c>
    </row>
    <row r="109" spans="1:23" x14ac:dyDescent="0.35">
      <c r="A109" s="39"/>
      <c r="B109" s="39"/>
      <c r="C109" s="39"/>
      <c r="D109" s="39"/>
      <c r="E109" s="39"/>
      <c r="F109" s="39" t="s">
        <v>72</v>
      </c>
      <c r="G109" s="40">
        <v>0</v>
      </c>
      <c r="H109" s="40">
        <v>0</v>
      </c>
      <c r="I109" s="40">
        <v>400</v>
      </c>
      <c r="J109" s="40">
        <v>0</v>
      </c>
      <c r="K109" s="40">
        <v>0</v>
      </c>
      <c r="L109" s="40">
        <v>0</v>
      </c>
      <c r="M109" s="40">
        <v>0</v>
      </c>
      <c r="N109" s="40">
        <v>400</v>
      </c>
      <c r="O109" s="40">
        <v>0</v>
      </c>
      <c r="P109" s="40">
        <v>2200</v>
      </c>
      <c r="Q109" s="40">
        <v>200</v>
      </c>
      <c r="R109" s="40">
        <v>0</v>
      </c>
      <c r="S109" s="40">
        <f t="shared" si="18"/>
        <v>3200</v>
      </c>
      <c r="T109" s="40">
        <v>3500</v>
      </c>
      <c r="U109" s="58">
        <v>3500</v>
      </c>
      <c r="V109" s="58"/>
      <c r="W109" s="61" t="s">
        <v>267</v>
      </c>
    </row>
    <row r="110" spans="1:23" x14ac:dyDescent="0.35">
      <c r="A110" s="39"/>
      <c r="B110" s="39"/>
      <c r="C110" s="39"/>
      <c r="D110" s="39"/>
      <c r="E110" s="39"/>
      <c r="F110" s="39" t="s">
        <v>71</v>
      </c>
      <c r="G110" s="40">
        <v>95</v>
      </c>
      <c r="H110" s="40">
        <v>190</v>
      </c>
      <c r="I110" s="40">
        <v>95</v>
      </c>
      <c r="J110" s="40">
        <v>0</v>
      </c>
      <c r="K110" s="40">
        <v>95</v>
      </c>
      <c r="L110" s="40">
        <v>0</v>
      </c>
      <c r="M110" s="40">
        <v>0</v>
      </c>
      <c r="N110" s="40">
        <v>375</v>
      </c>
      <c r="O110" s="40">
        <v>125</v>
      </c>
      <c r="P110" s="40">
        <v>285</v>
      </c>
      <c r="Q110" s="40">
        <v>0</v>
      </c>
      <c r="R110" s="40">
        <v>95</v>
      </c>
      <c r="S110" s="40">
        <f t="shared" si="18"/>
        <v>1355</v>
      </c>
      <c r="T110" s="40">
        <v>1500</v>
      </c>
      <c r="U110" s="58">
        <v>1600</v>
      </c>
      <c r="V110" s="58"/>
      <c r="W110" s="61" t="s">
        <v>269</v>
      </c>
    </row>
    <row r="111" spans="1:23" x14ac:dyDescent="0.35">
      <c r="A111" s="39"/>
      <c r="B111" s="39"/>
      <c r="C111" s="39"/>
      <c r="D111" s="39"/>
      <c r="E111" s="39"/>
      <c r="F111" s="39" t="s">
        <v>70</v>
      </c>
      <c r="G111" s="40">
        <v>0</v>
      </c>
      <c r="H111" s="40">
        <v>0</v>
      </c>
      <c r="I111" s="40">
        <v>0</v>
      </c>
      <c r="J111" s="40">
        <v>0</v>
      </c>
      <c r="K111" s="40">
        <v>200</v>
      </c>
      <c r="L111" s="40">
        <v>0</v>
      </c>
      <c r="M111" s="40">
        <v>0</v>
      </c>
      <c r="N111" s="40">
        <v>0</v>
      </c>
      <c r="O111" s="40">
        <v>0</v>
      </c>
      <c r="P111" s="40">
        <v>0</v>
      </c>
      <c r="Q111" s="40">
        <v>0</v>
      </c>
      <c r="R111" s="40">
        <v>0</v>
      </c>
      <c r="S111" s="40">
        <f t="shared" si="18"/>
        <v>200</v>
      </c>
      <c r="T111" s="40">
        <v>250</v>
      </c>
      <c r="U111" s="58">
        <v>250</v>
      </c>
      <c r="V111" s="58"/>
      <c r="W111" s="61" t="s">
        <v>267</v>
      </c>
    </row>
    <row r="112" spans="1:23" x14ac:dyDescent="0.35">
      <c r="A112" s="39"/>
      <c r="B112" s="39"/>
      <c r="C112" s="39"/>
      <c r="D112" s="39"/>
      <c r="E112" s="39"/>
      <c r="F112" s="39" t="s">
        <v>69</v>
      </c>
      <c r="G112" s="40">
        <v>585.46</v>
      </c>
      <c r="H112" s="40">
        <v>296.74</v>
      </c>
      <c r="I112" s="40">
        <v>296.74</v>
      </c>
      <c r="J112" s="40">
        <v>296.74</v>
      </c>
      <c r="K112" s="40">
        <v>296.74</v>
      </c>
      <c r="L112" s="40">
        <v>296.74</v>
      </c>
      <c r="M112" s="40">
        <v>296.74</v>
      </c>
      <c r="N112" s="40">
        <v>296.74</v>
      </c>
      <c r="O112" s="40">
        <v>296.74</v>
      </c>
      <c r="P112" s="40">
        <v>292.73</v>
      </c>
      <c r="Q112" s="40">
        <v>292.73</v>
      </c>
      <c r="R112" s="40">
        <v>0</v>
      </c>
      <c r="S112" s="40">
        <f t="shared" si="18"/>
        <v>3544.84</v>
      </c>
      <c r="T112" s="40">
        <v>3600</v>
      </c>
      <c r="U112" s="58">
        <v>3600</v>
      </c>
      <c r="V112" s="58"/>
      <c r="W112" s="61" t="s">
        <v>267</v>
      </c>
    </row>
    <row r="113" spans="1:23" x14ac:dyDescent="0.35">
      <c r="A113" s="39"/>
      <c r="B113" s="39"/>
      <c r="C113" s="39"/>
      <c r="D113" s="39"/>
      <c r="E113" s="39"/>
      <c r="F113" s="39" t="s">
        <v>68</v>
      </c>
      <c r="G113" s="40">
        <v>148.94999999999999</v>
      </c>
      <c r="H113" s="40">
        <v>319.47000000000003</v>
      </c>
      <c r="I113" s="40">
        <v>279.42</v>
      </c>
      <c r="J113" s="40">
        <v>220.58</v>
      </c>
      <c r="K113" s="40">
        <v>124.51</v>
      </c>
      <c r="L113" s="40">
        <v>0</v>
      </c>
      <c r="M113" s="40">
        <v>135.69</v>
      </c>
      <c r="N113" s="40">
        <v>183.31</v>
      </c>
      <c r="O113" s="40">
        <v>0</v>
      </c>
      <c r="P113" s="40">
        <v>183.13</v>
      </c>
      <c r="Q113" s="40">
        <v>176.14</v>
      </c>
      <c r="R113" s="40">
        <v>160.57</v>
      </c>
      <c r="S113" s="40">
        <f t="shared" si="18"/>
        <v>1931.77</v>
      </c>
      <c r="T113" s="40">
        <v>2500</v>
      </c>
      <c r="U113" s="58">
        <v>2500</v>
      </c>
      <c r="V113" s="58"/>
      <c r="W113" s="61" t="s">
        <v>267</v>
      </c>
    </row>
    <row r="114" spans="1:23" x14ac:dyDescent="0.35">
      <c r="A114" s="39"/>
      <c r="B114" s="39"/>
      <c r="C114" s="39"/>
      <c r="D114" s="39"/>
      <c r="E114" s="39"/>
      <c r="F114" s="39" t="s">
        <v>67</v>
      </c>
      <c r="G114" s="40">
        <v>556.91</v>
      </c>
      <c r="H114" s="40">
        <v>830.23</v>
      </c>
      <c r="I114" s="40">
        <v>2031</v>
      </c>
      <c r="J114" s="40">
        <v>655.29999999999995</v>
      </c>
      <c r="K114" s="40">
        <v>1290.67</v>
      </c>
      <c r="L114" s="40">
        <v>0</v>
      </c>
      <c r="M114" s="40">
        <v>1293.43</v>
      </c>
      <c r="N114" s="40">
        <v>1611.21</v>
      </c>
      <c r="O114" s="40">
        <v>355.14</v>
      </c>
      <c r="P114" s="40">
        <v>2139.88</v>
      </c>
      <c r="Q114" s="40">
        <v>1676.78</v>
      </c>
      <c r="R114" s="40">
        <v>1076.6300000000001</v>
      </c>
      <c r="S114" s="40">
        <f t="shared" si="18"/>
        <v>13517.18</v>
      </c>
      <c r="T114" s="40">
        <v>14000</v>
      </c>
      <c r="U114" s="58">
        <v>14000</v>
      </c>
      <c r="V114" s="58"/>
      <c r="W114" s="61" t="s">
        <v>267</v>
      </c>
    </row>
    <row r="115" spans="1:23" ht="18.600000000000001" thickBot="1" x14ac:dyDescent="0.4">
      <c r="A115" s="39"/>
      <c r="B115" s="39"/>
      <c r="C115" s="39"/>
      <c r="D115" s="39"/>
      <c r="E115" s="39"/>
      <c r="F115" s="39" t="s">
        <v>66</v>
      </c>
      <c r="G115" s="43">
        <v>0</v>
      </c>
      <c r="H115" s="43">
        <v>1416.38</v>
      </c>
      <c r="I115" s="43">
        <v>0</v>
      </c>
      <c r="J115" s="43">
        <v>134</v>
      </c>
      <c r="K115" s="43">
        <v>724.99</v>
      </c>
      <c r="L115" s="43">
        <v>0</v>
      </c>
      <c r="M115" s="43">
        <v>118</v>
      </c>
      <c r="N115" s="43">
        <v>0</v>
      </c>
      <c r="O115" s="43">
        <v>1825.83</v>
      </c>
      <c r="P115" s="43">
        <v>0</v>
      </c>
      <c r="Q115" s="43">
        <v>102.28</v>
      </c>
      <c r="R115" s="43">
        <v>5941</v>
      </c>
      <c r="S115" s="43">
        <f t="shared" si="18"/>
        <v>10262.48</v>
      </c>
      <c r="T115" s="43">
        <v>10000</v>
      </c>
      <c r="U115" s="60">
        <v>10500</v>
      </c>
      <c r="V115" s="60"/>
      <c r="W115" s="61" t="s">
        <v>259</v>
      </c>
    </row>
    <row r="116" spans="1:23" ht="18.600000000000001" thickBot="1" x14ac:dyDescent="0.4">
      <c r="A116" s="39"/>
      <c r="B116" s="39"/>
      <c r="C116" s="39"/>
      <c r="D116" s="39"/>
      <c r="E116" s="39" t="s">
        <v>65</v>
      </c>
      <c r="F116" s="39"/>
      <c r="G116" s="44">
        <f t="shared" ref="G116:R116" si="19">ROUND(SUM(G103:G115),5)</f>
        <v>3763.4</v>
      </c>
      <c r="H116" s="44">
        <f t="shared" si="19"/>
        <v>3917.41</v>
      </c>
      <c r="I116" s="44">
        <f t="shared" si="19"/>
        <v>4414.28</v>
      </c>
      <c r="J116" s="44">
        <f t="shared" si="19"/>
        <v>2520.81</v>
      </c>
      <c r="K116" s="44">
        <f t="shared" si="19"/>
        <v>4850.9399999999996</v>
      </c>
      <c r="L116" s="44">
        <f t="shared" si="19"/>
        <v>1377.3</v>
      </c>
      <c r="M116" s="44">
        <f t="shared" si="19"/>
        <v>4170.8599999999997</v>
      </c>
      <c r="N116" s="44">
        <f t="shared" si="19"/>
        <v>4411.16</v>
      </c>
      <c r="O116" s="44">
        <f t="shared" si="19"/>
        <v>5396.64</v>
      </c>
      <c r="P116" s="44">
        <f t="shared" si="19"/>
        <v>7158.15</v>
      </c>
      <c r="Q116" s="44">
        <f t="shared" si="19"/>
        <v>3858.45</v>
      </c>
      <c r="R116" s="44">
        <f t="shared" si="19"/>
        <v>8783.2000000000007</v>
      </c>
      <c r="S116" s="44">
        <f t="shared" si="18"/>
        <v>54622.6</v>
      </c>
      <c r="T116" s="44">
        <f>ROUND(SUM(T103:T115),5)</f>
        <v>67850</v>
      </c>
      <c r="U116" s="64">
        <f>ROUND(SUM(U103:U115),5)</f>
        <v>71450</v>
      </c>
      <c r="V116" s="72"/>
    </row>
    <row r="117" spans="1:23" x14ac:dyDescent="0.35">
      <c r="A117" s="39"/>
      <c r="B117" s="39"/>
      <c r="C117" s="39"/>
      <c r="D117" s="39" t="s">
        <v>64</v>
      </c>
      <c r="E117" s="39"/>
      <c r="F117" s="39"/>
      <c r="G117" s="40">
        <f t="shared" ref="G117:R117" si="20">ROUND(G64+G69+G102+G116,5)</f>
        <v>13459.3</v>
      </c>
      <c r="H117" s="40">
        <f t="shared" si="20"/>
        <v>11968.27</v>
      </c>
      <c r="I117" s="40">
        <f t="shared" si="20"/>
        <v>11287.45</v>
      </c>
      <c r="J117" s="40">
        <f t="shared" si="20"/>
        <v>33016.75</v>
      </c>
      <c r="K117" s="40">
        <f t="shared" si="20"/>
        <v>14867.72</v>
      </c>
      <c r="L117" s="40">
        <f t="shared" si="20"/>
        <v>8305.08</v>
      </c>
      <c r="M117" s="40">
        <f t="shared" si="20"/>
        <v>16679.47</v>
      </c>
      <c r="N117" s="40">
        <f t="shared" si="20"/>
        <v>10814.63</v>
      </c>
      <c r="O117" s="40">
        <f t="shared" si="20"/>
        <v>21368.29</v>
      </c>
      <c r="P117" s="40">
        <f t="shared" si="20"/>
        <v>17568.79</v>
      </c>
      <c r="Q117" s="40">
        <f t="shared" si="20"/>
        <v>13779.41</v>
      </c>
      <c r="R117" s="40">
        <f t="shared" si="20"/>
        <v>20351.099999999999</v>
      </c>
      <c r="S117" s="40">
        <f t="shared" si="18"/>
        <v>193466.26</v>
      </c>
      <c r="T117" s="40">
        <f>ROUND(T64+T69+T102+T116,5)</f>
        <v>284700</v>
      </c>
      <c r="U117" s="63">
        <f>ROUND(U64+U69+U102+U116,5)</f>
        <v>266100</v>
      </c>
      <c r="V117" s="63"/>
    </row>
    <row r="118" spans="1:23" x14ac:dyDescent="0.35">
      <c r="A118" s="39"/>
      <c r="B118" s="39"/>
      <c r="C118" s="39"/>
      <c r="D118" s="39" t="s">
        <v>63</v>
      </c>
      <c r="E118" s="39"/>
      <c r="F118" s="39"/>
      <c r="G118" s="40"/>
      <c r="H118" s="40"/>
      <c r="I118" s="40"/>
      <c r="J118" s="40"/>
      <c r="K118" s="40"/>
      <c r="L118" s="40"/>
      <c r="M118" s="40"/>
      <c r="N118" s="40"/>
      <c r="O118" s="40"/>
      <c r="P118" s="40"/>
      <c r="Q118" s="40"/>
      <c r="R118" s="40"/>
      <c r="S118" s="40"/>
      <c r="T118" s="40"/>
      <c r="U118" s="58"/>
      <c r="V118" s="58"/>
    </row>
    <row r="119" spans="1:23" x14ac:dyDescent="0.35">
      <c r="A119" s="39"/>
      <c r="B119" s="39"/>
      <c r="C119" s="39"/>
      <c r="D119" s="39"/>
      <c r="E119" s="39" t="s">
        <v>62</v>
      </c>
      <c r="F119" s="39"/>
      <c r="G119" s="40"/>
      <c r="H119" s="40"/>
      <c r="I119" s="40"/>
      <c r="J119" s="40"/>
      <c r="K119" s="40"/>
      <c r="L119" s="40"/>
      <c r="M119" s="40"/>
      <c r="N119" s="40"/>
      <c r="O119" s="40"/>
      <c r="P119" s="40"/>
      <c r="Q119" s="40"/>
      <c r="R119" s="40"/>
      <c r="S119" s="40"/>
      <c r="T119" s="40"/>
      <c r="U119" s="58"/>
      <c r="V119" s="58"/>
    </row>
    <row r="120" spans="1:23" ht="18.600000000000001" thickBot="1" x14ac:dyDescent="0.4">
      <c r="A120" s="39"/>
      <c r="B120" s="39"/>
      <c r="C120" s="39"/>
      <c r="D120" s="39"/>
      <c r="E120" s="39"/>
      <c r="F120" s="39" t="s">
        <v>61</v>
      </c>
      <c r="G120" s="42">
        <v>0</v>
      </c>
      <c r="H120" s="42">
        <v>0</v>
      </c>
      <c r="I120" s="42">
        <v>0</v>
      </c>
      <c r="J120" s="42">
        <v>0</v>
      </c>
      <c r="K120" s="42">
        <v>0</v>
      </c>
      <c r="L120" s="42">
        <v>0</v>
      </c>
      <c r="M120" s="42">
        <v>0</v>
      </c>
      <c r="N120" s="42">
        <v>0</v>
      </c>
      <c r="O120" s="42">
        <v>0</v>
      </c>
      <c r="P120" s="42">
        <v>0</v>
      </c>
      <c r="Q120" s="42">
        <v>0</v>
      </c>
      <c r="R120" s="42">
        <v>50834.73</v>
      </c>
      <c r="S120" s="42">
        <f>ROUND(SUM(G120:R120),5)</f>
        <v>50834.73</v>
      </c>
      <c r="T120" s="42">
        <v>0</v>
      </c>
      <c r="U120" s="62">
        <v>0</v>
      </c>
      <c r="V120" s="60"/>
      <c r="W120" s="61" t="s">
        <v>229</v>
      </c>
    </row>
    <row r="121" spans="1:23" x14ac:dyDescent="0.35">
      <c r="A121" s="39"/>
      <c r="B121" s="39"/>
      <c r="C121" s="39"/>
      <c r="D121" s="39"/>
      <c r="E121" s="39" t="s">
        <v>60</v>
      </c>
      <c r="F121" s="39"/>
      <c r="G121" s="40">
        <f t="shared" ref="G121:R121" si="21">ROUND(SUM(G119:G120),5)</f>
        <v>0</v>
      </c>
      <c r="H121" s="40">
        <f t="shared" si="21"/>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50834.73</v>
      </c>
      <c r="S121" s="40">
        <f>ROUND(SUM(G121:R121),5)</f>
        <v>50834.73</v>
      </c>
      <c r="T121" s="40">
        <f>ROUND(SUM(T119:T120),5)</f>
        <v>0</v>
      </c>
      <c r="U121" s="63">
        <f>ROUND(SUM(U119:U120),5)</f>
        <v>0</v>
      </c>
      <c r="V121" s="63"/>
    </row>
    <row r="122" spans="1:23" x14ac:dyDescent="0.35">
      <c r="A122" s="39"/>
      <c r="B122" s="39"/>
      <c r="C122" s="39"/>
      <c r="D122" s="39"/>
      <c r="E122" s="39" t="s">
        <v>59</v>
      </c>
      <c r="F122" s="39"/>
      <c r="G122" s="40">
        <v>327.78</v>
      </c>
      <c r="H122" s="40">
        <v>0</v>
      </c>
      <c r="I122" s="40">
        <v>509.81</v>
      </c>
      <c r="J122" s="40">
        <v>209.37</v>
      </c>
      <c r="K122" s="40">
        <v>0</v>
      </c>
      <c r="L122" s="40">
        <v>191.15</v>
      </c>
      <c r="M122" s="40">
        <v>392.04</v>
      </c>
      <c r="N122" s="40">
        <v>0</v>
      </c>
      <c r="O122" s="40">
        <v>316.16000000000003</v>
      </c>
      <c r="P122" s="40">
        <v>52</v>
      </c>
      <c r="Q122" s="40">
        <v>119</v>
      </c>
      <c r="R122" s="40">
        <v>-0.05</v>
      </c>
      <c r="S122" s="40">
        <f>ROUND(SUM(G122:R122),5)</f>
        <v>2117.2600000000002</v>
      </c>
      <c r="T122" s="40">
        <v>4000</v>
      </c>
      <c r="U122" s="58">
        <v>3000</v>
      </c>
      <c r="V122" s="58"/>
      <c r="W122" s="61" t="s">
        <v>280</v>
      </c>
    </row>
    <row r="123" spans="1:23" ht="18.600000000000001" thickBot="1" x14ac:dyDescent="0.4">
      <c r="A123" s="39"/>
      <c r="B123" s="39"/>
      <c r="C123" s="39"/>
      <c r="D123" s="39"/>
      <c r="E123" s="39" t="s">
        <v>214</v>
      </c>
      <c r="F123" s="39"/>
      <c r="G123" s="42">
        <v>0</v>
      </c>
      <c r="H123" s="42">
        <v>0</v>
      </c>
      <c r="I123" s="42">
        <v>0</v>
      </c>
      <c r="J123" s="42">
        <v>0</v>
      </c>
      <c r="K123" s="42">
        <v>0</v>
      </c>
      <c r="L123" s="42">
        <v>0</v>
      </c>
      <c r="M123" s="42">
        <v>0</v>
      </c>
      <c r="N123" s="42">
        <v>0</v>
      </c>
      <c r="O123" s="42">
        <v>500</v>
      </c>
      <c r="P123" s="42">
        <v>0</v>
      </c>
      <c r="Q123" s="42">
        <v>0</v>
      </c>
      <c r="R123" s="42">
        <v>0</v>
      </c>
      <c r="S123" s="42">
        <f>ROUND(SUM(G123:R123),5)</f>
        <v>500</v>
      </c>
      <c r="T123" s="42">
        <v>0</v>
      </c>
      <c r="U123" s="42">
        <v>0</v>
      </c>
      <c r="V123" s="43"/>
      <c r="W123" s="61" t="s">
        <v>230</v>
      </c>
    </row>
    <row r="124" spans="1:23" x14ac:dyDescent="0.35">
      <c r="A124" s="39"/>
      <c r="B124" s="39"/>
      <c r="C124" s="39"/>
      <c r="D124" s="39" t="s">
        <v>58</v>
      </c>
      <c r="E124" s="39"/>
      <c r="F124" s="39"/>
      <c r="G124" s="40">
        <f t="shared" ref="G124:R124" si="22">ROUND(G118+SUM(G121:G123),5)</f>
        <v>327.78</v>
      </c>
      <c r="H124" s="40">
        <f t="shared" si="22"/>
        <v>0</v>
      </c>
      <c r="I124" s="40">
        <f t="shared" si="22"/>
        <v>509.81</v>
      </c>
      <c r="J124" s="40">
        <f t="shared" si="22"/>
        <v>209.37</v>
      </c>
      <c r="K124" s="40">
        <f t="shared" si="22"/>
        <v>0</v>
      </c>
      <c r="L124" s="40">
        <f t="shared" si="22"/>
        <v>191.15</v>
      </c>
      <c r="M124" s="40">
        <f t="shared" si="22"/>
        <v>392.04</v>
      </c>
      <c r="N124" s="40">
        <f t="shared" si="22"/>
        <v>0</v>
      </c>
      <c r="O124" s="40">
        <f t="shared" si="22"/>
        <v>816.16</v>
      </c>
      <c r="P124" s="40">
        <f t="shared" si="22"/>
        <v>52</v>
      </c>
      <c r="Q124" s="40">
        <f t="shared" si="22"/>
        <v>119</v>
      </c>
      <c r="R124" s="40">
        <f t="shared" si="22"/>
        <v>50834.68</v>
      </c>
      <c r="S124" s="40">
        <f>ROUND(SUM(G124:R124),5)</f>
        <v>53451.99</v>
      </c>
      <c r="T124" s="40">
        <f>ROUND(T118+SUM(T121:T123),5)</f>
        <v>4000</v>
      </c>
      <c r="U124" s="63">
        <f>ROUND(U118+SUM(U121:U123),5)</f>
        <v>3000</v>
      </c>
      <c r="V124" s="63"/>
    </row>
    <row r="125" spans="1:23" x14ac:dyDescent="0.35">
      <c r="A125" s="39"/>
      <c r="B125" s="39"/>
      <c r="C125" s="39"/>
      <c r="D125" s="39"/>
      <c r="E125" s="39"/>
      <c r="F125" s="39"/>
      <c r="G125" s="40"/>
      <c r="H125" s="40"/>
      <c r="I125" s="40"/>
      <c r="J125" s="40"/>
      <c r="K125" s="40"/>
      <c r="L125" s="40"/>
      <c r="M125" s="40"/>
      <c r="N125" s="40"/>
      <c r="O125" s="40"/>
      <c r="P125" s="40"/>
      <c r="Q125" s="40"/>
      <c r="R125" s="40"/>
      <c r="S125" s="40"/>
      <c r="T125" s="40"/>
      <c r="U125" s="63"/>
      <c r="V125" s="63"/>
    </row>
    <row r="126" spans="1:23" x14ac:dyDescent="0.35">
      <c r="A126" s="39"/>
      <c r="B126" s="39"/>
      <c r="C126" s="39"/>
      <c r="D126" s="39"/>
      <c r="E126" s="39"/>
      <c r="F126" s="39"/>
      <c r="G126" s="40"/>
      <c r="H126" s="40"/>
      <c r="I126" s="40"/>
      <c r="J126" s="40"/>
      <c r="K126" s="40"/>
      <c r="L126" s="40"/>
      <c r="M126" s="40"/>
      <c r="N126" s="40"/>
      <c r="O126" s="40"/>
      <c r="P126" s="40"/>
      <c r="Q126" s="40"/>
      <c r="R126" s="40"/>
      <c r="S126" s="40"/>
      <c r="T126" s="40"/>
      <c r="U126" s="63"/>
      <c r="V126" s="63"/>
    </row>
    <row r="127" spans="1:23" x14ac:dyDescent="0.35">
      <c r="A127" s="39"/>
      <c r="B127" s="39"/>
      <c r="C127" s="39"/>
      <c r="D127" s="39"/>
      <c r="E127" s="39"/>
      <c r="F127" s="39"/>
      <c r="G127" s="40"/>
      <c r="H127" s="40"/>
      <c r="I127" s="40"/>
      <c r="J127" s="40"/>
      <c r="K127" s="40"/>
      <c r="L127" s="40"/>
      <c r="M127" s="40"/>
      <c r="N127" s="40"/>
      <c r="O127" s="40"/>
      <c r="P127" s="40"/>
      <c r="Q127" s="40"/>
      <c r="R127" s="40"/>
      <c r="S127" s="40"/>
      <c r="T127" s="40"/>
      <c r="U127" s="63"/>
      <c r="V127" s="63"/>
    </row>
    <row r="128" spans="1:23" x14ac:dyDescent="0.35">
      <c r="A128" s="39"/>
      <c r="B128" s="39"/>
      <c r="C128" s="39"/>
      <c r="D128" s="39" t="s">
        <v>57</v>
      </c>
      <c r="E128" s="39"/>
      <c r="F128" s="39"/>
      <c r="G128" s="40"/>
      <c r="H128" s="40"/>
      <c r="I128" s="40"/>
      <c r="J128" s="40"/>
      <c r="K128" s="40"/>
      <c r="L128" s="40"/>
      <c r="M128" s="40"/>
      <c r="N128" s="40"/>
      <c r="O128" s="40"/>
      <c r="P128" s="40"/>
      <c r="Q128" s="40"/>
      <c r="R128" s="40"/>
      <c r="S128" s="40"/>
      <c r="T128" s="40"/>
      <c r="U128" s="58"/>
      <c r="V128" s="58"/>
    </row>
    <row r="129" spans="1:23" x14ac:dyDescent="0.35">
      <c r="A129" s="39"/>
      <c r="B129" s="39"/>
      <c r="C129" s="39"/>
      <c r="D129" s="39"/>
      <c r="E129" s="39" t="s">
        <v>56</v>
      </c>
      <c r="F129" s="39"/>
      <c r="G129" s="40"/>
      <c r="H129" s="40"/>
      <c r="I129" s="40"/>
      <c r="J129" s="40"/>
      <c r="K129" s="40"/>
      <c r="L129" s="40"/>
      <c r="M129" s="40"/>
      <c r="N129" s="40"/>
      <c r="O129" s="40"/>
      <c r="P129" s="40"/>
      <c r="Q129" s="40"/>
      <c r="R129" s="40"/>
      <c r="S129" s="40"/>
      <c r="T129" s="40"/>
      <c r="U129" s="58"/>
      <c r="V129" s="58"/>
    </row>
    <row r="130" spans="1:23" x14ac:dyDescent="0.35">
      <c r="A130" s="39"/>
      <c r="B130" s="39"/>
      <c r="C130" s="39"/>
      <c r="D130" s="39"/>
      <c r="E130" s="39"/>
      <c r="F130" s="39" t="s">
        <v>218</v>
      </c>
      <c r="G130" s="40">
        <v>0</v>
      </c>
      <c r="H130" s="40">
        <v>0</v>
      </c>
      <c r="I130" s="40">
        <v>0</v>
      </c>
      <c r="J130" s="40">
        <v>0</v>
      </c>
      <c r="K130" s="40">
        <v>0</v>
      </c>
      <c r="L130" s="40">
        <v>0</v>
      </c>
      <c r="M130" s="40">
        <v>0</v>
      </c>
      <c r="N130" s="40">
        <v>0</v>
      </c>
      <c r="O130" s="40">
        <v>0</v>
      </c>
      <c r="P130" s="40">
        <v>0</v>
      </c>
      <c r="Q130" s="40">
        <v>0</v>
      </c>
      <c r="R130" s="40">
        <v>0</v>
      </c>
      <c r="S130" s="40">
        <f>ROUND(SUM(G130:R130),5)</f>
        <v>0</v>
      </c>
      <c r="T130" s="40">
        <v>135000</v>
      </c>
      <c r="U130" s="58">
        <v>135000</v>
      </c>
      <c r="V130" s="58"/>
      <c r="W130" s="61" t="s">
        <v>267</v>
      </c>
    </row>
    <row r="131" spans="1:23" x14ac:dyDescent="0.35">
      <c r="A131" s="39"/>
      <c r="B131" s="39"/>
      <c r="C131" s="39"/>
      <c r="D131" s="39"/>
      <c r="E131" s="39"/>
      <c r="F131" s="39" t="s">
        <v>55</v>
      </c>
      <c r="G131" s="40">
        <v>0</v>
      </c>
      <c r="H131" s="40">
        <v>0</v>
      </c>
      <c r="I131" s="40">
        <v>0</v>
      </c>
      <c r="J131" s="40">
        <v>0</v>
      </c>
      <c r="K131" s="40">
        <v>0</v>
      </c>
      <c r="L131" s="40">
        <v>0</v>
      </c>
      <c r="M131" s="40">
        <v>2100</v>
      </c>
      <c r="N131" s="40">
        <v>0</v>
      </c>
      <c r="O131" s="40">
        <v>0</v>
      </c>
      <c r="P131" s="40">
        <v>2700</v>
      </c>
      <c r="Q131" s="40">
        <v>0</v>
      </c>
      <c r="R131" s="40">
        <v>0</v>
      </c>
      <c r="S131" s="40">
        <f>ROUND(SUM(G131:R131),5)</f>
        <v>4800</v>
      </c>
      <c r="T131" s="40">
        <v>6000</v>
      </c>
      <c r="U131" s="58">
        <v>6000</v>
      </c>
      <c r="V131" s="58"/>
      <c r="W131" s="61" t="s">
        <v>267</v>
      </c>
    </row>
    <row r="132" spans="1:23" x14ac:dyDescent="0.35">
      <c r="A132" s="39"/>
      <c r="B132" s="39"/>
      <c r="C132" s="39"/>
      <c r="D132" s="39"/>
      <c r="E132" s="39"/>
      <c r="F132" s="39" t="s">
        <v>178</v>
      </c>
      <c r="G132" s="40">
        <v>0</v>
      </c>
      <c r="H132" s="40">
        <v>0</v>
      </c>
      <c r="I132" s="40">
        <v>0</v>
      </c>
      <c r="J132" s="40">
        <v>0</v>
      </c>
      <c r="K132" s="40">
        <v>9700</v>
      </c>
      <c r="L132" s="40">
        <v>0</v>
      </c>
      <c r="M132" s="40">
        <v>0</v>
      </c>
      <c r="N132" s="40">
        <v>0</v>
      </c>
      <c r="O132" s="40">
        <v>0</v>
      </c>
      <c r="P132" s="40">
        <v>0</v>
      </c>
      <c r="Q132" s="40">
        <v>0</v>
      </c>
      <c r="R132" s="40">
        <v>0</v>
      </c>
      <c r="S132" s="40">
        <f>ROUND(SUM(G132:R132),5)</f>
        <v>9700</v>
      </c>
      <c r="T132" s="40">
        <v>5000</v>
      </c>
      <c r="U132" s="58">
        <v>17250</v>
      </c>
      <c r="V132" s="58"/>
      <c r="W132" s="61" t="s">
        <v>271</v>
      </c>
    </row>
    <row r="133" spans="1:23" x14ac:dyDescent="0.35">
      <c r="A133" s="39"/>
      <c r="B133" s="39"/>
      <c r="C133" s="39"/>
      <c r="D133" s="39"/>
      <c r="E133" s="39"/>
      <c r="F133" s="39" t="s">
        <v>219</v>
      </c>
      <c r="G133" s="43">
        <v>0</v>
      </c>
      <c r="H133" s="43">
        <v>0</v>
      </c>
      <c r="I133" s="43">
        <v>0</v>
      </c>
      <c r="J133" s="43">
        <v>0</v>
      </c>
      <c r="K133" s="43">
        <v>0</v>
      </c>
      <c r="L133" s="43">
        <v>0</v>
      </c>
      <c r="M133" s="43">
        <v>0</v>
      </c>
      <c r="N133" s="43">
        <v>0</v>
      </c>
      <c r="O133" s="43">
        <v>0</v>
      </c>
      <c r="P133" s="43">
        <v>0</v>
      </c>
      <c r="Q133" s="43">
        <v>0</v>
      </c>
      <c r="R133" s="43">
        <v>0</v>
      </c>
      <c r="S133" s="43">
        <f t="shared" ref="S133:S134" si="23">ROUND(SUM(G133:R133),5)</f>
        <v>0</v>
      </c>
      <c r="T133" s="43">
        <v>6000</v>
      </c>
      <c r="U133" s="60">
        <v>6000</v>
      </c>
      <c r="V133" s="60"/>
      <c r="W133" s="61" t="s">
        <v>267</v>
      </c>
    </row>
    <row r="134" spans="1:23" ht="18.600000000000001" thickBot="1" x14ac:dyDescent="0.4">
      <c r="A134" s="39"/>
      <c r="B134" s="39"/>
      <c r="C134" s="39"/>
      <c r="D134" s="39"/>
      <c r="E134" s="39"/>
      <c r="F134" s="39" t="s">
        <v>220</v>
      </c>
      <c r="G134" s="42">
        <v>0</v>
      </c>
      <c r="H134" s="42">
        <v>0</v>
      </c>
      <c r="I134" s="42">
        <v>0</v>
      </c>
      <c r="J134" s="42">
        <v>0</v>
      </c>
      <c r="K134" s="42">
        <v>0</v>
      </c>
      <c r="L134" s="42">
        <v>0</v>
      </c>
      <c r="M134" s="42">
        <v>0</v>
      </c>
      <c r="N134" s="42">
        <v>0</v>
      </c>
      <c r="O134" s="42">
        <v>0</v>
      </c>
      <c r="P134" s="42">
        <v>0</v>
      </c>
      <c r="Q134" s="42">
        <v>0</v>
      </c>
      <c r="R134" s="42">
        <v>0</v>
      </c>
      <c r="S134" s="42">
        <f t="shared" si="23"/>
        <v>0</v>
      </c>
      <c r="T134" s="42">
        <v>6000</v>
      </c>
      <c r="U134" s="62">
        <v>6000</v>
      </c>
      <c r="V134" s="60"/>
      <c r="W134" s="61" t="s">
        <v>267</v>
      </c>
    </row>
    <row r="135" spans="1:23" x14ac:dyDescent="0.35">
      <c r="A135" s="39"/>
      <c r="B135" s="39"/>
      <c r="C135" s="39"/>
      <c r="D135" s="39"/>
      <c r="E135" s="39" t="s">
        <v>54</v>
      </c>
      <c r="F135" s="39"/>
      <c r="G135" s="40">
        <f t="shared" ref="G135:S135" si="24">ROUND(SUM(G129:G134),5)</f>
        <v>0</v>
      </c>
      <c r="H135" s="40">
        <f t="shared" si="24"/>
        <v>0</v>
      </c>
      <c r="I135" s="40">
        <f t="shared" si="24"/>
        <v>0</v>
      </c>
      <c r="J135" s="40">
        <f t="shared" si="24"/>
        <v>0</v>
      </c>
      <c r="K135" s="40">
        <f t="shared" si="24"/>
        <v>9700</v>
      </c>
      <c r="L135" s="40">
        <f t="shared" si="24"/>
        <v>0</v>
      </c>
      <c r="M135" s="40">
        <f t="shared" si="24"/>
        <v>2100</v>
      </c>
      <c r="N135" s="40">
        <f t="shared" si="24"/>
        <v>0</v>
      </c>
      <c r="O135" s="40">
        <f t="shared" si="24"/>
        <v>0</v>
      </c>
      <c r="P135" s="40">
        <f t="shared" si="24"/>
        <v>2700</v>
      </c>
      <c r="Q135" s="40">
        <f t="shared" si="24"/>
        <v>0</v>
      </c>
      <c r="R135" s="40">
        <f t="shared" si="24"/>
        <v>0</v>
      </c>
      <c r="S135" s="40">
        <f t="shared" si="24"/>
        <v>14500</v>
      </c>
      <c r="T135" s="40">
        <f>ROUND(SUM(T129:T134),5)</f>
        <v>158000</v>
      </c>
      <c r="U135" s="63">
        <f>ROUND(SUM(U129:U134),5)</f>
        <v>170250</v>
      </c>
      <c r="V135" s="63"/>
    </row>
    <row r="136" spans="1:23" x14ac:dyDescent="0.35">
      <c r="A136" s="39"/>
      <c r="B136" s="39"/>
      <c r="C136" s="39"/>
      <c r="D136" s="39"/>
      <c r="E136" s="39" t="s">
        <v>53</v>
      </c>
      <c r="F136" s="39"/>
      <c r="G136" s="40"/>
      <c r="H136" s="40"/>
      <c r="I136" s="40"/>
      <c r="J136" s="40"/>
      <c r="K136" s="40"/>
      <c r="L136" s="40"/>
      <c r="M136" s="40"/>
      <c r="N136" s="40"/>
      <c r="O136" s="40"/>
      <c r="P136" s="40"/>
      <c r="Q136" s="40"/>
      <c r="R136" s="40"/>
      <c r="S136" s="40"/>
      <c r="T136" s="40"/>
      <c r="U136" s="58"/>
      <c r="V136" s="58"/>
    </row>
    <row r="137" spans="1:23" ht="18.600000000000001" thickBot="1" x14ac:dyDescent="0.4">
      <c r="A137" s="39"/>
      <c r="B137" s="39"/>
      <c r="C137" s="39"/>
      <c r="D137" s="39"/>
      <c r="E137" s="39"/>
      <c r="F137" s="39" t="s">
        <v>52</v>
      </c>
      <c r="G137" s="42">
        <v>0</v>
      </c>
      <c r="H137" s="42">
        <v>0</v>
      </c>
      <c r="I137" s="42">
        <v>0</v>
      </c>
      <c r="J137" s="42">
        <v>0</v>
      </c>
      <c r="K137" s="42">
        <v>0</v>
      </c>
      <c r="L137" s="42">
        <v>0</v>
      </c>
      <c r="M137" s="42">
        <v>16900</v>
      </c>
      <c r="N137" s="42">
        <v>0</v>
      </c>
      <c r="O137" s="42">
        <v>0</v>
      </c>
      <c r="P137" s="42">
        <v>0</v>
      </c>
      <c r="Q137" s="42">
        <v>0</v>
      </c>
      <c r="R137" s="42">
        <v>0</v>
      </c>
      <c r="S137" s="42">
        <f>ROUND(SUM(G137:R137),5)</f>
        <v>16900</v>
      </c>
      <c r="T137" s="42">
        <v>200000</v>
      </c>
      <c r="U137" s="62">
        <v>150000</v>
      </c>
      <c r="V137" s="60"/>
      <c r="W137" s="61" t="s">
        <v>272</v>
      </c>
    </row>
    <row r="138" spans="1:23" x14ac:dyDescent="0.35">
      <c r="A138" s="39"/>
      <c r="B138" s="39"/>
      <c r="C138" s="39"/>
      <c r="D138" s="39"/>
      <c r="E138" s="39" t="s">
        <v>51</v>
      </c>
      <c r="F138" s="39"/>
      <c r="G138" s="40">
        <f t="shared" ref="G138:R138" si="25">ROUND(SUM(G136:G137),5)</f>
        <v>0</v>
      </c>
      <c r="H138" s="40">
        <f t="shared" si="25"/>
        <v>0</v>
      </c>
      <c r="I138" s="40">
        <f t="shared" si="25"/>
        <v>0</v>
      </c>
      <c r="J138" s="40">
        <f t="shared" si="25"/>
        <v>0</v>
      </c>
      <c r="K138" s="40">
        <f t="shared" si="25"/>
        <v>0</v>
      </c>
      <c r="L138" s="40">
        <f t="shared" si="25"/>
        <v>0</v>
      </c>
      <c r="M138" s="40">
        <f t="shared" si="25"/>
        <v>16900</v>
      </c>
      <c r="N138" s="40">
        <f t="shared" si="25"/>
        <v>0</v>
      </c>
      <c r="O138" s="40">
        <f t="shared" si="25"/>
        <v>0</v>
      </c>
      <c r="P138" s="40">
        <f t="shared" si="25"/>
        <v>0</v>
      </c>
      <c r="Q138" s="40">
        <f t="shared" si="25"/>
        <v>0</v>
      </c>
      <c r="R138" s="40">
        <f t="shared" si="25"/>
        <v>0</v>
      </c>
      <c r="S138" s="40">
        <f>ROUND(SUM(G138:R138),5)</f>
        <v>16900</v>
      </c>
      <c r="T138" s="40">
        <f>ROUND(SUM(T136:T137),5)</f>
        <v>200000</v>
      </c>
      <c r="U138" s="63">
        <f>ROUND(SUM(U136:U137),5)</f>
        <v>150000</v>
      </c>
      <c r="V138" s="63"/>
      <c r="W138" s="61"/>
    </row>
    <row r="139" spans="1:23" x14ac:dyDescent="0.35">
      <c r="A139" s="39"/>
      <c r="B139" s="39"/>
      <c r="C139" s="39"/>
      <c r="D139" s="39"/>
      <c r="E139" s="39" t="s">
        <v>50</v>
      </c>
      <c r="F139" s="39"/>
      <c r="G139" s="40"/>
      <c r="H139" s="40"/>
      <c r="I139" s="40"/>
      <c r="J139" s="40"/>
      <c r="K139" s="40"/>
      <c r="L139" s="40"/>
      <c r="M139" s="40"/>
      <c r="N139" s="40"/>
      <c r="O139" s="40"/>
      <c r="P139" s="40"/>
      <c r="Q139" s="40"/>
      <c r="R139" s="40"/>
      <c r="S139" s="40"/>
      <c r="T139" s="40"/>
      <c r="U139" s="58"/>
      <c r="V139" s="58"/>
    </row>
    <row r="140" spans="1:23" x14ac:dyDescent="0.35">
      <c r="A140" s="39"/>
      <c r="B140" s="39"/>
      <c r="C140" s="39"/>
      <c r="D140" s="39"/>
      <c r="E140" s="39"/>
      <c r="F140" s="39" t="s">
        <v>179</v>
      </c>
      <c r="G140" s="40">
        <v>0</v>
      </c>
      <c r="H140" s="40">
        <v>0</v>
      </c>
      <c r="I140" s="40">
        <v>0</v>
      </c>
      <c r="J140" s="40">
        <v>0</v>
      </c>
      <c r="K140" s="40">
        <v>0</v>
      </c>
      <c r="L140" s="40">
        <v>0</v>
      </c>
      <c r="M140" s="40">
        <v>0</v>
      </c>
      <c r="N140" s="40">
        <v>0</v>
      </c>
      <c r="O140" s="40">
        <v>0</v>
      </c>
      <c r="P140" s="40">
        <v>0</v>
      </c>
      <c r="Q140" s="40">
        <v>0</v>
      </c>
      <c r="R140" s="40">
        <v>0</v>
      </c>
      <c r="S140" s="40">
        <f>ROUND(SUM(G140:R140),5)</f>
        <v>0</v>
      </c>
      <c r="T140" s="40">
        <v>75000</v>
      </c>
      <c r="U140" s="58">
        <v>75000</v>
      </c>
      <c r="V140" s="58"/>
      <c r="W140" s="61" t="s">
        <v>267</v>
      </c>
    </row>
    <row r="141" spans="1:23" x14ac:dyDescent="0.35">
      <c r="A141" s="39"/>
      <c r="B141" s="39"/>
      <c r="C141" s="39"/>
      <c r="D141" s="39"/>
      <c r="E141" s="39"/>
      <c r="F141" s="39" t="s">
        <v>221</v>
      </c>
      <c r="G141" s="40">
        <v>0</v>
      </c>
      <c r="H141" s="40">
        <v>0</v>
      </c>
      <c r="I141" s="40">
        <v>0</v>
      </c>
      <c r="J141" s="40">
        <v>0</v>
      </c>
      <c r="K141" s="40">
        <v>0</v>
      </c>
      <c r="L141" s="40">
        <v>0</v>
      </c>
      <c r="M141" s="40">
        <v>0</v>
      </c>
      <c r="N141" s="40">
        <v>0</v>
      </c>
      <c r="O141" s="40">
        <v>0</v>
      </c>
      <c r="P141" s="40">
        <v>0</v>
      </c>
      <c r="Q141" s="40">
        <v>0</v>
      </c>
      <c r="R141" s="40">
        <v>0</v>
      </c>
      <c r="S141" s="40">
        <f>ROUND(SUM(G141:R141),5)</f>
        <v>0</v>
      </c>
      <c r="T141" s="40">
        <v>17000</v>
      </c>
      <c r="U141" s="58">
        <v>17000</v>
      </c>
      <c r="V141" s="58"/>
      <c r="W141" s="61" t="s">
        <v>267</v>
      </c>
    </row>
    <row r="142" spans="1:23" ht="18.600000000000001" thickBot="1" x14ac:dyDescent="0.4">
      <c r="A142" s="39"/>
      <c r="B142" s="39"/>
      <c r="C142" s="39"/>
      <c r="D142" s="39"/>
      <c r="E142" s="39"/>
      <c r="F142" s="39" t="s">
        <v>49</v>
      </c>
      <c r="G142" s="43">
        <v>0</v>
      </c>
      <c r="H142" s="43">
        <v>2510</v>
      </c>
      <c r="I142" s="43">
        <v>0</v>
      </c>
      <c r="J142" s="43">
        <v>0</v>
      </c>
      <c r="K142" s="43">
        <v>0</v>
      </c>
      <c r="L142" s="43">
        <v>0</v>
      </c>
      <c r="M142" s="43">
        <v>0</v>
      </c>
      <c r="N142" s="43">
        <v>2250</v>
      </c>
      <c r="O142" s="43">
        <v>0</v>
      </c>
      <c r="P142" s="43">
        <v>0</v>
      </c>
      <c r="Q142" s="43">
        <v>0</v>
      </c>
      <c r="R142" s="43">
        <v>0</v>
      </c>
      <c r="S142" s="43">
        <f>ROUND(SUM(G142:R142),5)</f>
        <v>4760</v>
      </c>
      <c r="T142" s="43">
        <v>7000</v>
      </c>
      <c r="U142" s="60">
        <v>7000</v>
      </c>
      <c r="V142" s="60"/>
      <c r="W142" s="61" t="s">
        <v>267</v>
      </c>
    </row>
    <row r="143" spans="1:23" ht="18.600000000000001" thickBot="1" x14ac:dyDescent="0.4">
      <c r="A143" s="39"/>
      <c r="B143" s="39"/>
      <c r="C143" s="39"/>
      <c r="D143" s="39"/>
      <c r="E143" s="39" t="s">
        <v>48</v>
      </c>
      <c r="F143" s="39"/>
      <c r="G143" s="45">
        <f t="shared" ref="G143:R143" si="26">ROUND(SUM(G139:G142),5)</f>
        <v>0</v>
      </c>
      <c r="H143" s="45">
        <f t="shared" si="26"/>
        <v>2510</v>
      </c>
      <c r="I143" s="45">
        <f t="shared" si="26"/>
        <v>0</v>
      </c>
      <c r="J143" s="45">
        <f t="shared" si="26"/>
        <v>0</v>
      </c>
      <c r="K143" s="45">
        <f t="shared" si="26"/>
        <v>0</v>
      </c>
      <c r="L143" s="45">
        <f t="shared" si="26"/>
        <v>0</v>
      </c>
      <c r="M143" s="45">
        <f t="shared" si="26"/>
        <v>0</v>
      </c>
      <c r="N143" s="45">
        <f t="shared" si="26"/>
        <v>2250</v>
      </c>
      <c r="O143" s="45">
        <f t="shared" si="26"/>
        <v>0</v>
      </c>
      <c r="P143" s="45">
        <f t="shared" si="26"/>
        <v>0</v>
      </c>
      <c r="Q143" s="45">
        <f t="shared" si="26"/>
        <v>0</v>
      </c>
      <c r="R143" s="45">
        <f t="shared" si="26"/>
        <v>0</v>
      </c>
      <c r="S143" s="45">
        <f>ROUND(SUM(G143:R143),5)</f>
        <v>4760</v>
      </c>
      <c r="T143" s="45">
        <f>ROUND(SUM(T139:T142),5)</f>
        <v>99000</v>
      </c>
      <c r="U143" s="65">
        <f>ROUND(SUM(U139:U142),5)</f>
        <v>99000</v>
      </c>
      <c r="V143" s="72"/>
    </row>
    <row r="144" spans="1:23" ht="18.600000000000001" thickBot="1" x14ac:dyDescent="0.4">
      <c r="A144" s="39"/>
      <c r="B144" s="39"/>
      <c r="C144" s="39"/>
      <c r="D144" s="39" t="s">
        <v>47</v>
      </c>
      <c r="E144" s="39"/>
      <c r="F144" s="39"/>
      <c r="G144" s="45">
        <f t="shared" ref="G144:R144" si="27">ROUND(G128+G135+G138+G143,5)</f>
        <v>0</v>
      </c>
      <c r="H144" s="45">
        <f t="shared" si="27"/>
        <v>2510</v>
      </c>
      <c r="I144" s="45">
        <f t="shared" si="27"/>
        <v>0</v>
      </c>
      <c r="J144" s="45">
        <f t="shared" si="27"/>
        <v>0</v>
      </c>
      <c r="K144" s="45">
        <f t="shared" si="27"/>
        <v>9700</v>
      </c>
      <c r="L144" s="45">
        <f t="shared" si="27"/>
        <v>0</v>
      </c>
      <c r="M144" s="45">
        <f t="shared" si="27"/>
        <v>19000</v>
      </c>
      <c r="N144" s="45">
        <f t="shared" si="27"/>
        <v>2250</v>
      </c>
      <c r="O144" s="45">
        <f t="shared" si="27"/>
        <v>0</v>
      </c>
      <c r="P144" s="45">
        <f t="shared" si="27"/>
        <v>2700</v>
      </c>
      <c r="Q144" s="45">
        <f t="shared" si="27"/>
        <v>0</v>
      </c>
      <c r="R144" s="45">
        <f t="shared" si="27"/>
        <v>0</v>
      </c>
      <c r="S144" s="45">
        <f>ROUND(SUM(G144:R144),5)</f>
        <v>36160</v>
      </c>
      <c r="T144" s="45">
        <f>ROUND(T128+T135+T138+T143,5)</f>
        <v>457000</v>
      </c>
      <c r="U144" s="65">
        <f>ROUND(U128+U135+U138+U143,5)</f>
        <v>419250</v>
      </c>
      <c r="V144" s="72"/>
    </row>
    <row r="145" spans="1:23" ht="18.600000000000001" thickBot="1" x14ac:dyDescent="0.4">
      <c r="A145" s="39"/>
      <c r="B145" s="39"/>
      <c r="C145" s="39"/>
      <c r="D145" s="39" t="s">
        <v>223</v>
      </c>
      <c r="E145" s="39"/>
      <c r="F145" s="39"/>
      <c r="G145" s="45">
        <v>0</v>
      </c>
      <c r="H145" s="45">
        <v>0</v>
      </c>
      <c r="I145" s="45">
        <v>0</v>
      </c>
      <c r="J145" s="45">
        <v>0</v>
      </c>
      <c r="K145" s="45">
        <v>0</v>
      </c>
      <c r="L145" s="45">
        <v>0</v>
      </c>
      <c r="M145" s="45">
        <v>0</v>
      </c>
      <c r="N145" s="45">
        <v>0</v>
      </c>
      <c r="O145" s="45">
        <v>0</v>
      </c>
      <c r="P145" s="45">
        <v>0</v>
      </c>
      <c r="Q145" s="45">
        <v>0</v>
      </c>
      <c r="R145" s="45">
        <v>0</v>
      </c>
      <c r="S145" s="45">
        <f t="shared" ref="S145:S146" si="28">ROUND(SUM(G145:R145),5)</f>
        <v>0</v>
      </c>
      <c r="T145" s="45">
        <v>173550</v>
      </c>
      <c r="U145" s="75">
        <v>218950</v>
      </c>
      <c r="V145" s="60"/>
      <c r="W145" s="61" t="s">
        <v>281</v>
      </c>
    </row>
    <row r="146" spans="1:23" ht="18.600000000000001" thickBot="1" x14ac:dyDescent="0.4">
      <c r="A146" s="39"/>
      <c r="B146" s="39"/>
      <c r="C146" s="39"/>
      <c r="D146" s="39" t="s">
        <v>222</v>
      </c>
      <c r="E146" s="39"/>
      <c r="F146" s="39"/>
      <c r="G146" s="45">
        <v>0</v>
      </c>
      <c r="H146" s="45">
        <v>0</v>
      </c>
      <c r="I146" s="45">
        <v>0</v>
      </c>
      <c r="J146" s="45">
        <v>0</v>
      </c>
      <c r="K146" s="45">
        <v>0</v>
      </c>
      <c r="L146" s="45">
        <v>0</v>
      </c>
      <c r="M146" s="45">
        <v>0</v>
      </c>
      <c r="N146" s="45">
        <v>0</v>
      </c>
      <c r="O146" s="45">
        <v>0</v>
      </c>
      <c r="P146" s="45">
        <v>0</v>
      </c>
      <c r="Q146" s="45">
        <v>0</v>
      </c>
      <c r="R146" s="45">
        <v>0</v>
      </c>
      <c r="S146" s="45">
        <f t="shared" si="28"/>
        <v>0</v>
      </c>
      <c r="T146" s="45">
        <v>150000</v>
      </c>
      <c r="U146" s="75">
        <f>U23</f>
        <v>175000</v>
      </c>
      <c r="V146" s="60"/>
      <c r="W146" s="61" t="s">
        <v>235</v>
      </c>
    </row>
    <row r="147" spans="1:23" ht="18.600000000000001" thickBot="1" x14ac:dyDescent="0.4">
      <c r="A147" s="39"/>
      <c r="B147" s="39"/>
      <c r="C147" s="39" t="s">
        <v>46</v>
      </c>
      <c r="D147" s="39"/>
      <c r="E147" s="39"/>
      <c r="F147" s="39"/>
      <c r="G147" s="44">
        <f t="shared" ref="G147:S147" si="29">ROUND(G37+G63+G117+G124+G144+G145+G146,5)</f>
        <v>34004.25</v>
      </c>
      <c r="H147" s="44">
        <f t="shared" si="29"/>
        <v>35847.17</v>
      </c>
      <c r="I147" s="44">
        <f t="shared" si="29"/>
        <v>43260.18</v>
      </c>
      <c r="J147" s="44">
        <f t="shared" si="29"/>
        <v>59627.02</v>
      </c>
      <c r="K147" s="44">
        <f t="shared" si="29"/>
        <v>66205.740000000005</v>
      </c>
      <c r="L147" s="44">
        <f t="shared" si="29"/>
        <v>35008.69</v>
      </c>
      <c r="M147" s="44">
        <f t="shared" si="29"/>
        <v>77534.929999999993</v>
      </c>
      <c r="N147" s="44">
        <f t="shared" si="29"/>
        <v>39120.480000000003</v>
      </c>
      <c r="O147" s="44">
        <f t="shared" si="29"/>
        <v>50245.47</v>
      </c>
      <c r="P147" s="44">
        <f t="shared" si="29"/>
        <v>46708.98</v>
      </c>
      <c r="Q147" s="44">
        <f t="shared" si="29"/>
        <v>39048.620000000003</v>
      </c>
      <c r="R147" s="44">
        <f t="shared" si="29"/>
        <v>109336.97</v>
      </c>
      <c r="S147" s="44">
        <f t="shared" si="29"/>
        <v>635948.5</v>
      </c>
      <c r="T147" s="44">
        <f>ROUND(T37+T63+T117+T124+T144+T145+T146,5)</f>
        <v>1425700</v>
      </c>
      <c r="U147" s="64">
        <f>ROUND(U37+U63+U117+U124+U144+U145+U146,5)</f>
        <v>1460050</v>
      </c>
      <c r="V147" s="72"/>
    </row>
    <row r="148" spans="1:23" x14ac:dyDescent="0.35">
      <c r="A148" s="39" t="s">
        <v>45</v>
      </c>
      <c r="B148" s="39"/>
      <c r="C148" s="39"/>
      <c r="D148" s="39"/>
      <c r="E148" s="39"/>
      <c r="F148" s="39"/>
      <c r="G148" s="40">
        <f t="shared" ref="G148:R148" si="30">ROUND(G2+G36-G147,5)</f>
        <v>22688.02</v>
      </c>
      <c r="H148" s="40">
        <f t="shared" si="30"/>
        <v>-11841.03</v>
      </c>
      <c r="I148" s="40">
        <f t="shared" si="30"/>
        <v>21730.3</v>
      </c>
      <c r="J148" s="40">
        <f t="shared" si="30"/>
        <v>-15867.16</v>
      </c>
      <c r="K148" s="40">
        <f t="shared" si="30"/>
        <v>-55488.639999999999</v>
      </c>
      <c r="L148" s="40">
        <f t="shared" si="30"/>
        <v>197511.96</v>
      </c>
      <c r="M148" s="40">
        <f t="shared" si="30"/>
        <v>142725.93</v>
      </c>
      <c r="N148" s="40">
        <f t="shared" si="30"/>
        <v>3819.88</v>
      </c>
      <c r="O148" s="40">
        <f t="shared" si="30"/>
        <v>4588.6400000000003</v>
      </c>
      <c r="P148" s="40">
        <f t="shared" si="30"/>
        <v>36000.839999999997</v>
      </c>
      <c r="Q148" s="40">
        <f t="shared" si="30"/>
        <v>184753.91</v>
      </c>
      <c r="R148" s="40">
        <f t="shared" si="30"/>
        <v>-81212.38</v>
      </c>
      <c r="S148" s="40">
        <f>ROUND(SUM(G148:R148),5)</f>
        <v>449410.27</v>
      </c>
      <c r="T148" s="40">
        <f>ROUND(T2+T36-T147,5)</f>
        <v>-457000</v>
      </c>
      <c r="U148" s="63">
        <f>ROUND(U2+U36-U147,5)</f>
        <v>-419250</v>
      </c>
      <c r="V148" s="63"/>
    </row>
    <row r="149" spans="1:23" x14ac:dyDescent="0.35">
      <c r="A149" s="39" t="s">
        <v>44</v>
      </c>
      <c r="B149" s="39"/>
      <c r="C149" s="39"/>
      <c r="D149" s="39"/>
      <c r="E149" s="39"/>
      <c r="F149" s="39"/>
      <c r="G149" s="40"/>
      <c r="H149" s="40"/>
      <c r="I149" s="40"/>
      <c r="J149" s="40"/>
      <c r="K149" s="40"/>
      <c r="L149" s="40"/>
      <c r="M149" s="40"/>
      <c r="N149" s="40"/>
      <c r="O149" s="40"/>
      <c r="P149" s="40"/>
      <c r="Q149" s="40"/>
      <c r="R149" s="40"/>
      <c r="S149" s="40"/>
      <c r="T149" s="40"/>
      <c r="U149" s="58"/>
      <c r="V149" s="58"/>
    </row>
    <row r="150" spans="1:23" x14ac:dyDescent="0.35">
      <c r="A150" s="39"/>
      <c r="B150" s="39" t="s">
        <v>43</v>
      </c>
      <c r="C150" s="39"/>
      <c r="D150" s="39"/>
      <c r="E150" s="39"/>
      <c r="F150" s="39"/>
      <c r="G150" s="40"/>
      <c r="H150" s="40"/>
      <c r="I150" s="40"/>
      <c r="J150" s="40"/>
      <c r="K150" s="40"/>
      <c r="L150" s="40"/>
      <c r="M150" s="40"/>
      <c r="N150" s="40"/>
      <c r="O150" s="40"/>
      <c r="P150" s="40"/>
      <c r="Q150" s="40"/>
      <c r="R150" s="40"/>
      <c r="S150" s="40"/>
      <c r="T150" s="40"/>
      <c r="U150" s="58"/>
      <c r="V150" s="58"/>
    </row>
    <row r="151" spans="1:23" x14ac:dyDescent="0.35">
      <c r="A151" s="39"/>
      <c r="B151" s="39"/>
      <c r="C151" s="39" t="s">
        <v>42</v>
      </c>
      <c r="D151" s="39"/>
      <c r="E151" s="39"/>
      <c r="F151" s="39"/>
      <c r="G151" s="40">
        <v>0</v>
      </c>
      <c r="H151" s="40">
        <v>0</v>
      </c>
      <c r="I151" s="40">
        <v>0</v>
      </c>
      <c r="J151" s="40">
        <v>0</v>
      </c>
      <c r="K151" s="40">
        <v>0</v>
      </c>
      <c r="L151" s="40">
        <v>0</v>
      </c>
      <c r="M151" s="40">
        <v>0</v>
      </c>
      <c r="N151" s="40">
        <v>0</v>
      </c>
      <c r="O151" s="40">
        <v>0</v>
      </c>
      <c r="P151" s="40">
        <v>0</v>
      </c>
      <c r="Q151" s="40">
        <v>0</v>
      </c>
      <c r="R151" s="40">
        <v>0</v>
      </c>
      <c r="S151" s="40">
        <f>ROUND(SUM(G151:R151),5)</f>
        <v>0</v>
      </c>
      <c r="T151" s="40">
        <v>0</v>
      </c>
      <c r="U151" s="58">
        <v>0</v>
      </c>
      <c r="V151" s="58"/>
      <c r="W151" s="61" t="s">
        <v>232</v>
      </c>
    </row>
    <row r="152" spans="1:23" ht="18.600000000000001" thickBot="1" x14ac:dyDescent="0.4">
      <c r="A152" s="39"/>
      <c r="B152" s="39"/>
      <c r="C152" s="39" t="s">
        <v>41</v>
      </c>
      <c r="D152" s="39"/>
      <c r="E152" s="39"/>
      <c r="F152" s="39"/>
      <c r="G152" s="43">
        <v>-2741.38</v>
      </c>
      <c r="H152" s="43">
        <v>5362.96</v>
      </c>
      <c r="I152" s="43">
        <v>-7434.88</v>
      </c>
      <c r="J152" s="43">
        <v>-8893.77</v>
      </c>
      <c r="K152" s="43">
        <v>3480.84</v>
      </c>
      <c r="L152" s="43">
        <v>15730.72</v>
      </c>
      <c r="M152" s="43">
        <v>11423.6</v>
      </c>
      <c r="N152" s="43">
        <v>634.71</v>
      </c>
      <c r="O152" s="43">
        <v>16831.59</v>
      </c>
      <c r="P152" s="43">
        <v>2139.37</v>
      </c>
      <c r="Q152" s="43">
        <v>3290.2</v>
      </c>
      <c r="R152" s="43">
        <v>-3507.03</v>
      </c>
      <c r="S152" s="43">
        <f>ROUND(SUM(G152:R152),5)</f>
        <v>36316.93</v>
      </c>
      <c r="T152" s="43">
        <v>0</v>
      </c>
      <c r="U152" s="60">
        <v>0</v>
      </c>
      <c r="V152" s="60"/>
      <c r="W152" s="61" t="s">
        <v>233</v>
      </c>
    </row>
    <row r="153" spans="1:23" ht="18.600000000000001" thickBot="1" x14ac:dyDescent="0.4">
      <c r="A153" s="39"/>
      <c r="B153" s="39" t="s">
        <v>40</v>
      </c>
      <c r="C153" s="39"/>
      <c r="D153" s="39"/>
      <c r="E153" s="39"/>
      <c r="F153" s="39"/>
      <c r="G153" s="45">
        <f t="shared" ref="G153:R153" si="31">ROUND(SUM(G150:G152),5)</f>
        <v>-2741.38</v>
      </c>
      <c r="H153" s="45">
        <f t="shared" si="31"/>
        <v>5362.96</v>
      </c>
      <c r="I153" s="45">
        <f t="shared" si="31"/>
        <v>-7434.88</v>
      </c>
      <c r="J153" s="45">
        <f t="shared" si="31"/>
        <v>-8893.77</v>
      </c>
      <c r="K153" s="45">
        <f t="shared" si="31"/>
        <v>3480.84</v>
      </c>
      <c r="L153" s="45">
        <f t="shared" si="31"/>
        <v>15730.72</v>
      </c>
      <c r="M153" s="45">
        <f t="shared" si="31"/>
        <v>11423.6</v>
      </c>
      <c r="N153" s="45">
        <f t="shared" si="31"/>
        <v>634.71</v>
      </c>
      <c r="O153" s="45">
        <f t="shared" si="31"/>
        <v>16831.59</v>
      </c>
      <c r="P153" s="45">
        <f t="shared" si="31"/>
        <v>2139.37</v>
      </c>
      <c r="Q153" s="45">
        <f t="shared" si="31"/>
        <v>3290.2</v>
      </c>
      <c r="R153" s="45">
        <f t="shared" si="31"/>
        <v>-3507.03</v>
      </c>
      <c r="S153" s="45">
        <f>ROUND(SUM(G153:R153),5)</f>
        <v>36316.93</v>
      </c>
      <c r="T153" s="45">
        <f>ROUND(SUM(T150:T152),5)</f>
        <v>0</v>
      </c>
      <c r="U153" s="65">
        <f>ROUND(SUM(U150:U152),5)</f>
        <v>0</v>
      </c>
      <c r="V153" s="72"/>
    </row>
    <row r="154" spans="1:23" ht="18.600000000000001" thickBot="1" x14ac:dyDescent="0.4">
      <c r="A154" s="39" t="s">
        <v>39</v>
      </c>
      <c r="B154" s="39"/>
      <c r="C154" s="39"/>
      <c r="D154" s="39"/>
      <c r="E154" s="39"/>
      <c r="F154" s="39"/>
      <c r="G154" s="45">
        <f t="shared" ref="G154:R154" si="32">ROUND(G149+G153,5)</f>
        <v>-2741.38</v>
      </c>
      <c r="H154" s="45">
        <f t="shared" si="32"/>
        <v>5362.96</v>
      </c>
      <c r="I154" s="45">
        <f t="shared" si="32"/>
        <v>-7434.88</v>
      </c>
      <c r="J154" s="45">
        <f t="shared" si="32"/>
        <v>-8893.77</v>
      </c>
      <c r="K154" s="45">
        <f t="shared" si="32"/>
        <v>3480.84</v>
      </c>
      <c r="L154" s="45">
        <f t="shared" si="32"/>
        <v>15730.72</v>
      </c>
      <c r="M154" s="45">
        <f t="shared" si="32"/>
        <v>11423.6</v>
      </c>
      <c r="N154" s="45">
        <f t="shared" si="32"/>
        <v>634.71</v>
      </c>
      <c r="O154" s="45">
        <f t="shared" si="32"/>
        <v>16831.59</v>
      </c>
      <c r="P154" s="45">
        <f t="shared" si="32"/>
        <v>2139.37</v>
      </c>
      <c r="Q154" s="45">
        <f t="shared" si="32"/>
        <v>3290.2</v>
      </c>
      <c r="R154" s="45">
        <f t="shared" si="32"/>
        <v>-3507.03</v>
      </c>
      <c r="S154" s="45">
        <f>ROUND(SUM(G154:R154),5)</f>
        <v>36316.93</v>
      </c>
      <c r="T154" s="45">
        <f>ROUND(T149+T153,5)</f>
        <v>0</v>
      </c>
      <c r="U154" s="65">
        <f>ROUND(U149+U153,5)</f>
        <v>0</v>
      </c>
      <c r="V154" s="72"/>
    </row>
    <row r="155" spans="1:23" s="47" customFormat="1" ht="10.8" thickBot="1" x14ac:dyDescent="0.25">
      <c r="A155" s="39"/>
      <c r="B155" s="39"/>
      <c r="C155" s="39"/>
      <c r="D155" s="39"/>
      <c r="E155" s="39"/>
      <c r="F155" s="39"/>
      <c r="G155" s="46">
        <f t="shared" ref="G155:R155" si="33">ROUND(G148+G154,5)</f>
        <v>19946.64</v>
      </c>
      <c r="H155" s="46">
        <f t="shared" si="33"/>
        <v>-6478.07</v>
      </c>
      <c r="I155" s="46">
        <f t="shared" si="33"/>
        <v>14295.42</v>
      </c>
      <c r="J155" s="46">
        <f t="shared" si="33"/>
        <v>-24760.93</v>
      </c>
      <c r="K155" s="46">
        <f t="shared" si="33"/>
        <v>-52007.8</v>
      </c>
      <c r="L155" s="46">
        <f t="shared" si="33"/>
        <v>213242.68</v>
      </c>
      <c r="M155" s="46">
        <f t="shared" si="33"/>
        <v>154149.53</v>
      </c>
      <c r="N155" s="46">
        <f t="shared" si="33"/>
        <v>4454.59</v>
      </c>
      <c r="O155" s="46">
        <f t="shared" si="33"/>
        <v>21420.23</v>
      </c>
      <c r="P155" s="46">
        <f t="shared" si="33"/>
        <v>38140.21</v>
      </c>
      <c r="Q155" s="46">
        <f t="shared" si="33"/>
        <v>188044.11</v>
      </c>
      <c r="R155" s="46">
        <f t="shared" si="33"/>
        <v>-84719.41</v>
      </c>
      <c r="S155" s="46">
        <f>ROUND(SUM(G155:R155),5)</f>
        <v>485727.2</v>
      </c>
      <c r="T155" s="46">
        <f>ROUND(T148+T154,5)</f>
        <v>-457000</v>
      </c>
      <c r="U155" s="66">
        <f>ROUND(U148+U154,5)</f>
        <v>-419250</v>
      </c>
      <c r="V155" s="73"/>
    </row>
    <row r="156" spans="1:23" ht="18.600000000000001" thickTop="1" x14ac:dyDescent="0.35"/>
    <row r="157" spans="1:23" hidden="1" x14ac:dyDescent="0.35">
      <c r="U157" s="57" t="s">
        <v>227</v>
      </c>
      <c r="V157" s="57"/>
    </row>
    <row r="158" spans="1:23" hidden="1" x14ac:dyDescent="0.35">
      <c r="U158" s="67" t="s">
        <v>228</v>
      </c>
      <c r="V158" s="67"/>
    </row>
  </sheetData>
  <pageMargins left="0.2" right="0.2" top="0.75" bottom="0.75" header="0.1" footer="0.3"/>
  <pageSetup fitToHeight="0" orientation="landscape" horizontalDpi="0" verticalDpi="0" r:id="rId1"/>
  <headerFooter>
    <oddHeader>&amp;L&amp;"Arial,Bold"&amp;8 2:19 PM
&amp;"Arial,Bold"&amp;8 04/04/19
&amp;"Arial,Bold"&amp;8 Accrual Basis&amp;C&amp;"Arial,Bold"&amp;12 Temecula Public Cemetery District
&amp;"Arial,Bold"&amp;14 Profit &amp;&amp; Loss
&amp;"Arial,Bold"&amp;10 April 2018 through March 2019</oddHeader>
    <oddFooter>&amp;R&amp;"Arial,Bold"&amp;8 Page &amp;P of &amp;N</oddFooter>
  </headerFooter>
  <drawing r:id="rId2"/>
  <legacyDrawing r:id="rId3"/>
  <controls>
    <mc:AlternateContent xmlns:mc="http://schemas.openxmlformats.org/markup-compatibility/2006">
      <mc:Choice Requires="x14">
        <control shapeId="45057" r:id="rId4" name="FILT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45057" r:id="rId4" name="FILTER"/>
      </mc:Fallback>
    </mc:AlternateContent>
    <mc:AlternateContent xmlns:mc="http://schemas.openxmlformats.org/markup-compatibility/2006">
      <mc:Choice Requires="x14">
        <control shapeId="45058" r:id="rId6" name="HEAD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45058" r:id="rId6" name="HEADER"/>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AA155"/>
  <sheetViews>
    <sheetView workbookViewId="0">
      <pane xSplit="7" ySplit="1" topLeftCell="H72" activePane="bottomRight" state="frozenSplit"/>
      <selection pane="topRight" activeCell="H1" sqref="H1"/>
      <selection pane="bottomLeft" activeCell="A2" sqref="A2"/>
      <selection pane="bottomRight" activeCell="H1" sqref="H1:T1048576"/>
    </sheetView>
  </sheetViews>
  <sheetFormatPr defaultColWidth="8.88671875" defaultRowHeight="18" x14ac:dyDescent="0.35"/>
  <cols>
    <col min="1" max="6" width="3.6640625" style="48" customWidth="1"/>
    <col min="7" max="7" width="30.33203125" style="48" customWidth="1"/>
    <col min="8" max="8" width="7.109375" style="49" hidden="1" customWidth="1"/>
    <col min="9" max="9" width="7.5546875" style="49" hidden="1" customWidth="1"/>
    <col min="10" max="10" width="7.109375" style="49" hidden="1" customWidth="1"/>
    <col min="11" max="12" width="7.5546875" style="49" hidden="1" customWidth="1"/>
    <col min="13" max="14" width="7.88671875" style="49" hidden="1" customWidth="1"/>
    <col min="15" max="16" width="7.109375" style="49" hidden="1" customWidth="1"/>
    <col min="17" max="19" width="7.88671875" style="49" hidden="1" customWidth="1"/>
    <col min="20" max="20" width="9.109375" style="49" hidden="1" customWidth="1"/>
    <col min="21" max="22" width="9.6640625" style="49" customWidth="1"/>
    <col min="23" max="23" width="2.44140625" style="49" customWidth="1"/>
    <col min="24" max="24" width="8.88671875" style="41"/>
    <col min="25" max="25" width="9.6640625" style="41" bestFit="1" customWidth="1"/>
    <col min="26" max="16384" width="8.88671875" style="41"/>
  </cols>
  <sheetData>
    <row r="1" spans="1:24" s="52" customFormat="1" ht="44.4" customHeight="1" thickBot="1" x14ac:dyDescent="0.4">
      <c r="A1" s="50"/>
      <c r="B1" s="50"/>
      <c r="C1" s="50"/>
      <c r="D1" s="50"/>
      <c r="E1" s="50"/>
      <c r="F1" s="50"/>
      <c r="G1" s="50"/>
      <c r="H1" s="51" t="s">
        <v>202</v>
      </c>
      <c r="I1" s="51" t="s">
        <v>203</v>
      </c>
      <c r="J1" s="51" t="s">
        <v>204</v>
      </c>
      <c r="K1" s="51" t="s">
        <v>205</v>
      </c>
      <c r="L1" s="51" t="s">
        <v>206</v>
      </c>
      <c r="M1" s="51" t="s">
        <v>207</v>
      </c>
      <c r="N1" s="51" t="s">
        <v>208</v>
      </c>
      <c r="O1" s="51" t="s">
        <v>209</v>
      </c>
      <c r="P1" s="51" t="s">
        <v>210</v>
      </c>
      <c r="Q1" s="51" t="s">
        <v>174</v>
      </c>
      <c r="R1" s="51" t="s">
        <v>216</v>
      </c>
      <c r="S1" s="51" t="s">
        <v>185</v>
      </c>
      <c r="T1" s="51" t="s">
        <v>231</v>
      </c>
      <c r="U1" s="51" t="s">
        <v>217</v>
      </c>
      <c r="V1" s="51" t="s">
        <v>224</v>
      </c>
      <c r="W1" s="51"/>
      <c r="X1" s="51" t="s">
        <v>225</v>
      </c>
    </row>
    <row r="2" spans="1:24" ht="18.600000000000001" thickTop="1" x14ac:dyDescent="0.35">
      <c r="A2" s="39"/>
      <c r="B2" s="39" t="s">
        <v>173</v>
      </c>
      <c r="C2" s="39"/>
      <c r="D2" s="39"/>
      <c r="E2" s="39"/>
      <c r="F2" s="39"/>
      <c r="G2" s="39"/>
      <c r="H2" s="40"/>
      <c r="I2" s="40"/>
      <c r="J2" s="40"/>
      <c r="K2" s="40"/>
      <c r="L2" s="40"/>
      <c r="M2" s="40"/>
      <c r="N2" s="40"/>
      <c r="O2" s="40"/>
      <c r="P2" s="40"/>
      <c r="Q2" s="40"/>
      <c r="R2" s="40"/>
      <c r="S2" s="40"/>
      <c r="T2" s="40"/>
      <c r="U2" s="40"/>
      <c r="V2" s="40"/>
      <c r="W2" s="40"/>
    </row>
    <row r="3" spans="1:24" x14ac:dyDescent="0.35">
      <c r="A3" s="39"/>
      <c r="B3" s="39"/>
      <c r="C3" s="39"/>
      <c r="D3" s="39" t="s">
        <v>172</v>
      </c>
      <c r="E3" s="39"/>
      <c r="F3" s="39"/>
      <c r="G3" s="39"/>
      <c r="H3" s="40"/>
      <c r="I3" s="40"/>
      <c r="J3" s="40"/>
      <c r="K3" s="40"/>
      <c r="L3" s="40"/>
      <c r="M3" s="40"/>
      <c r="N3" s="40"/>
      <c r="O3" s="40"/>
      <c r="P3" s="40"/>
      <c r="Q3" s="40"/>
      <c r="R3" s="40"/>
      <c r="S3" s="40"/>
      <c r="T3" s="40"/>
      <c r="U3" s="40"/>
      <c r="V3" s="40"/>
      <c r="W3" s="40"/>
    </row>
    <row r="4" spans="1:24" x14ac:dyDescent="0.35">
      <c r="A4" s="39"/>
      <c r="B4" s="39"/>
      <c r="C4" s="39"/>
      <c r="D4" s="39"/>
      <c r="E4" s="39" t="s">
        <v>171</v>
      </c>
      <c r="F4" s="39"/>
      <c r="G4" s="39"/>
      <c r="H4" s="40"/>
      <c r="I4" s="40"/>
      <c r="J4" s="40"/>
      <c r="K4" s="40"/>
      <c r="L4" s="40"/>
      <c r="M4" s="40"/>
      <c r="N4" s="40"/>
      <c r="O4" s="40"/>
      <c r="P4" s="40"/>
      <c r="Q4" s="40"/>
      <c r="R4" s="40"/>
      <c r="S4" s="40"/>
      <c r="T4" s="40"/>
      <c r="U4" s="40"/>
      <c r="V4" s="40"/>
      <c r="W4" s="40"/>
    </row>
    <row r="5" spans="1:24" x14ac:dyDescent="0.35">
      <c r="A5" s="39"/>
      <c r="B5" s="39"/>
      <c r="C5" s="39"/>
      <c r="D5" s="39"/>
      <c r="E5" s="39"/>
      <c r="F5" s="39" t="s">
        <v>170</v>
      </c>
      <c r="G5" s="39"/>
      <c r="H5" s="40">
        <v>0</v>
      </c>
      <c r="I5" s="40">
        <v>0</v>
      </c>
      <c r="J5" s="40">
        <v>0</v>
      </c>
      <c r="K5" s="40">
        <v>10231.209999999999</v>
      </c>
      <c r="L5" s="40">
        <v>-10231.209999999999</v>
      </c>
      <c r="M5" s="40">
        <v>180108.35</v>
      </c>
      <c r="N5" s="40">
        <v>135005.76999999999</v>
      </c>
      <c r="O5" s="40">
        <v>0</v>
      </c>
      <c r="P5" s="40">
        <v>0</v>
      </c>
      <c r="Q5" s="40">
        <f>60036.41+116.64</f>
        <v>60153.05</v>
      </c>
      <c r="R5" s="40">
        <v>188471.5</v>
      </c>
      <c r="S5" s="40">
        <v>-53163.06</v>
      </c>
      <c r="T5" s="40">
        <f t="shared" ref="T5:T14" si="0">ROUND(SUM(H5:S5),5)</f>
        <v>510575.61</v>
      </c>
      <c r="U5" s="40">
        <v>583000</v>
      </c>
      <c r="V5" s="58">
        <f>583000-19500</f>
        <v>563500</v>
      </c>
      <c r="W5" s="58"/>
      <c r="X5" s="61" t="s">
        <v>237</v>
      </c>
    </row>
    <row r="6" spans="1:24" x14ac:dyDescent="0.35">
      <c r="A6" s="39"/>
      <c r="B6" s="39"/>
      <c r="C6" s="39"/>
      <c r="D6" s="39"/>
      <c r="E6" s="39"/>
      <c r="F6" s="39" t="s">
        <v>169</v>
      </c>
      <c r="G6" s="39"/>
      <c r="H6" s="40">
        <v>0</v>
      </c>
      <c r="I6" s="40">
        <v>0</v>
      </c>
      <c r="J6" s="40">
        <v>24148.1</v>
      </c>
      <c r="K6" s="40">
        <v>0</v>
      </c>
      <c r="L6" s="40">
        <v>0</v>
      </c>
      <c r="M6" s="40">
        <v>1564.7</v>
      </c>
      <c r="N6" s="40">
        <v>0</v>
      </c>
      <c r="O6" s="40">
        <v>0</v>
      </c>
      <c r="P6" s="40">
        <v>0</v>
      </c>
      <c r="Q6" s="40">
        <v>0</v>
      </c>
      <c r="R6" s="40">
        <v>0</v>
      </c>
      <c r="S6" s="40">
        <v>1742.61</v>
      </c>
      <c r="T6" s="40">
        <f t="shared" si="0"/>
        <v>27455.41</v>
      </c>
      <c r="U6" s="40">
        <v>23000</v>
      </c>
      <c r="V6" s="58">
        <v>25000</v>
      </c>
      <c r="W6" s="58"/>
      <c r="X6" s="61" t="s">
        <v>238</v>
      </c>
    </row>
    <row r="7" spans="1:24" x14ac:dyDescent="0.35">
      <c r="A7" s="39"/>
      <c r="B7" s="39"/>
      <c r="C7" s="39"/>
      <c r="D7" s="39"/>
      <c r="E7" s="39"/>
      <c r="F7" s="39" t="s">
        <v>168</v>
      </c>
      <c r="G7" s="39"/>
      <c r="H7" s="40">
        <v>0</v>
      </c>
      <c r="I7" s="40">
        <v>0</v>
      </c>
      <c r="J7" s="40">
        <v>0</v>
      </c>
      <c r="K7" s="40">
        <v>0</v>
      </c>
      <c r="L7" s="40">
        <v>0</v>
      </c>
      <c r="M7" s="40">
        <v>0</v>
      </c>
      <c r="N7" s="40">
        <v>0</v>
      </c>
      <c r="O7" s="40">
        <v>0</v>
      </c>
      <c r="P7" s="40">
        <v>0</v>
      </c>
      <c r="Q7" s="40">
        <v>0</v>
      </c>
      <c r="R7" s="40">
        <v>0</v>
      </c>
      <c r="S7" s="40">
        <v>1330.62</v>
      </c>
      <c r="T7" s="40">
        <f t="shared" si="0"/>
        <v>1330.62</v>
      </c>
      <c r="U7" s="40">
        <v>1000</v>
      </c>
      <c r="V7" s="58">
        <v>1000</v>
      </c>
      <c r="W7" s="58"/>
      <c r="X7" s="61" t="s">
        <v>240</v>
      </c>
    </row>
    <row r="8" spans="1:24" x14ac:dyDescent="0.35">
      <c r="A8" s="39"/>
      <c r="B8" s="39"/>
      <c r="C8" s="39"/>
      <c r="D8" s="39"/>
      <c r="E8" s="39"/>
      <c r="F8" s="39" t="s">
        <v>167</v>
      </c>
      <c r="G8" s="39"/>
      <c r="H8" s="40">
        <v>0</v>
      </c>
      <c r="I8" s="40">
        <v>0</v>
      </c>
      <c r="J8" s="40">
        <v>0</v>
      </c>
      <c r="K8" s="40">
        <v>0</v>
      </c>
      <c r="L8" s="40">
        <v>0</v>
      </c>
      <c r="M8" s="40">
        <v>0</v>
      </c>
      <c r="N8" s="40">
        <v>0</v>
      </c>
      <c r="O8" s="40">
        <v>0</v>
      </c>
      <c r="P8" s="40">
        <v>2962.8</v>
      </c>
      <c r="Q8" s="40">
        <v>0</v>
      </c>
      <c r="R8" s="40">
        <v>0</v>
      </c>
      <c r="S8" s="40">
        <v>11120.06</v>
      </c>
      <c r="T8" s="40">
        <f t="shared" si="0"/>
        <v>14082.86</v>
      </c>
      <c r="U8" s="40">
        <v>3500</v>
      </c>
      <c r="V8" s="58">
        <v>10000</v>
      </c>
      <c r="W8" s="58"/>
      <c r="X8" s="61" t="s">
        <v>241</v>
      </c>
    </row>
    <row r="9" spans="1:24" x14ac:dyDescent="0.35">
      <c r="A9" s="39"/>
      <c r="B9" s="39"/>
      <c r="C9" s="39"/>
      <c r="D9" s="39"/>
      <c r="E9" s="39"/>
      <c r="F9" s="39" t="s">
        <v>166</v>
      </c>
      <c r="G9" s="39"/>
      <c r="H9" s="40">
        <v>0</v>
      </c>
      <c r="I9" s="40">
        <v>0</v>
      </c>
      <c r="J9" s="40">
        <v>0</v>
      </c>
      <c r="K9" s="40">
        <v>0</v>
      </c>
      <c r="L9" s="40">
        <v>0</v>
      </c>
      <c r="M9" s="40">
        <v>0</v>
      </c>
      <c r="N9" s="40">
        <v>0</v>
      </c>
      <c r="O9" s="40">
        <v>0</v>
      </c>
      <c r="P9" s="40">
        <v>0</v>
      </c>
      <c r="Q9" s="40">
        <v>0</v>
      </c>
      <c r="R9" s="40">
        <v>0</v>
      </c>
      <c r="S9" s="40">
        <v>4340.6499999999996</v>
      </c>
      <c r="T9" s="40">
        <f t="shared" si="0"/>
        <v>4340.6499999999996</v>
      </c>
      <c r="U9" s="40">
        <v>500</v>
      </c>
      <c r="V9" s="58">
        <v>3500</v>
      </c>
      <c r="W9" s="58"/>
      <c r="X9" s="61" t="s">
        <v>242</v>
      </c>
    </row>
    <row r="10" spans="1:24" x14ac:dyDescent="0.35">
      <c r="A10" s="39"/>
      <c r="B10" s="39"/>
      <c r="C10" s="39"/>
      <c r="D10" s="39"/>
      <c r="E10" s="39"/>
      <c r="F10" s="39" t="s">
        <v>165</v>
      </c>
      <c r="G10" s="39"/>
      <c r="H10" s="40">
        <v>0</v>
      </c>
      <c r="I10" s="40">
        <v>0</v>
      </c>
      <c r="J10" s="40">
        <v>0</v>
      </c>
      <c r="K10" s="40">
        <v>0</v>
      </c>
      <c r="L10" s="40">
        <v>0</v>
      </c>
      <c r="M10" s="40">
        <v>0</v>
      </c>
      <c r="N10" s="40">
        <v>0</v>
      </c>
      <c r="O10" s="40">
        <v>0</v>
      </c>
      <c r="P10" s="40">
        <v>0</v>
      </c>
      <c r="Q10" s="40">
        <v>0</v>
      </c>
      <c r="R10" s="40">
        <v>0</v>
      </c>
      <c r="S10" s="40">
        <v>10231.209999999999</v>
      </c>
      <c r="T10" s="40">
        <f t="shared" si="0"/>
        <v>10231.209999999999</v>
      </c>
      <c r="U10" s="40">
        <v>10000</v>
      </c>
      <c r="V10" s="58">
        <v>10000</v>
      </c>
      <c r="W10" s="58"/>
      <c r="X10" s="61" t="s">
        <v>243</v>
      </c>
    </row>
    <row r="11" spans="1:24" x14ac:dyDescent="0.35">
      <c r="A11" s="39"/>
      <c r="B11" s="39"/>
      <c r="C11" s="39"/>
      <c r="D11" s="39"/>
      <c r="E11" s="39"/>
      <c r="F11" s="39" t="s">
        <v>239</v>
      </c>
      <c r="G11" s="39"/>
      <c r="H11" s="40">
        <v>0</v>
      </c>
      <c r="I11" s="40">
        <v>0</v>
      </c>
      <c r="J11" s="40">
        <v>0</v>
      </c>
      <c r="K11" s="40">
        <v>0</v>
      </c>
      <c r="L11" s="40">
        <v>0</v>
      </c>
      <c r="M11" s="40">
        <v>0</v>
      </c>
      <c r="N11" s="40">
        <v>40066.49</v>
      </c>
      <c r="O11" s="40">
        <v>0</v>
      </c>
      <c r="P11" s="40">
        <v>0</v>
      </c>
      <c r="Q11" s="40">
        <v>0</v>
      </c>
      <c r="R11" s="40">
        <v>0</v>
      </c>
      <c r="S11" s="40">
        <v>0</v>
      </c>
      <c r="T11" s="40">
        <f t="shared" si="0"/>
        <v>40066.49</v>
      </c>
      <c r="U11" s="40">
        <v>0</v>
      </c>
      <c r="V11" s="58">
        <v>0</v>
      </c>
      <c r="W11" s="58"/>
      <c r="X11" s="61" t="s">
        <v>244</v>
      </c>
    </row>
    <row r="12" spans="1:24" x14ac:dyDescent="0.35">
      <c r="A12" s="39"/>
      <c r="B12" s="39"/>
      <c r="C12" s="39"/>
      <c r="D12" s="39"/>
      <c r="E12" s="39"/>
      <c r="F12" s="39" t="s">
        <v>164</v>
      </c>
      <c r="G12" s="39"/>
      <c r="H12" s="40">
        <v>0</v>
      </c>
      <c r="I12" s="40">
        <v>0</v>
      </c>
      <c r="J12" s="40">
        <v>0</v>
      </c>
      <c r="K12" s="40">
        <v>0</v>
      </c>
      <c r="L12" s="40">
        <v>0</v>
      </c>
      <c r="M12" s="40">
        <v>984.16</v>
      </c>
      <c r="N12" s="40">
        <v>2296.37</v>
      </c>
      <c r="O12" s="40">
        <v>0</v>
      </c>
      <c r="P12" s="40">
        <v>0</v>
      </c>
      <c r="Q12" s="40">
        <v>0</v>
      </c>
      <c r="R12" s="40">
        <v>0</v>
      </c>
      <c r="S12" s="40">
        <v>6589.1</v>
      </c>
      <c r="T12" s="40">
        <f t="shared" si="0"/>
        <v>9869.6299999999992</v>
      </c>
      <c r="U12" s="40">
        <v>4500</v>
      </c>
      <c r="V12" s="58">
        <v>7000</v>
      </c>
      <c r="W12" s="58"/>
      <c r="X12" s="61"/>
    </row>
    <row r="13" spans="1:24" ht="18.600000000000001" thickBot="1" x14ac:dyDescent="0.4">
      <c r="A13" s="39"/>
      <c r="B13" s="39"/>
      <c r="C13" s="39"/>
      <c r="D13" s="39"/>
      <c r="E13" s="39"/>
      <c r="F13" s="39" t="s">
        <v>163</v>
      </c>
      <c r="G13" s="39"/>
      <c r="H13" s="42">
        <v>0</v>
      </c>
      <c r="I13" s="42">
        <v>0</v>
      </c>
      <c r="J13" s="42">
        <v>0</v>
      </c>
      <c r="K13" s="42">
        <v>0</v>
      </c>
      <c r="L13" s="42">
        <v>0</v>
      </c>
      <c r="M13" s="42">
        <v>0</v>
      </c>
      <c r="N13" s="42">
        <v>0</v>
      </c>
      <c r="O13" s="42">
        <v>4764.67</v>
      </c>
      <c r="P13" s="42">
        <v>0</v>
      </c>
      <c r="Q13" s="42">
        <v>0</v>
      </c>
      <c r="R13" s="42">
        <v>0</v>
      </c>
      <c r="S13" s="42">
        <v>9031.9</v>
      </c>
      <c r="T13" s="42">
        <f t="shared" si="0"/>
        <v>13796.57</v>
      </c>
      <c r="U13" s="42">
        <v>4500</v>
      </c>
      <c r="V13" s="62">
        <v>10000</v>
      </c>
      <c r="W13" s="60"/>
      <c r="X13" s="61"/>
    </row>
    <row r="14" spans="1:24" x14ac:dyDescent="0.35">
      <c r="A14" s="39"/>
      <c r="B14" s="39"/>
      <c r="C14" s="39"/>
      <c r="D14" s="39"/>
      <c r="E14" s="39" t="s">
        <v>162</v>
      </c>
      <c r="F14" s="39"/>
      <c r="G14" s="39"/>
      <c r="H14" s="40">
        <f t="shared" ref="H14:S14" si="1">ROUND(SUM(H4:H13),5)</f>
        <v>0</v>
      </c>
      <c r="I14" s="40">
        <f t="shared" si="1"/>
        <v>0</v>
      </c>
      <c r="J14" s="40">
        <f t="shared" si="1"/>
        <v>24148.1</v>
      </c>
      <c r="K14" s="40">
        <f t="shared" si="1"/>
        <v>10231.209999999999</v>
      </c>
      <c r="L14" s="40">
        <f t="shared" si="1"/>
        <v>-10231.209999999999</v>
      </c>
      <c r="M14" s="40">
        <f t="shared" si="1"/>
        <v>182657.21</v>
      </c>
      <c r="N14" s="40">
        <f t="shared" si="1"/>
        <v>177368.63</v>
      </c>
      <c r="O14" s="40">
        <f t="shared" si="1"/>
        <v>4764.67</v>
      </c>
      <c r="P14" s="40">
        <f t="shared" si="1"/>
        <v>2962.8</v>
      </c>
      <c r="Q14" s="40">
        <f t="shared" si="1"/>
        <v>60153.05</v>
      </c>
      <c r="R14" s="40">
        <f t="shared" si="1"/>
        <v>188471.5</v>
      </c>
      <c r="S14" s="40">
        <f t="shared" si="1"/>
        <v>-8776.91</v>
      </c>
      <c r="T14" s="40">
        <f t="shared" si="0"/>
        <v>631749.05000000005</v>
      </c>
      <c r="U14" s="40">
        <f>ROUND(SUM(U4:U13),5)</f>
        <v>630000</v>
      </c>
      <c r="V14" s="63">
        <f>ROUND(SUM(V4:V13),5)</f>
        <v>630000</v>
      </c>
      <c r="W14" s="63"/>
    </row>
    <row r="15" spans="1:24" x14ac:dyDescent="0.35">
      <c r="A15" s="39"/>
      <c r="B15" s="39"/>
      <c r="C15" s="39"/>
      <c r="D15" s="39"/>
      <c r="E15" s="39" t="s">
        <v>161</v>
      </c>
      <c r="F15" s="39"/>
      <c r="G15" s="39"/>
      <c r="H15" s="40"/>
      <c r="I15" s="40"/>
      <c r="J15" s="40"/>
      <c r="K15" s="40"/>
      <c r="L15" s="40"/>
      <c r="M15" s="40"/>
      <c r="N15" s="40"/>
      <c r="O15" s="40"/>
      <c r="P15" s="40"/>
      <c r="Q15" s="40"/>
      <c r="R15" s="40"/>
      <c r="S15" s="40"/>
      <c r="T15" s="40"/>
      <c r="U15" s="40"/>
      <c r="V15" s="58"/>
      <c r="W15" s="58"/>
    </row>
    <row r="16" spans="1:24" x14ac:dyDescent="0.35">
      <c r="A16" s="39"/>
      <c r="B16" s="39"/>
      <c r="C16" s="39"/>
      <c r="D16" s="39"/>
      <c r="E16" s="39"/>
      <c r="F16" s="39" t="s">
        <v>160</v>
      </c>
      <c r="G16" s="39"/>
      <c r="H16" s="40">
        <v>0</v>
      </c>
      <c r="I16" s="40">
        <v>0</v>
      </c>
      <c r="J16" s="40">
        <v>3725.51</v>
      </c>
      <c r="K16" s="40">
        <v>250.6</v>
      </c>
      <c r="L16" s="40">
        <v>0</v>
      </c>
      <c r="M16" s="40">
        <v>0</v>
      </c>
      <c r="N16" s="40">
        <v>4909.41</v>
      </c>
      <c r="O16" s="40">
        <v>0</v>
      </c>
      <c r="P16" s="40">
        <v>3711.61</v>
      </c>
      <c r="Q16" s="40">
        <v>533.69000000000005</v>
      </c>
      <c r="R16" s="40">
        <v>0</v>
      </c>
      <c r="S16" s="40">
        <v>3448.86</v>
      </c>
      <c r="T16" s="40">
        <f t="shared" ref="T16:T21" si="2">ROUND(SUM(H16:S16),5)</f>
        <v>16579.68</v>
      </c>
      <c r="U16" s="40">
        <v>10000</v>
      </c>
      <c r="V16" s="58">
        <v>14500</v>
      </c>
      <c r="W16" s="58"/>
      <c r="X16" s="61" t="s">
        <v>245</v>
      </c>
    </row>
    <row r="17" spans="1:27" x14ac:dyDescent="0.35">
      <c r="A17" s="39"/>
      <c r="B17" s="39"/>
      <c r="C17" s="39"/>
      <c r="D17" s="39"/>
      <c r="E17" s="39"/>
      <c r="F17" s="39" t="s">
        <v>159</v>
      </c>
      <c r="G17" s="39"/>
      <c r="H17" s="40">
        <v>0</v>
      </c>
      <c r="I17" s="40">
        <v>0</v>
      </c>
      <c r="J17" s="40">
        <v>898.13</v>
      </c>
      <c r="K17" s="40">
        <v>68.010000000000005</v>
      </c>
      <c r="L17" s="40">
        <v>0</v>
      </c>
      <c r="M17" s="40">
        <v>0</v>
      </c>
      <c r="N17" s="40">
        <v>1306.53</v>
      </c>
      <c r="O17" s="40">
        <v>0</v>
      </c>
      <c r="P17" s="40">
        <v>178.17</v>
      </c>
      <c r="Q17" s="40">
        <v>46.44</v>
      </c>
      <c r="R17" s="40">
        <v>0</v>
      </c>
      <c r="S17" s="40">
        <v>730.97</v>
      </c>
      <c r="T17" s="40">
        <f t="shared" si="2"/>
        <v>3228.25</v>
      </c>
      <c r="U17" s="40">
        <v>500</v>
      </c>
      <c r="V17" s="58">
        <v>3000</v>
      </c>
      <c r="W17" s="58"/>
      <c r="X17" s="61" t="s">
        <v>245</v>
      </c>
    </row>
    <row r="18" spans="1:27" x14ac:dyDescent="0.35">
      <c r="A18" s="39"/>
      <c r="B18" s="39"/>
      <c r="C18" s="39"/>
      <c r="D18" s="39"/>
      <c r="E18" s="39"/>
      <c r="F18" s="39" t="s">
        <v>158</v>
      </c>
      <c r="G18" s="39"/>
      <c r="H18" s="40">
        <v>0</v>
      </c>
      <c r="I18" s="40">
        <v>0</v>
      </c>
      <c r="J18" s="40">
        <v>5545.9</v>
      </c>
      <c r="K18" s="40">
        <v>361.79</v>
      </c>
      <c r="L18" s="40">
        <v>0</v>
      </c>
      <c r="M18" s="40">
        <v>0</v>
      </c>
      <c r="N18" s="40">
        <v>7207.23</v>
      </c>
      <c r="O18" s="40">
        <v>0</v>
      </c>
      <c r="P18" s="40">
        <v>9199.7000000000007</v>
      </c>
      <c r="Q18" s="40">
        <v>1199.72</v>
      </c>
      <c r="R18" s="40">
        <v>0</v>
      </c>
      <c r="S18" s="40">
        <v>5577.27</v>
      </c>
      <c r="T18" s="40">
        <f t="shared" si="2"/>
        <v>29091.61</v>
      </c>
      <c r="U18" s="40">
        <v>9000</v>
      </c>
      <c r="V18" s="58">
        <v>22000</v>
      </c>
      <c r="W18" s="58"/>
      <c r="X18" s="61" t="s">
        <v>245</v>
      </c>
    </row>
    <row r="19" spans="1:27" x14ac:dyDescent="0.35">
      <c r="A19" s="39"/>
      <c r="B19" s="39"/>
      <c r="C19" s="39"/>
      <c r="D19" s="39"/>
      <c r="E19" s="39"/>
      <c r="F19" s="39" t="s">
        <v>157</v>
      </c>
      <c r="G19" s="39"/>
      <c r="H19" s="40">
        <v>3753.76</v>
      </c>
      <c r="I19" s="40">
        <v>3737.19</v>
      </c>
      <c r="J19" s="40">
        <v>3673.03</v>
      </c>
      <c r="K19" s="40">
        <v>5979.49</v>
      </c>
      <c r="L19" s="40">
        <v>4634.1899999999996</v>
      </c>
      <c r="M19" s="40">
        <v>4630.78</v>
      </c>
      <c r="N19" s="40">
        <v>4954.95</v>
      </c>
      <c r="O19" s="40">
        <v>4688.6499999999996</v>
      </c>
      <c r="P19" s="40">
        <v>4874.34</v>
      </c>
      <c r="Q19" s="40">
        <v>4645.38</v>
      </c>
      <c r="R19" s="40">
        <v>3754.53</v>
      </c>
      <c r="S19" s="40">
        <v>3711.99</v>
      </c>
      <c r="T19" s="40">
        <f t="shared" si="2"/>
        <v>53038.28</v>
      </c>
      <c r="U19" s="40">
        <v>35000</v>
      </c>
      <c r="V19" s="58">
        <v>45000</v>
      </c>
      <c r="W19" s="58"/>
      <c r="X19" s="61" t="s">
        <v>245</v>
      </c>
    </row>
    <row r="20" spans="1:27" ht="18.600000000000001" thickBot="1" x14ac:dyDescent="0.4">
      <c r="A20" s="39"/>
      <c r="B20" s="39"/>
      <c r="C20" s="39"/>
      <c r="D20" s="39"/>
      <c r="E20" s="39"/>
      <c r="F20" s="39" t="s">
        <v>156</v>
      </c>
      <c r="G20" s="39"/>
      <c r="H20" s="42">
        <v>668.51</v>
      </c>
      <c r="I20" s="42">
        <v>698.29</v>
      </c>
      <c r="J20" s="42">
        <v>724.81</v>
      </c>
      <c r="K20" s="42">
        <v>684.05</v>
      </c>
      <c r="L20" s="42">
        <v>799.12</v>
      </c>
      <c r="M20" s="42">
        <v>874.12</v>
      </c>
      <c r="N20" s="42">
        <v>889.11</v>
      </c>
      <c r="O20" s="42">
        <v>747.04</v>
      </c>
      <c r="P20" s="42">
        <v>698.49</v>
      </c>
      <c r="Q20" s="42">
        <v>781.54</v>
      </c>
      <c r="R20" s="42">
        <v>636.5</v>
      </c>
      <c r="S20" s="42">
        <v>621.70000000000005</v>
      </c>
      <c r="T20" s="42">
        <f t="shared" si="2"/>
        <v>8823.2800000000007</v>
      </c>
      <c r="U20" s="42">
        <v>5500</v>
      </c>
      <c r="V20" s="62">
        <v>5500</v>
      </c>
      <c r="W20" s="60"/>
      <c r="X20" s="61" t="s">
        <v>245</v>
      </c>
    </row>
    <row r="21" spans="1:27" x14ac:dyDescent="0.35">
      <c r="A21" s="39"/>
      <c r="B21" s="39"/>
      <c r="C21" s="39"/>
      <c r="D21" s="39"/>
      <c r="E21" s="39" t="s">
        <v>155</v>
      </c>
      <c r="F21" s="39"/>
      <c r="G21" s="39"/>
      <c r="H21" s="40">
        <f t="shared" ref="H21:S21" si="3">ROUND(SUM(H15:H20),5)</f>
        <v>4422.2700000000004</v>
      </c>
      <c r="I21" s="40">
        <f t="shared" si="3"/>
        <v>4435.4799999999996</v>
      </c>
      <c r="J21" s="40">
        <f t="shared" si="3"/>
        <v>14567.38</v>
      </c>
      <c r="K21" s="40">
        <f t="shared" si="3"/>
        <v>7343.94</v>
      </c>
      <c r="L21" s="40">
        <f t="shared" si="3"/>
        <v>5433.31</v>
      </c>
      <c r="M21" s="40">
        <f t="shared" si="3"/>
        <v>5504.9</v>
      </c>
      <c r="N21" s="40">
        <f t="shared" si="3"/>
        <v>19267.23</v>
      </c>
      <c r="O21" s="40">
        <f t="shared" si="3"/>
        <v>5435.69</v>
      </c>
      <c r="P21" s="40">
        <f t="shared" si="3"/>
        <v>18662.310000000001</v>
      </c>
      <c r="Q21" s="40">
        <f t="shared" si="3"/>
        <v>7206.77</v>
      </c>
      <c r="R21" s="40">
        <f t="shared" si="3"/>
        <v>4391.03</v>
      </c>
      <c r="S21" s="40">
        <f t="shared" si="3"/>
        <v>14090.79</v>
      </c>
      <c r="T21" s="40">
        <f t="shared" si="2"/>
        <v>110761.1</v>
      </c>
      <c r="U21" s="40">
        <f>ROUND(SUM(U15:U20),5)</f>
        <v>60000</v>
      </c>
      <c r="V21" s="63">
        <f>ROUND(SUM(V15:V20),5)</f>
        <v>90000</v>
      </c>
      <c r="W21" s="63"/>
    </row>
    <row r="22" spans="1:27" x14ac:dyDescent="0.35">
      <c r="A22" s="39"/>
      <c r="B22" s="39"/>
      <c r="C22" s="39"/>
      <c r="D22" s="39"/>
      <c r="E22" s="39" t="s">
        <v>154</v>
      </c>
      <c r="F22" s="39"/>
      <c r="G22" s="39"/>
      <c r="H22" s="40"/>
      <c r="I22" s="40"/>
      <c r="J22" s="40"/>
      <c r="K22" s="40"/>
      <c r="L22" s="40"/>
      <c r="M22" s="40"/>
      <c r="N22" s="40"/>
      <c r="O22" s="40"/>
      <c r="P22" s="40"/>
      <c r="Q22" s="40"/>
      <c r="R22" s="40"/>
      <c r="S22" s="40"/>
      <c r="T22" s="40"/>
      <c r="U22" s="40"/>
      <c r="V22" s="58"/>
      <c r="W22" s="58"/>
    </row>
    <row r="23" spans="1:27" x14ac:dyDescent="0.35">
      <c r="A23" s="39"/>
      <c r="B23" s="39"/>
      <c r="C23" s="39"/>
      <c r="D23" s="39"/>
      <c r="E23" s="39"/>
      <c r="F23" s="39" t="s">
        <v>153</v>
      </c>
      <c r="G23" s="39"/>
      <c r="H23" s="40">
        <v>18175</v>
      </c>
      <c r="I23" s="40">
        <v>7775</v>
      </c>
      <c r="J23" s="40">
        <v>14400</v>
      </c>
      <c r="K23" s="40">
        <v>16225</v>
      </c>
      <c r="L23" s="40">
        <v>7425</v>
      </c>
      <c r="M23" s="40">
        <v>24225</v>
      </c>
      <c r="N23" s="40">
        <v>11983.33</v>
      </c>
      <c r="O23" s="40">
        <v>19350</v>
      </c>
      <c r="P23" s="40">
        <v>18775</v>
      </c>
      <c r="Q23" s="40">
        <v>10200</v>
      </c>
      <c r="R23" s="40">
        <v>16415</v>
      </c>
      <c r="S23" s="40">
        <v>12450</v>
      </c>
      <c r="T23" s="40">
        <f t="shared" ref="T23:T32" si="4">ROUND(SUM(H23:S23),5)</f>
        <v>177398.33</v>
      </c>
      <c r="U23" s="40">
        <v>150000</v>
      </c>
      <c r="V23" s="58">
        <v>175000</v>
      </c>
      <c r="W23" s="58"/>
      <c r="X23" s="61" t="s">
        <v>245</v>
      </c>
    </row>
    <row r="24" spans="1:27" x14ac:dyDescent="0.35">
      <c r="A24" s="39"/>
      <c r="B24" s="39"/>
      <c r="C24" s="39"/>
      <c r="D24" s="39"/>
      <c r="E24" s="39"/>
      <c r="F24" s="39" t="s">
        <v>152</v>
      </c>
      <c r="G24" s="39"/>
      <c r="H24" s="40">
        <v>750</v>
      </c>
      <c r="I24" s="40">
        <v>660</v>
      </c>
      <c r="J24" s="40">
        <v>1200</v>
      </c>
      <c r="K24" s="40">
        <v>1000</v>
      </c>
      <c r="L24" s="40">
        <v>1250</v>
      </c>
      <c r="M24" s="40">
        <v>1500</v>
      </c>
      <c r="N24" s="40">
        <v>1750</v>
      </c>
      <c r="O24" s="40">
        <v>750</v>
      </c>
      <c r="P24" s="40">
        <v>750</v>
      </c>
      <c r="Q24" s="40">
        <v>500</v>
      </c>
      <c r="R24" s="40">
        <v>750</v>
      </c>
      <c r="S24" s="40">
        <v>750</v>
      </c>
      <c r="T24" s="40">
        <f t="shared" si="4"/>
        <v>11610</v>
      </c>
      <c r="U24" s="40">
        <v>10000</v>
      </c>
      <c r="V24" s="58">
        <v>10000</v>
      </c>
      <c r="W24" s="58"/>
      <c r="X24" s="61" t="s">
        <v>246</v>
      </c>
    </row>
    <row r="25" spans="1:27" x14ac:dyDescent="0.35">
      <c r="A25" s="39"/>
      <c r="B25" s="39"/>
      <c r="C25" s="39"/>
      <c r="D25" s="39"/>
      <c r="E25" s="39"/>
      <c r="F25" s="39" t="s">
        <v>151</v>
      </c>
      <c r="G25" s="39"/>
      <c r="H25" s="40">
        <v>2650</v>
      </c>
      <c r="I25" s="40">
        <v>2250</v>
      </c>
      <c r="J25" s="40">
        <v>2650</v>
      </c>
      <c r="K25" s="40">
        <v>3400</v>
      </c>
      <c r="L25" s="40">
        <v>2550</v>
      </c>
      <c r="M25" s="40">
        <v>5050</v>
      </c>
      <c r="N25" s="40">
        <v>2650</v>
      </c>
      <c r="O25" s="40">
        <v>3350</v>
      </c>
      <c r="P25" s="40">
        <v>2950</v>
      </c>
      <c r="Q25" s="40">
        <v>1250</v>
      </c>
      <c r="R25" s="40">
        <v>2950</v>
      </c>
      <c r="S25" s="40">
        <v>3600</v>
      </c>
      <c r="T25" s="40">
        <f t="shared" si="4"/>
        <v>35300</v>
      </c>
      <c r="U25" s="40">
        <v>36000</v>
      </c>
      <c r="V25" s="58">
        <v>38000</v>
      </c>
      <c r="W25" s="58"/>
      <c r="X25" s="61" t="s">
        <v>245</v>
      </c>
    </row>
    <row r="26" spans="1:27" x14ac:dyDescent="0.35">
      <c r="A26" s="39"/>
      <c r="B26" s="39"/>
      <c r="C26" s="39"/>
      <c r="D26" s="39"/>
      <c r="E26" s="39"/>
      <c r="F26" s="39" t="s">
        <v>150</v>
      </c>
      <c r="G26" s="39"/>
      <c r="H26" s="40">
        <v>3775</v>
      </c>
      <c r="I26" s="40">
        <v>7250</v>
      </c>
      <c r="J26" s="40">
        <v>4100</v>
      </c>
      <c r="K26" s="40">
        <v>4500</v>
      </c>
      <c r="L26" s="40">
        <v>2600</v>
      </c>
      <c r="M26" s="40">
        <v>7500</v>
      </c>
      <c r="N26" s="40">
        <v>3516.67</v>
      </c>
      <c r="O26" s="40">
        <v>7100</v>
      </c>
      <c r="P26" s="40">
        <v>6400</v>
      </c>
      <c r="Q26" s="40">
        <v>800</v>
      </c>
      <c r="R26" s="40">
        <v>8585</v>
      </c>
      <c r="S26" s="40">
        <v>4235</v>
      </c>
      <c r="T26" s="40">
        <f t="shared" si="4"/>
        <v>60361.67</v>
      </c>
      <c r="U26" s="40">
        <v>60000</v>
      </c>
      <c r="V26" s="58">
        <v>70000</v>
      </c>
      <c r="W26" s="58"/>
      <c r="X26" s="61" t="s">
        <v>245</v>
      </c>
    </row>
    <row r="27" spans="1:27" x14ac:dyDescent="0.35">
      <c r="A27" s="39"/>
      <c r="B27" s="39"/>
      <c r="C27" s="39"/>
      <c r="D27" s="39"/>
      <c r="E27" s="39"/>
      <c r="F27" s="39" t="s">
        <v>149</v>
      </c>
      <c r="G27" s="39"/>
      <c r="H27" s="40">
        <v>700</v>
      </c>
      <c r="I27" s="40">
        <v>900</v>
      </c>
      <c r="J27" s="40">
        <v>3000</v>
      </c>
      <c r="K27" s="40">
        <v>0</v>
      </c>
      <c r="L27" s="40">
        <v>600</v>
      </c>
      <c r="M27" s="40">
        <v>3700</v>
      </c>
      <c r="N27" s="40">
        <v>2900</v>
      </c>
      <c r="O27" s="40">
        <v>1300</v>
      </c>
      <c r="P27" s="40">
        <v>3200</v>
      </c>
      <c r="Q27" s="40">
        <v>2200</v>
      </c>
      <c r="R27" s="40">
        <v>1500</v>
      </c>
      <c r="S27" s="40">
        <v>200</v>
      </c>
      <c r="T27" s="40">
        <f t="shared" si="4"/>
        <v>20200</v>
      </c>
      <c r="U27" s="40">
        <v>11000</v>
      </c>
      <c r="V27" s="58">
        <v>15000</v>
      </c>
      <c r="W27" s="58"/>
      <c r="X27" s="61" t="s">
        <v>245</v>
      </c>
      <c r="AA27" s="70"/>
    </row>
    <row r="28" spans="1:27" x14ac:dyDescent="0.35">
      <c r="A28" s="39"/>
      <c r="B28" s="39"/>
      <c r="C28" s="39"/>
      <c r="D28" s="39"/>
      <c r="E28" s="39"/>
      <c r="F28" s="39" t="s">
        <v>186</v>
      </c>
      <c r="G28" s="39"/>
      <c r="H28" s="40">
        <v>0</v>
      </c>
      <c r="I28" s="40">
        <v>0</v>
      </c>
      <c r="J28" s="40">
        <v>0</v>
      </c>
      <c r="K28" s="40">
        <v>0</v>
      </c>
      <c r="L28" s="40">
        <v>0</v>
      </c>
      <c r="M28" s="40">
        <v>0</v>
      </c>
      <c r="N28" s="40">
        <v>0</v>
      </c>
      <c r="O28" s="40">
        <v>0</v>
      </c>
      <c r="P28" s="40">
        <v>0</v>
      </c>
      <c r="Q28" s="40">
        <v>0</v>
      </c>
      <c r="R28" s="40">
        <v>0</v>
      </c>
      <c r="S28" s="40">
        <v>0</v>
      </c>
      <c r="T28" s="40">
        <f t="shared" si="4"/>
        <v>0</v>
      </c>
      <c r="U28" s="40">
        <v>500</v>
      </c>
      <c r="V28" s="58">
        <v>300</v>
      </c>
      <c r="W28" s="58"/>
      <c r="X28" s="61" t="s">
        <v>247</v>
      </c>
    </row>
    <row r="29" spans="1:27" x14ac:dyDescent="0.35">
      <c r="A29" s="39"/>
      <c r="B29" s="39"/>
      <c r="C29" s="39"/>
      <c r="D29" s="39"/>
      <c r="E29" s="39"/>
      <c r="F29" s="39" t="s">
        <v>148</v>
      </c>
      <c r="G29" s="39"/>
      <c r="H29" s="40">
        <v>1220</v>
      </c>
      <c r="I29" s="40">
        <v>530</v>
      </c>
      <c r="J29" s="40">
        <v>925</v>
      </c>
      <c r="K29" s="40">
        <v>890</v>
      </c>
      <c r="L29" s="40">
        <v>1090</v>
      </c>
      <c r="M29" s="40">
        <v>2300</v>
      </c>
      <c r="N29" s="40">
        <v>825</v>
      </c>
      <c r="O29" s="40">
        <v>890</v>
      </c>
      <c r="P29" s="40">
        <v>430</v>
      </c>
      <c r="Q29" s="40">
        <v>400</v>
      </c>
      <c r="R29" s="40">
        <v>725</v>
      </c>
      <c r="S29" s="40">
        <v>1380</v>
      </c>
      <c r="T29" s="40">
        <f t="shared" si="4"/>
        <v>11605</v>
      </c>
      <c r="U29" s="40">
        <v>11000</v>
      </c>
      <c r="V29" s="58">
        <v>12000</v>
      </c>
      <c r="W29" s="58"/>
      <c r="X29" s="61" t="s">
        <v>245</v>
      </c>
      <c r="AA29" s="70"/>
    </row>
    <row r="30" spans="1:27" ht="18.600000000000001" thickBot="1" x14ac:dyDescent="0.4">
      <c r="A30" s="39"/>
      <c r="B30" s="39"/>
      <c r="C30" s="39"/>
      <c r="D30" s="39"/>
      <c r="E30" s="39"/>
      <c r="F30" s="39" t="s">
        <v>147</v>
      </c>
      <c r="G30" s="39"/>
      <c r="H30" s="43">
        <v>25000</v>
      </c>
      <c r="I30" s="43">
        <v>205.66</v>
      </c>
      <c r="J30" s="43">
        <v>0</v>
      </c>
      <c r="K30" s="43">
        <v>169.71</v>
      </c>
      <c r="L30" s="43">
        <v>0</v>
      </c>
      <c r="M30" s="43">
        <v>83.54</v>
      </c>
      <c r="N30" s="43">
        <v>0</v>
      </c>
      <c r="O30" s="43">
        <v>0</v>
      </c>
      <c r="P30" s="43">
        <v>704</v>
      </c>
      <c r="Q30" s="43">
        <v>0</v>
      </c>
      <c r="R30" s="43">
        <v>15</v>
      </c>
      <c r="S30" s="43">
        <v>195.71</v>
      </c>
      <c r="T30" s="43">
        <f t="shared" si="4"/>
        <v>26373.62</v>
      </c>
      <c r="U30" s="43">
        <v>200</v>
      </c>
      <c r="V30" s="60">
        <v>500</v>
      </c>
      <c r="W30" s="60"/>
      <c r="X30" s="61" t="s">
        <v>277</v>
      </c>
    </row>
    <row r="31" spans="1:27" ht="18.600000000000001" thickBot="1" x14ac:dyDescent="0.4">
      <c r="A31" s="39"/>
      <c r="B31" s="39"/>
      <c r="C31" s="39"/>
      <c r="D31" s="39"/>
      <c r="E31" s="39" t="s">
        <v>146</v>
      </c>
      <c r="F31" s="39"/>
      <c r="G31" s="39"/>
      <c r="H31" s="44">
        <f t="shared" ref="H31:S31" si="5">ROUND(SUM(H22:H30),5)</f>
        <v>52270</v>
      </c>
      <c r="I31" s="44">
        <f t="shared" si="5"/>
        <v>19570.66</v>
      </c>
      <c r="J31" s="44">
        <f t="shared" si="5"/>
        <v>26275</v>
      </c>
      <c r="K31" s="44">
        <f t="shared" si="5"/>
        <v>26184.71</v>
      </c>
      <c r="L31" s="44">
        <f t="shared" si="5"/>
        <v>15515</v>
      </c>
      <c r="M31" s="44">
        <f t="shared" si="5"/>
        <v>44358.54</v>
      </c>
      <c r="N31" s="44">
        <f t="shared" si="5"/>
        <v>23625</v>
      </c>
      <c r="O31" s="44">
        <f t="shared" si="5"/>
        <v>32740</v>
      </c>
      <c r="P31" s="44">
        <f t="shared" si="5"/>
        <v>33209</v>
      </c>
      <c r="Q31" s="44">
        <f t="shared" si="5"/>
        <v>15350</v>
      </c>
      <c r="R31" s="44">
        <f t="shared" si="5"/>
        <v>30940</v>
      </c>
      <c r="S31" s="44">
        <f t="shared" si="5"/>
        <v>22810.71</v>
      </c>
      <c r="T31" s="44">
        <f t="shared" si="4"/>
        <v>342848.62</v>
      </c>
      <c r="U31" s="44">
        <f>ROUND(SUM(U22:U30),5)</f>
        <v>278700</v>
      </c>
      <c r="V31" s="64">
        <f>ROUND(SUM(V22:V30),5)</f>
        <v>320800</v>
      </c>
      <c r="W31" s="72"/>
    </row>
    <row r="32" spans="1:27" x14ac:dyDescent="0.35">
      <c r="A32" s="39"/>
      <c r="B32" s="39"/>
      <c r="C32" s="39"/>
      <c r="D32" s="39" t="s">
        <v>145</v>
      </c>
      <c r="E32" s="39"/>
      <c r="F32" s="39"/>
      <c r="G32" s="39"/>
      <c r="H32" s="40">
        <f t="shared" ref="H32:S32" si="6">ROUND(H3+H14+H21+H31,5)</f>
        <v>56692.27</v>
      </c>
      <c r="I32" s="40">
        <f t="shared" si="6"/>
        <v>24006.14</v>
      </c>
      <c r="J32" s="40">
        <f t="shared" si="6"/>
        <v>64990.48</v>
      </c>
      <c r="K32" s="40">
        <f t="shared" si="6"/>
        <v>43759.86</v>
      </c>
      <c r="L32" s="40">
        <f t="shared" si="6"/>
        <v>10717.1</v>
      </c>
      <c r="M32" s="40">
        <f t="shared" si="6"/>
        <v>232520.65</v>
      </c>
      <c r="N32" s="40">
        <f t="shared" si="6"/>
        <v>220260.86</v>
      </c>
      <c r="O32" s="40">
        <f t="shared" si="6"/>
        <v>42940.36</v>
      </c>
      <c r="P32" s="40">
        <f t="shared" si="6"/>
        <v>54834.11</v>
      </c>
      <c r="Q32" s="40">
        <f t="shared" si="6"/>
        <v>82709.820000000007</v>
      </c>
      <c r="R32" s="40">
        <f t="shared" si="6"/>
        <v>223802.53</v>
      </c>
      <c r="S32" s="40">
        <f t="shared" si="6"/>
        <v>28124.59</v>
      </c>
      <c r="T32" s="40">
        <f t="shared" si="4"/>
        <v>1085358.77</v>
      </c>
      <c r="U32" s="40">
        <f>ROUND(U3+U14+U21+U31,5)</f>
        <v>968700</v>
      </c>
      <c r="V32" s="63">
        <f>ROUND(V3+V14+V21+V31,5)</f>
        <v>1040800</v>
      </c>
      <c r="W32" s="63"/>
    </row>
    <row r="33" spans="1:24" hidden="1" x14ac:dyDescent="0.35">
      <c r="A33" s="39"/>
      <c r="B33" s="39"/>
      <c r="C33" s="39"/>
      <c r="D33" s="39" t="s">
        <v>144</v>
      </c>
      <c r="E33" s="39"/>
      <c r="F33" s="39"/>
      <c r="G33" s="39"/>
      <c r="H33" s="40"/>
      <c r="I33" s="40"/>
      <c r="J33" s="40"/>
      <c r="K33" s="40"/>
      <c r="L33" s="40"/>
      <c r="M33" s="40"/>
      <c r="N33" s="40"/>
      <c r="O33" s="40"/>
      <c r="P33" s="40"/>
      <c r="Q33" s="40"/>
      <c r="R33" s="40"/>
      <c r="S33" s="40"/>
      <c r="T33" s="40"/>
      <c r="U33" s="40"/>
      <c r="V33" s="58"/>
      <c r="W33" s="58"/>
    </row>
    <row r="34" spans="1:24" hidden="1" x14ac:dyDescent="0.35">
      <c r="A34" s="39"/>
      <c r="B34" s="39"/>
      <c r="C34" s="39"/>
      <c r="D34" s="39"/>
      <c r="E34" s="39" t="s">
        <v>143</v>
      </c>
      <c r="F34" s="39"/>
      <c r="G34" s="39"/>
      <c r="H34" s="43">
        <v>0</v>
      </c>
      <c r="I34" s="43">
        <v>0</v>
      </c>
      <c r="J34" s="43">
        <v>0</v>
      </c>
      <c r="K34" s="43">
        <v>0</v>
      </c>
      <c r="L34" s="43">
        <v>0</v>
      </c>
      <c r="M34" s="43">
        <v>0</v>
      </c>
      <c r="N34" s="43">
        <v>0</v>
      </c>
      <c r="O34" s="43">
        <v>0</v>
      </c>
      <c r="P34" s="43">
        <v>0</v>
      </c>
      <c r="Q34" s="43">
        <v>0</v>
      </c>
      <c r="R34" s="43">
        <v>0</v>
      </c>
      <c r="S34" s="43">
        <v>0</v>
      </c>
      <c r="T34" s="43">
        <f>ROUND(SUM(H34:S34),5)</f>
        <v>0</v>
      </c>
      <c r="U34" s="43">
        <v>0</v>
      </c>
      <c r="V34" s="60">
        <v>0</v>
      </c>
      <c r="W34" s="60"/>
    </row>
    <row r="35" spans="1:24" ht="18.600000000000001" hidden="1" thickBot="1" x14ac:dyDescent="0.4">
      <c r="A35" s="39"/>
      <c r="B35" s="39"/>
      <c r="C35" s="39"/>
      <c r="D35" s="39" t="s">
        <v>142</v>
      </c>
      <c r="E35" s="39"/>
      <c r="F35" s="39"/>
      <c r="G35" s="39"/>
      <c r="H35" s="44">
        <f t="shared" ref="H35:S35" si="7">ROUND(SUM(H33:H34),5)</f>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 t="shared" si="7"/>
        <v>0</v>
      </c>
      <c r="T35" s="44">
        <f>ROUND(SUM(H35:S35),5)</f>
        <v>0</v>
      </c>
      <c r="U35" s="44">
        <f>ROUND(SUM(U33:U34),5)</f>
        <v>0</v>
      </c>
      <c r="V35" s="59">
        <f>ROUND(SUM(V33:V34),5)</f>
        <v>0</v>
      </c>
      <c r="W35" s="60"/>
    </row>
    <row r="36" spans="1:24" hidden="1" x14ac:dyDescent="0.35">
      <c r="A36" s="39"/>
      <c r="B36" s="39"/>
      <c r="C36" s="39" t="s">
        <v>141</v>
      </c>
      <c r="D36" s="39"/>
      <c r="E36" s="39"/>
      <c r="F36" s="39"/>
      <c r="G36" s="39"/>
      <c r="H36" s="40">
        <f t="shared" ref="H36:S36" si="8">ROUND(H32-H35,5)</f>
        <v>56692.27</v>
      </c>
      <c r="I36" s="40">
        <f t="shared" si="8"/>
        <v>24006.14</v>
      </c>
      <c r="J36" s="40">
        <f t="shared" si="8"/>
        <v>64990.48</v>
      </c>
      <c r="K36" s="40">
        <f t="shared" si="8"/>
        <v>43759.86</v>
      </c>
      <c r="L36" s="40">
        <f t="shared" si="8"/>
        <v>10717.1</v>
      </c>
      <c r="M36" s="40">
        <f t="shared" si="8"/>
        <v>232520.65</v>
      </c>
      <c r="N36" s="40">
        <f t="shared" si="8"/>
        <v>220260.86</v>
      </c>
      <c r="O36" s="40">
        <f t="shared" si="8"/>
        <v>42940.36</v>
      </c>
      <c r="P36" s="40">
        <f t="shared" si="8"/>
        <v>54834.11</v>
      </c>
      <c r="Q36" s="40">
        <f t="shared" si="8"/>
        <v>82709.820000000007</v>
      </c>
      <c r="R36" s="40">
        <f t="shared" si="8"/>
        <v>223802.53</v>
      </c>
      <c r="S36" s="40">
        <f t="shared" si="8"/>
        <v>28124.59</v>
      </c>
      <c r="T36" s="40">
        <f>ROUND(SUM(H36:S36),5)</f>
        <v>1085358.77</v>
      </c>
      <c r="U36" s="40">
        <f>ROUND(U32-U35,5)</f>
        <v>968700</v>
      </c>
      <c r="V36" s="58">
        <f>ROUND(V32-V35,5)</f>
        <v>1040800</v>
      </c>
      <c r="W36" s="58"/>
    </row>
    <row r="37" spans="1:24" x14ac:dyDescent="0.35">
      <c r="A37" s="39"/>
      <c r="B37" s="39"/>
      <c r="C37" s="39"/>
      <c r="D37" s="39" t="s">
        <v>140</v>
      </c>
      <c r="E37" s="39"/>
      <c r="F37" s="39"/>
      <c r="G37" s="39"/>
      <c r="H37" s="40"/>
      <c r="I37" s="40"/>
      <c r="J37" s="40"/>
      <c r="K37" s="40"/>
      <c r="L37" s="40"/>
      <c r="M37" s="40"/>
      <c r="N37" s="40"/>
      <c r="O37" s="40"/>
      <c r="P37" s="40"/>
      <c r="Q37" s="40"/>
      <c r="R37" s="40"/>
      <c r="S37" s="40"/>
      <c r="T37" s="40"/>
      <c r="U37" s="40"/>
      <c r="V37" s="58"/>
      <c r="W37" s="58"/>
    </row>
    <row r="38" spans="1:24" x14ac:dyDescent="0.35">
      <c r="A38" s="39"/>
      <c r="B38" s="39"/>
      <c r="C38" s="39"/>
      <c r="D38" s="39"/>
      <c r="E38" s="39" t="s">
        <v>139</v>
      </c>
      <c r="F38" s="39"/>
      <c r="G38" s="39"/>
      <c r="H38" s="40"/>
      <c r="I38" s="40"/>
      <c r="J38" s="40"/>
      <c r="K38" s="40"/>
      <c r="L38" s="40"/>
      <c r="M38" s="40"/>
      <c r="N38" s="40"/>
      <c r="O38" s="40"/>
      <c r="P38" s="40"/>
      <c r="Q38" s="40"/>
      <c r="R38" s="40"/>
      <c r="S38" s="40"/>
      <c r="T38" s="40"/>
      <c r="U38" s="40"/>
      <c r="V38" s="58"/>
      <c r="W38" s="58"/>
    </row>
    <row r="39" spans="1:24" x14ac:dyDescent="0.35">
      <c r="A39" s="39"/>
      <c r="B39" s="39"/>
      <c r="C39" s="39"/>
      <c r="D39" s="39"/>
      <c r="E39" s="39"/>
      <c r="F39" s="39" t="s">
        <v>138</v>
      </c>
      <c r="G39" s="39"/>
      <c r="H39" s="40"/>
      <c r="I39" s="40"/>
      <c r="J39" s="40"/>
      <c r="K39" s="40"/>
      <c r="L39" s="40"/>
      <c r="M39" s="40"/>
      <c r="N39" s="40"/>
      <c r="O39" s="40"/>
      <c r="P39" s="40"/>
      <c r="Q39" s="40"/>
      <c r="R39" s="40"/>
      <c r="S39" s="40"/>
      <c r="T39" s="40"/>
      <c r="U39" s="40"/>
      <c r="V39" s="58"/>
      <c r="W39" s="58"/>
    </row>
    <row r="40" spans="1:24" x14ac:dyDescent="0.35">
      <c r="A40" s="39"/>
      <c r="B40" s="39"/>
      <c r="C40" s="39"/>
      <c r="D40" s="39"/>
      <c r="E40" s="39"/>
      <c r="F40" s="39"/>
      <c r="G40" s="39" t="s">
        <v>137</v>
      </c>
      <c r="H40" s="40">
        <v>10976.03</v>
      </c>
      <c r="I40" s="40">
        <v>16898.41</v>
      </c>
      <c r="J40" s="40">
        <v>16651.57</v>
      </c>
      <c r="K40" s="40">
        <v>17252.189999999999</v>
      </c>
      <c r="L40" s="40">
        <v>27484.86</v>
      </c>
      <c r="M40" s="40">
        <v>17407.71</v>
      </c>
      <c r="N40" s="40">
        <v>30673.16</v>
      </c>
      <c r="O40" s="40">
        <v>16538.61</v>
      </c>
      <c r="P40" s="40">
        <v>17341.63</v>
      </c>
      <c r="Q40" s="40">
        <v>17127.150000000001</v>
      </c>
      <c r="R40" s="40">
        <v>15911.79</v>
      </c>
      <c r="S40" s="40">
        <v>28546.080000000002</v>
      </c>
      <c r="T40" s="40">
        <f>ROUND(SUM(H40:S40),5)</f>
        <v>232809.19</v>
      </c>
      <c r="U40" s="40">
        <v>230000</v>
      </c>
      <c r="V40" s="58">
        <v>246300</v>
      </c>
      <c r="W40" s="58"/>
      <c r="X40" s="61" t="s">
        <v>248</v>
      </c>
    </row>
    <row r="41" spans="1:24" x14ac:dyDescent="0.35">
      <c r="A41" s="39"/>
      <c r="B41" s="39"/>
      <c r="C41" s="39"/>
      <c r="D41" s="39"/>
      <c r="E41" s="39"/>
      <c r="F41" s="39"/>
      <c r="G41" s="39" t="s">
        <v>175</v>
      </c>
      <c r="H41" s="40">
        <v>0</v>
      </c>
      <c r="I41" s="40">
        <v>0</v>
      </c>
      <c r="J41" s="40">
        <v>0</v>
      </c>
      <c r="K41" s="40">
        <v>0</v>
      </c>
      <c r="L41" s="40">
        <v>4212.17</v>
      </c>
      <c r="M41" s="40">
        <v>0</v>
      </c>
      <c r="N41" s="40">
        <v>0</v>
      </c>
      <c r="O41" s="40">
        <v>0</v>
      </c>
      <c r="P41" s="40">
        <v>0</v>
      </c>
      <c r="Q41" s="40">
        <v>0</v>
      </c>
      <c r="R41" s="40">
        <v>0</v>
      </c>
      <c r="S41" s="40">
        <v>0</v>
      </c>
      <c r="T41" s="40">
        <f>ROUND(SUM(H41:S41),5)</f>
        <v>4212.17</v>
      </c>
      <c r="U41" s="40">
        <v>5000</v>
      </c>
      <c r="V41" s="58">
        <v>5000</v>
      </c>
      <c r="W41" s="58"/>
      <c r="X41" s="61" t="s">
        <v>248</v>
      </c>
    </row>
    <row r="42" spans="1:24" ht="18.600000000000001" thickBot="1" x14ac:dyDescent="0.4">
      <c r="A42" s="39"/>
      <c r="B42" s="39"/>
      <c r="C42" s="39"/>
      <c r="D42" s="39"/>
      <c r="E42" s="39"/>
      <c r="F42" s="39"/>
      <c r="G42" s="39" t="s">
        <v>136</v>
      </c>
      <c r="H42" s="42">
        <v>35.64</v>
      </c>
      <c r="I42" s="42">
        <v>35.64</v>
      </c>
      <c r="J42" s="42">
        <v>35.64</v>
      </c>
      <c r="K42" s="42">
        <v>35.64</v>
      </c>
      <c r="L42" s="42">
        <v>35.64</v>
      </c>
      <c r="M42" s="42">
        <v>35.64</v>
      </c>
      <c r="N42" s="42">
        <v>35.64</v>
      </c>
      <c r="O42" s="42">
        <v>35.64</v>
      </c>
      <c r="P42" s="42">
        <v>35.64</v>
      </c>
      <c r="Q42" s="42">
        <v>35.64</v>
      </c>
      <c r="R42" s="42">
        <v>35.64</v>
      </c>
      <c r="S42" s="42">
        <v>35.64</v>
      </c>
      <c r="T42" s="42">
        <f>ROUND(SUM(H42:S42),5)</f>
        <v>427.68</v>
      </c>
      <c r="U42" s="42">
        <v>450</v>
      </c>
      <c r="V42" s="62">
        <v>450</v>
      </c>
      <c r="W42" s="60"/>
      <c r="X42" s="61" t="s">
        <v>249</v>
      </c>
    </row>
    <row r="43" spans="1:24" ht="18.600000000000001" hidden="1" thickBot="1" x14ac:dyDescent="0.4">
      <c r="A43" s="39"/>
      <c r="B43" s="39"/>
      <c r="C43" s="39"/>
      <c r="D43" s="39"/>
      <c r="E43" s="39"/>
      <c r="F43" s="39"/>
      <c r="G43" s="39" t="s">
        <v>135</v>
      </c>
      <c r="H43" s="42">
        <v>0</v>
      </c>
      <c r="I43" s="42">
        <v>0</v>
      </c>
      <c r="J43" s="42">
        <v>0</v>
      </c>
      <c r="K43" s="42">
        <v>0</v>
      </c>
      <c r="L43" s="42">
        <v>0</v>
      </c>
      <c r="M43" s="42">
        <v>0</v>
      </c>
      <c r="N43" s="42">
        <v>0</v>
      </c>
      <c r="O43" s="42">
        <v>0</v>
      </c>
      <c r="P43" s="42">
        <v>0</v>
      </c>
      <c r="Q43" s="42">
        <v>0</v>
      </c>
      <c r="R43" s="42">
        <v>0</v>
      </c>
      <c r="S43" s="42">
        <v>0</v>
      </c>
      <c r="T43" s="42">
        <f>ROUND(SUM(H43:S43),5)</f>
        <v>0</v>
      </c>
      <c r="U43" s="42">
        <v>0</v>
      </c>
      <c r="V43" s="54">
        <v>0</v>
      </c>
      <c r="W43" s="60"/>
      <c r="X43" s="61" t="s">
        <v>226</v>
      </c>
    </row>
    <row r="44" spans="1:24" x14ac:dyDescent="0.35">
      <c r="A44" s="39"/>
      <c r="B44" s="39"/>
      <c r="C44" s="39"/>
      <c r="D44" s="39"/>
      <c r="E44" s="39"/>
      <c r="F44" s="39" t="s">
        <v>134</v>
      </c>
      <c r="G44" s="39"/>
      <c r="H44" s="40">
        <f t="shared" ref="H44:S44" si="9">ROUND(SUM(H39:H43),5)</f>
        <v>11011.67</v>
      </c>
      <c r="I44" s="40">
        <f t="shared" si="9"/>
        <v>16934.05</v>
      </c>
      <c r="J44" s="40">
        <f t="shared" si="9"/>
        <v>16687.21</v>
      </c>
      <c r="K44" s="40">
        <f t="shared" si="9"/>
        <v>17287.830000000002</v>
      </c>
      <c r="L44" s="40">
        <f t="shared" si="9"/>
        <v>31732.67</v>
      </c>
      <c r="M44" s="40">
        <f t="shared" si="9"/>
        <v>17443.349999999999</v>
      </c>
      <c r="N44" s="40">
        <f t="shared" si="9"/>
        <v>30708.799999999999</v>
      </c>
      <c r="O44" s="40">
        <f t="shared" si="9"/>
        <v>16574.25</v>
      </c>
      <c r="P44" s="40">
        <f t="shared" si="9"/>
        <v>17377.27</v>
      </c>
      <c r="Q44" s="40">
        <f t="shared" si="9"/>
        <v>17162.79</v>
      </c>
      <c r="R44" s="40">
        <f t="shared" si="9"/>
        <v>15947.43</v>
      </c>
      <c r="S44" s="40">
        <f t="shared" si="9"/>
        <v>28581.72</v>
      </c>
      <c r="T44" s="40">
        <f>ROUND(SUM(H44:S44),5)</f>
        <v>237449.04</v>
      </c>
      <c r="U44" s="40">
        <f>ROUND(SUM(U39:U43),5)</f>
        <v>235450</v>
      </c>
      <c r="V44" s="63">
        <f>ROUND(SUM(V39:V43),5)</f>
        <v>251750</v>
      </c>
      <c r="W44" s="58"/>
      <c r="X44" s="61"/>
    </row>
    <row r="45" spans="1:24" x14ac:dyDescent="0.35">
      <c r="A45" s="39"/>
      <c r="B45" s="39"/>
      <c r="C45" s="39"/>
      <c r="D45" s="39"/>
      <c r="E45" s="39"/>
      <c r="F45" s="39" t="s">
        <v>133</v>
      </c>
      <c r="G45" s="39"/>
      <c r="H45" s="40"/>
      <c r="I45" s="40"/>
      <c r="J45" s="40"/>
      <c r="K45" s="40"/>
      <c r="L45" s="40"/>
      <c r="M45" s="40"/>
      <c r="N45" s="40"/>
      <c r="O45" s="40"/>
      <c r="P45" s="40"/>
      <c r="Q45" s="40"/>
      <c r="R45" s="40"/>
      <c r="S45" s="40"/>
      <c r="T45" s="40"/>
      <c r="U45" s="40"/>
      <c r="V45" s="58"/>
      <c r="W45" s="58"/>
    </row>
    <row r="46" spans="1:24" x14ac:dyDescent="0.35">
      <c r="A46" s="39"/>
      <c r="B46" s="39"/>
      <c r="C46" s="39"/>
      <c r="D46" s="39"/>
      <c r="E46" s="39"/>
      <c r="F46" s="39"/>
      <c r="G46" s="39" t="s">
        <v>132</v>
      </c>
      <c r="H46" s="40">
        <v>1241.6400000000001</v>
      </c>
      <c r="I46" s="40">
        <v>831.87</v>
      </c>
      <c r="J46" s="40">
        <v>834.72</v>
      </c>
      <c r="K46" s="40">
        <v>859.56</v>
      </c>
      <c r="L46" s="40">
        <v>994.91</v>
      </c>
      <c r="M46" s="40">
        <v>1153.6300000000001</v>
      </c>
      <c r="N46" s="40">
        <v>1138.08</v>
      </c>
      <c r="O46" s="40">
        <v>1148.8599999999999</v>
      </c>
      <c r="P46" s="40">
        <v>1738.91</v>
      </c>
      <c r="Q46" s="40">
        <v>1151.82</v>
      </c>
      <c r="R46" s="40">
        <v>1202.9000000000001</v>
      </c>
      <c r="S46" s="40">
        <v>401.87</v>
      </c>
      <c r="T46" s="40">
        <f>ROUND(SUM(H46:S46),5)</f>
        <v>12698.77</v>
      </c>
      <c r="U46" s="40">
        <v>15000</v>
      </c>
      <c r="V46" s="58">
        <v>12500</v>
      </c>
      <c r="W46" s="58"/>
      <c r="X46" s="61" t="s">
        <v>248</v>
      </c>
    </row>
    <row r="47" spans="1:24" ht="18.600000000000001" thickBot="1" x14ac:dyDescent="0.4">
      <c r="A47" s="39"/>
      <c r="B47" s="39"/>
      <c r="C47" s="39"/>
      <c r="D47" s="39"/>
      <c r="E47" s="39"/>
      <c r="F47" s="39"/>
      <c r="G47" s="39" t="s">
        <v>131</v>
      </c>
      <c r="H47" s="42">
        <v>420.81</v>
      </c>
      <c r="I47" s="42">
        <v>-2.9</v>
      </c>
      <c r="J47" s="42">
        <v>3.51</v>
      </c>
      <c r="K47" s="42">
        <v>1.44</v>
      </c>
      <c r="L47" s="42">
        <v>-419.94</v>
      </c>
      <c r="M47" s="42">
        <v>0</v>
      </c>
      <c r="N47" s="42">
        <v>0</v>
      </c>
      <c r="O47" s="42">
        <v>28.53</v>
      </c>
      <c r="P47" s="42">
        <v>576.07000000000005</v>
      </c>
      <c r="Q47" s="42">
        <v>-0.16</v>
      </c>
      <c r="R47" s="42">
        <v>0</v>
      </c>
      <c r="S47" s="42">
        <v>0</v>
      </c>
      <c r="T47" s="42">
        <f>ROUND(SUM(H47:S47),5)</f>
        <v>607.36</v>
      </c>
      <c r="U47" s="42">
        <v>0</v>
      </c>
      <c r="V47" s="62">
        <v>0</v>
      </c>
      <c r="W47" s="60"/>
      <c r="X47" s="61" t="s">
        <v>250</v>
      </c>
    </row>
    <row r="48" spans="1:24" x14ac:dyDescent="0.35">
      <c r="A48" s="39"/>
      <c r="B48" s="39"/>
      <c r="C48" s="39"/>
      <c r="D48" s="39"/>
      <c r="E48" s="39"/>
      <c r="F48" s="39" t="s">
        <v>130</v>
      </c>
      <c r="G48" s="39"/>
      <c r="H48" s="40">
        <f t="shared" ref="H48:S48" si="10">ROUND(SUM(H45:H47),5)</f>
        <v>1662.45</v>
      </c>
      <c r="I48" s="40">
        <f t="shared" si="10"/>
        <v>828.97</v>
      </c>
      <c r="J48" s="40">
        <f t="shared" si="10"/>
        <v>838.23</v>
      </c>
      <c r="K48" s="40">
        <f t="shared" si="10"/>
        <v>861</v>
      </c>
      <c r="L48" s="40">
        <f t="shared" si="10"/>
        <v>574.97</v>
      </c>
      <c r="M48" s="40">
        <f t="shared" si="10"/>
        <v>1153.6300000000001</v>
      </c>
      <c r="N48" s="40">
        <f t="shared" si="10"/>
        <v>1138.08</v>
      </c>
      <c r="O48" s="40">
        <f t="shared" si="10"/>
        <v>1177.3900000000001</v>
      </c>
      <c r="P48" s="40">
        <f t="shared" si="10"/>
        <v>2314.98</v>
      </c>
      <c r="Q48" s="40">
        <f t="shared" si="10"/>
        <v>1151.6600000000001</v>
      </c>
      <c r="R48" s="40">
        <f t="shared" si="10"/>
        <v>1202.9000000000001</v>
      </c>
      <c r="S48" s="40">
        <f t="shared" si="10"/>
        <v>401.87</v>
      </c>
      <c r="T48" s="40">
        <f>ROUND(SUM(H48:S48),5)</f>
        <v>13306.13</v>
      </c>
      <c r="U48" s="40">
        <f>ROUND(SUM(U45:U47),5)</f>
        <v>15000</v>
      </c>
      <c r="V48" s="63">
        <f>ROUND(SUM(V45:V47),5)</f>
        <v>12500</v>
      </c>
      <c r="W48" s="63"/>
    </row>
    <row r="49" spans="1:24" x14ac:dyDescent="0.35">
      <c r="A49" s="39"/>
      <c r="B49" s="39"/>
      <c r="C49" s="39"/>
      <c r="D49" s="39"/>
      <c r="E49" s="39"/>
      <c r="F49" s="39" t="s">
        <v>129</v>
      </c>
      <c r="G49" s="39"/>
      <c r="H49" s="40"/>
      <c r="I49" s="40"/>
      <c r="J49" s="40"/>
      <c r="K49" s="40"/>
      <c r="L49" s="40"/>
      <c r="M49" s="40"/>
      <c r="N49" s="40"/>
      <c r="O49" s="40"/>
      <c r="P49" s="40"/>
      <c r="Q49" s="40"/>
      <c r="R49" s="40"/>
      <c r="S49" s="40"/>
      <c r="T49" s="40"/>
      <c r="U49" s="40"/>
      <c r="V49" s="58"/>
      <c r="W49" s="58"/>
    </row>
    <row r="50" spans="1:24" x14ac:dyDescent="0.35">
      <c r="A50" s="39"/>
      <c r="B50" s="39"/>
      <c r="C50" s="39"/>
      <c r="D50" s="39"/>
      <c r="E50" s="39"/>
      <c r="F50" s="39"/>
      <c r="G50" s="39" t="s">
        <v>128</v>
      </c>
      <c r="H50" s="40">
        <v>689.8</v>
      </c>
      <c r="I50" s="40">
        <v>1078.7</v>
      </c>
      <c r="J50" s="40">
        <v>1057.2</v>
      </c>
      <c r="K50" s="40">
        <v>1162.6300000000001</v>
      </c>
      <c r="L50" s="40">
        <v>2045.8</v>
      </c>
      <c r="M50" s="40">
        <v>1097.8800000000001</v>
      </c>
      <c r="N50" s="40">
        <v>1901.74</v>
      </c>
      <c r="O50" s="40">
        <v>1071.9100000000001</v>
      </c>
      <c r="P50" s="40">
        <v>1168.2</v>
      </c>
      <c r="Q50" s="40">
        <v>1108.3800000000001</v>
      </c>
      <c r="R50" s="40">
        <v>1048.54</v>
      </c>
      <c r="S50" s="40">
        <v>1865.94</v>
      </c>
      <c r="T50" s="40">
        <f>ROUND(SUM(H50:S50),5)</f>
        <v>15296.72</v>
      </c>
      <c r="U50" s="40">
        <v>15000</v>
      </c>
      <c r="V50" s="58">
        <v>16000</v>
      </c>
      <c r="W50" s="58"/>
      <c r="X50" s="61" t="s">
        <v>248</v>
      </c>
    </row>
    <row r="51" spans="1:24" ht="18.600000000000001" thickBot="1" x14ac:dyDescent="0.4">
      <c r="A51" s="39"/>
      <c r="B51" s="39"/>
      <c r="C51" s="39"/>
      <c r="D51" s="39"/>
      <c r="E51" s="39"/>
      <c r="F51" s="39"/>
      <c r="G51" s="39" t="s">
        <v>127</v>
      </c>
      <c r="H51" s="42">
        <v>161.33000000000001</v>
      </c>
      <c r="I51" s="42">
        <v>252.29</v>
      </c>
      <c r="J51" s="42">
        <v>247.27</v>
      </c>
      <c r="K51" s="42">
        <v>271.92</v>
      </c>
      <c r="L51" s="42">
        <v>478.46</v>
      </c>
      <c r="M51" s="42">
        <v>256.76</v>
      </c>
      <c r="N51" s="42">
        <v>444.75</v>
      </c>
      <c r="O51" s="42">
        <v>250.71</v>
      </c>
      <c r="P51" s="42">
        <v>273.26</v>
      </c>
      <c r="Q51" s="42">
        <v>259.25</v>
      </c>
      <c r="R51" s="42">
        <v>245.23</v>
      </c>
      <c r="S51" s="42">
        <v>436.39</v>
      </c>
      <c r="T51" s="42">
        <f>ROUND(SUM(H51:S51),5)</f>
        <v>3577.62</v>
      </c>
      <c r="U51" s="42">
        <v>3500</v>
      </c>
      <c r="V51" s="62">
        <v>4000</v>
      </c>
      <c r="W51" s="60"/>
      <c r="X51" s="61" t="s">
        <v>248</v>
      </c>
    </row>
    <row r="52" spans="1:24" x14ac:dyDescent="0.35">
      <c r="A52" s="39"/>
      <c r="B52" s="39"/>
      <c r="C52" s="39"/>
      <c r="D52" s="39"/>
      <c r="E52" s="39"/>
      <c r="F52" s="39" t="s">
        <v>126</v>
      </c>
      <c r="G52" s="39"/>
      <c r="H52" s="40">
        <f t="shared" ref="H52:S52" si="11">ROUND(SUM(H49:H51),5)</f>
        <v>851.13</v>
      </c>
      <c r="I52" s="40">
        <f t="shared" si="11"/>
        <v>1330.99</v>
      </c>
      <c r="J52" s="40">
        <f t="shared" si="11"/>
        <v>1304.47</v>
      </c>
      <c r="K52" s="40">
        <f t="shared" si="11"/>
        <v>1434.55</v>
      </c>
      <c r="L52" s="40">
        <f t="shared" si="11"/>
        <v>2524.2600000000002</v>
      </c>
      <c r="M52" s="40">
        <f t="shared" si="11"/>
        <v>1354.64</v>
      </c>
      <c r="N52" s="40">
        <f t="shared" si="11"/>
        <v>2346.4899999999998</v>
      </c>
      <c r="O52" s="40">
        <f t="shared" si="11"/>
        <v>1322.62</v>
      </c>
      <c r="P52" s="40">
        <f t="shared" si="11"/>
        <v>1441.46</v>
      </c>
      <c r="Q52" s="40">
        <f t="shared" si="11"/>
        <v>1367.63</v>
      </c>
      <c r="R52" s="40">
        <f t="shared" si="11"/>
        <v>1293.77</v>
      </c>
      <c r="S52" s="40">
        <f t="shared" si="11"/>
        <v>2302.33</v>
      </c>
      <c r="T52" s="40">
        <f>ROUND(SUM(H52:S52),5)</f>
        <v>18874.34</v>
      </c>
      <c r="U52" s="40">
        <f>ROUND(SUM(U49:U51),5)</f>
        <v>18500</v>
      </c>
      <c r="V52" s="63">
        <f>ROUND(SUM(V49:V51),5)</f>
        <v>20000</v>
      </c>
      <c r="W52" s="63"/>
    </row>
    <row r="53" spans="1:24" x14ac:dyDescent="0.35">
      <c r="A53" s="39"/>
      <c r="B53" s="39"/>
      <c r="C53" s="39"/>
      <c r="D53" s="39"/>
      <c r="E53" s="39"/>
      <c r="F53" s="39" t="s">
        <v>125</v>
      </c>
      <c r="G53" s="39"/>
      <c r="H53" s="40"/>
      <c r="I53" s="40"/>
      <c r="J53" s="40"/>
      <c r="K53" s="40"/>
      <c r="L53" s="40"/>
      <c r="M53" s="40"/>
      <c r="N53" s="40"/>
      <c r="O53" s="40"/>
      <c r="P53" s="40"/>
      <c r="Q53" s="40"/>
      <c r="R53" s="40"/>
      <c r="S53" s="40"/>
      <c r="T53" s="40"/>
      <c r="U53" s="40"/>
      <c r="V53" s="58"/>
      <c r="W53" s="58"/>
    </row>
    <row r="54" spans="1:24" x14ac:dyDescent="0.35">
      <c r="A54" s="39"/>
      <c r="B54" s="39"/>
      <c r="C54" s="39"/>
      <c r="D54" s="39"/>
      <c r="E54" s="39"/>
      <c r="F54" s="39"/>
      <c r="G54" s="39" t="s">
        <v>124</v>
      </c>
      <c r="H54" s="40">
        <v>5108.57</v>
      </c>
      <c r="I54" s="40">
        <v>0</v>
      </c>
      <c r="J54" s="40">
        <v>10885.48</v>
      </c>
      <c r="K54" s="40">
        <v>5108.57</v>
      </c>
      <c r="L54" s="40">
        <v>5108.57</v>
      </c>
      <c r="M54" s="40">
        <v>4920.29</v>
      </c>
      <c r="N54" s="40">
        <v>4925.43</v>
      </c>
      <c r="O54" s="40">
        <v>4920.29</v>
      </c>
      <c r="P54" s="40">
        <v>4920.29</v>
      </c>
      <c r="Q54" s="40">
        <v>4920.29</v>
      </c>
      <c r="R54" s="40">
        <v>4920.29</v>
      </c>
      <c r="S54" s="40">
        <v>4920.29</v>
      </c>
      <c r="T54" s="40">
        <f>ROUND(SUM(H54:S54),5)</f>
        <v>60658.36</v>
      </c>
      <c r="U54" s="40">
        <v>62000</v>
      </c>
      <c r="V54" s="58">
        <v>67000</v>
      </c>
      <c r="W54" s="58"/>
      <c r="X54" s="61" t="s">
        <v>248</v>
      </c>
    </row>
    <row r="55" spans="1:24" x14ac:dyDescent="0.35">
      <c r="A55" s="39"/>
      <c r="B55" s="39"/>
      <c r="C55" s="39"/>
      <c r="D55" s="39"/>
      <c r="E55" s="39"/>
      <c r="F55" s="39"/>
      <c r="G55" s="39" t="s">
        <v>123</v>
      </c>
      <c r="H55" s="40">
        <v>73.02</v>
      </c>
      <c r="I55" s="40">
        <v>69.64</v>
      </c>
      <c r="J55" s="40">
        <v>62.77</v>
      </c>
      <c r="K55" s="40">
        <v>62.77</v>
      </c>
      <c r="L55" s="40">
        <v>62.77</v>
      </c>
      <c r="M55" s="40">
        <v>62.77</v>
      </c>
      <c r="N55" s="40">
        <v>62.77</v>
      </c>
      <c r="O55" s="40">
        <v>62.77</v>
      </c>
      <c r="P55" s="40">
        <v>62.77</v>
      </c>
      <c r="Q55" s="40">
        <v>62.77</v>
      </c>
      <c r="R55" s="40">
        <v>62.77</v>
      </c>
      <c r="S55" s="40">
        <v>62.77</v>
      </c>
      <c r="T55" s="40">
        <f>ROUND(SUM(H55:S55),5)</f>
        <v>770.36</v>
      </c>
      <c r="U55" s="40">
        <v>1100</v>
      </c>
      <c r="V55" s="58">
        <v>1100</v>
      </c>
      <c r="W55" s="58"/>
      <c r="X55" s="61" t="s">
        <v>248</v>
      </c>
    </row>
    <row r="56" spans="1:24" ht="18.600000000000001" thickBot="1" x14ac:dyDescent="0.4">
      <c r="A56" s="39"/>
      <c r="B56" s="39"/>
      <c r="C56" s="39"/>
      <c r="D56" s="39"/>
      <c r="E56" s="39"/>
      <c r="F56" s="39"/>
      <c r="G56" s="39" t="s">
        <v>122</v>
      </c>
      <c r="H56" s="42">
        <v>307.27999999999997</v>
      </c>
      <c r="I56" s="42">
        <v>418</v>
      </c>
      <c r="J56" s="42">
        <v>514.55999999999995</v>
      </c>
      <c r="K56" s="42">
        <v>413.28</v>
      </c>
      <c r="L56" s="42">
        <v>413.28</v>
      </c>
      <c r="M56" s="42">
        <v>413.28</v>
      </c>
      <c r="N56" s="42">
        <v>413.28</v>
      </c>
      <c r="O56" s="42">
        <v>413.28</v>
      </c>
      <c r="P56" s="42">
        <v>429.76</v>
      </c>
      <c r="Q56" s="42">
        <v>429.76</v>
      </c>
      <c r="R56" s="42">
        <v>429.76</v>
      </c>
      <c r="S56" s="42">
        <v>429.76</v>
      </c>
      <c r="T56" s="42">
        <f>ROUND(SUM(H56:S56),5)</f>
        <v>5025.28</v>
      </c>
      <c r="U56" s="42">
        <v>4400</v>
      </c>
      <c r="V56" s="62">
        <v>4400</v>
      </c>
      <c r="W56" s="60"/>
      <c r="X56" s="61" t="s">
        <v>248</v>
      </c>
    </row>
    <row r="57" spans="1:24" x14ac:dyDescent="0.35">
      <c r="A57" s="39"/>
      <c r="B57" s="39"/>
      <c r="C57" s="39"/>
      <c r="D57" s="39"/>
      <c r="E57" s="39"/>
      <c r="F57" s="39" t="s">
        <v>121</v>
      </c>
      <c r="G57" s="39"/>
      <c r="H57" s="40">
        <f t="shared" ref="H57:S57" si="12">ROUND(SUM(H53:H56),5)</f>
        <v>5488.87</v>
      </c>
      <c r="I57" s="40">
        <f t="shared" si="12"/>
        <v>487.64</v>
      </c>
      <c r="J57" s="40">
        <f t="shared" si="12"/>
        <v>11462.81</v>
      </c>
      <c r="K57" s="40">
        <f t="shared" si="12"/>
        <v>5584.62</v>
      </c>
      <c r="L57" s="40">
        <f t="shared" si="12"/>
        <v>5584.62</v>
      </c>
      <c r="M57" s="40">
        <f t="shared" si="12"/>
        <v>5396.34</v>
      </c>
      <c r="N57" s="40">
        <f t="shared" si="12"/>
        <v>5401.48</v>
      </c>
      <c r="O57" s="40">
        <f t="shared" si="12"/>
        <v>5396.34</v>
      </c>
      <c r="P57" s="40">
        <f t="shared" si="12"/>
        <v>5412.82</v>
      </c>
      <c r="Q57" s="40">
        <f t="shared" si="12"/>
        <v>5412.82</v>
      </c>
      <c r="R57" s="40">
        <f t="shared" si="12"/>
        <v>5412.82</v>
      </c>
      <c r="S57" s="40">
        <f t="shared" si="12"/>
        <v>5412.82</v>
      </c>
      <c r="T57" s="40">
        <f>ROUND(SUM(H57:S57),5)</f>
        <v>66454</v>
      </c>
      <c r="U57" s="40">
        <f>ROUND(SUM(U53:U56),5)</f>
        <v>67500</v>
      </c>
      <c r="V57" s="63">
        <f>ROUND(SUM(V53:V56),5)</f>
        <v>72500</v>
      </c>
      <c r="W57" s="63"/>
    </row>
    <row r="58" spans="1:24" x14ac:dyDescent="0.35">
      <c r="A58" s="39"/>
      <c r="B58" s="39"/>
      <c r="C58" s="39"/>
      <c r="D58" s="39"/>
      <c r="E58" s="39"/>
      <c r="F58" s="39" t="s">
        <v>120</v>
      </c>
      <c r="G58" s="39"/>
      <c r="H58" s="40"/>
      <c r="I58" s="40"/>
      <c r="J58" s="40"/>
      <c r="K58" s="40"/>
      <c r="L58" s="40"/>
      <c r="M58" s="40"/>
      <c r="N58" s="40"/>
      <c r="O58" s="40"/>
      <c r="P58" s="40"/>
      <c r="Q58" s="40"/>
      <c r="R58" s="40"/>
      <c r="S58" s="40"/>
      <c r="T58" s="40"/>
      <c r="U58" s="40"/>
      <c r="V58" s="58"/>
      <c r="W58" s="58"/>
    </row>
    <row r="59" spans="1:24" x14ac:dyDescent="0.35">
      <c r="A59" s="39"/>
      <c r="B59" s="39"/>
      <c r="C59" s="39"/>
      <c r="D59" s="39"/>
      <c r="E59" s="39"/>
      <c r="F59" s="39"/>
      <c r="G59" s="39" t="s">
        <v>119</v>
      </c>
      <c r="H59" s="40">
        <v>1147.4000000000001</v>
      </c>
      <c r="I59" s="40">
        <v>1758.75</v>
      </c>
      <c r="J59" s="40">
        <v>1147.4000000000001</v>
      </c>
      <c r="K59" s="40">
        <v>1147.4000000000001</v>
      </c>
      <c r="L59" s="40">
        <v>1147.4000000000001</v>
      </c>
      <c r="M59" s="40">
        <v>1147.4000000000001</v>
      </c>
      <c r="N59" s="40">
        <v>1147.4000000000001</v>
      </c>
      <c r="O59" s="40">
        <v>1147.4000000000001</v>
      </c>
      <c r="P59" s="40">
        <v>1147.4000000000001</v>
      </c>
      <c r="Q59" s="40">
        <v>1147.4000000000001</v>
      </c>
      <c r="R59" s="40">
        <v>1147.4000000000001</v>
      </c>
      <c r="S59" s="40">
        <v>1147.4000000000001</v>
      </c>
      <c r="T59" s="40">
        <f>ROUND(SUM(H59:S59),5)</f>
        <v>14380.15</v>
      </c>
      <c r="U59" s="40">
        <v>16000</v>
      </c>
      <c r="V59" s="58">
        <v>17000</v>
      </c>
      <c r="W59" s="58"/>
      <c r="X59" s="61" t="s">
        <v>248</v>
      </c>
    </row>
    <row r="60" spans="1:24" x14ac:dyDescent="0.35">
      <c r="A60" s="39"/>
      <c r="B60" s="39"/>
      <c r="C60" s="39"/>
      <c r="D60" s="39"/>
      <c r="E60" s="39"/>
      <c r="F60" s="39"/>
      <c r="G60" s="39" t="s">
        <v>176</v>
      </c>
      <c r="H60" s="40">
        <v>0</v>
      </c>
      <c r="I60" s="40">
        <v>0</v>
      </c>
      <c r="J60" s="40">
        <v>0</v>
      </c>
      <c r="K60" s="40">
        <v>0</v>
      </c>
      <c r="L60" s="40">
        <v>0</v>
      </c>
      <c r="M60" s="40">
        <v>0</v>
      </c>
      <c r="N60" s="40">
        <v>0</v>
      </c>
      <c r="O60" s="40">
        <v>0</v>
      </c>
      <c r="P60" s="40">
        <v>0</v>
      </c>
      <c r="Q60" s="40">
        <v>0</v>
      </c>
      <c r="R60" s="40">
        <v>0</v>
      </c>
      <c r="S60" s="40">
        <v>0</v>
      </c>
      <c r="T60" s="40">
        <f>ROUND(SUM(H60:S60),5)</f>
        <v>0</v>
      </c>
      <c r="U60" s="40">
        <v>1000</v>
      </c>
      <c r="V60" s="58">
        <v>1000</v>
      </c>
      <c r="W60" s="58"/>
      <c r="X60" s="61" t="s">
        <v>251</v>
      </c>
    </row>
    <row r="61" spans="1:24" ht="18.600000000000001" thickBot="1" x14ac:dyDescent="0.4">
      <c r="A61" s="39"/>
      <c r="B61" s="39"/>
      <c r="C61" s="39"/>
      <c r="D61" s="39"/>
      <c r="E61" s="39"/>
      <c r="F61" s="39"/>
      <c r="G61" s="39" t="s">
        <v>118</v>
      </c>
      <c r="H61" s="43">
        <v>55.65</v>
      </c>
      <c r="I61" s="43">
        <v>28.5</v>
      </c>
      <c r="J61" s="43">
        <v>22.8</v>
      </c>
      <c r="K61" s="43">
        <v>85.5</v>
      </c>
      <c r="L61" s="43">
        <v>74.099999999999994</v>
      </c>
      <c r="M61" s="43">
        <v>17.100000000000001</v>
      </c>
      <c r="N61" s="43">
        <v>721.17</v>
      </c>
      <c r="O61" s="43">
        <v>437.85</v>
      </c>
      <c r="P61" s="43">
        <v>367.09</v>
      </c>
      <c r="Q61" s="43">
        <v>145.88999999999999</v>
      </c>
      <c r="R61" s="43">
        <v>145.88999999999999</v>
      </c>
      <c r="S61" s="43">
        <v>305.05</v>
      </c>
      <c r="T61" s="43">
        <f>ROUND(SUM(H61:S61),5)</f>
        <v>2406.59</v>
      </c>
      <c r="U61" s="43">
        <v>3000</v>
      </c>
      <c r="V61" s="60">
        <v>3000</v>
      </c>
      <c r="W61" s="60"/>
      <c r="X61" s="61" t="s">
        <v>252</v>
      </c>
    </row>
    <row r="62" spans="1:24" ht="18.600000000000001" thickBot="1" x14ac:dyDescent="0.4">
      <c r="A62" s="39"/>
      <c r="B62" s="39"/>
      <c r="C62" s="39"/>
      <c r="D62" s="39"/>
      <c r="E62" s="39"/>
      <c r="F62" s="39" t="s">
        <v>117</v>
      </c>
      <c r="G62" s="39"/>
      <c r="H62" s="44">
        <f t="shared" ref="H62:S62" si="13">ROUND(SUM(H58:H61),5)</f>
        <v>1203.05</v>
      </c>
      <c r="I62" s="44">
        <f t="shared" si="13"/>
        <v>1787.25</v>
      </c>
      <c r="J62" s="44">
        <f t="shared" si="13"/>
        <v>1170.2</v>
      </c>
      <c r="K62" s="44">
        <f t="shared" si="13"/>
        <v>1232.9000000000001</v>
      </c>
      <c r="L62" s="44">
        <f t="shared" si="13"/>
        <v>1221.5</v>
      </c>
      <c r="M62" s="44">
        <f t="shared" si="13"/>
        <v>1164.5</v>
      </c>
      <c r="N62" s="44">
        <f t="shared" si="13"/>
        <v>1868.57</v>
      </c>
      <c r="O62" s="44">
        <f t="shared" si="13"/>
        <v>1585.25</v>
      </c>
      <c r="P62" s="44">
        <f t="shared" si="13"/>
        <v>1514.49</v>
      </c>
      <c r="Q62" s="44">
        <f t="shared" si="13"/>
        <v>1293.29</v>
      </c>
      <c r="R62" s="44">
        <f t="shared" si="13"/>
        <v>1293.29</v>
      </c>
      <c r="S62" s="44">
        <f t="shared" si="13"/>
        <v>1452.45</v>
      </c>
      <c r="T62" s="44">
        <f>ROUND(SUM(H62:S62),5)</f>
        <v>16786.740000000002</v>
      </c>
      <c r="U62" s="44">
        <f>ROUND(SUM(U58:U61),5)</f>
        <v>20000</v>
      </c>
      <c r="V62" s="64">
        <f>ROUND(SUM(V58:V61),5)</f>
        <v>21000</v>
      </c>
      <c r="W62" s="72"/>
    </row>
    <row r="63" spans="1:24" x14ac:dyDescent="0.35">
      <c r="A63" s="39"/>
      <c r="B63" s="39"/>
      <c r="C63" s="39"/>
      <c r="D63" s="39"/>
      <c r="E63" s="39" t="s">
        <v>116</v>
      </c>
      <c r="F63" s="39"/>
      <c r="G63" s="39"/>
      <c r="H63" s="40">
        <f t="shared" ref="H63:S63" si="14">ROUND(H38+H44+H48+H52+H57+H62,5)</f>
        <v>20217.169999999998</v>
      </c>
      <c r="I63" s="40">
        <f t="shared" si="14"/>
        <v>21368.9</v>
      </c>
      <c r="J63" s="40">
        <f t="shared" si="14"/>
        <v>31462.92</v>
      </c>
      <c r="K63" s="40">
        <f t="shared" si="14"/>
        <v>26400.9</v>
      </c>
      <c r="L63" s="40">
        <f t="shared" si="14"/>
        <v>41638.019999999997</v>
      </c>
      <c r="M63" s="40">
        <f t="shared" si="14"/>
        <v>26512.46</v>
      </c>
      <c r="N63" s="40">
        <f t="shared" si="14"/>
        <v>41463.42</v>
      </c>
      <c r="O63" s="40">
        <f t="shared" si="14"/>
        <v>26055.85</v>
      </c>
      <c r="P63" s="40">
        <f t="shared" si="14"/>
        <v>28061.02</v>
      </c>
      <c r="Q63" s="40">
        <f t="shared" si="14"/>
        <v>26388.19</v>
      </c>
      <c r="R63" s="40">
        <f t="shared" si="14"/>
        <v>25150.21</v>
      </c>
      <c r="S63" s="40">
        <f t="shared" si="14"/>
        <v>38151.19</v>
      </c>
      <c r="T63" s="40">
        <f>ROUND(SUM(H63:S63),5)</f>
        <v>352870.25</v>
      </c>
      <c r="U63" s="40">
        <f>ROUND(U38+U44+U48+U52+U57+U62,5)</f>
        <v>356450</v>
      </c>
      <c r="V63" s="63">
        <f>ROUND(V38+V44+V48+V52+V57+V62,5)</f>
        <v>377750</v>
      </c>
      <c r="W63" s="63"/>
    </row>
    <row r="64" spans="1:24" x14ac:dyDescent="0.35">
      <c r="A64" s="39"/>
      <c r="B64" s="39"/>
      <c r="C64" s="39"/>
      <c r="D64" s="39"/>
      <c r="E64" s="39" t="s">
        <v>115</v>
      </c>
      <c r="F64" s="39"/>
      <c r="G64" s="39"/>
      <c r="H64" s="40"/>
      <c r="I64" s="40"/>
      <c r="J64" s="40"/>
      <c r="K64" s="40"/>
      <c r="L64" s="40"/>
      <c r="M64" s="40"/>
      <c r="N64" s="40"/>
      <c r="O64" s="40"/>
      <c r="P64" s="40"/>
      <c r="Q64" s="40"/>
      <c r="R64" s="40"/>
      <c r="S64" s="40"/>
      <c r="T64" s="40"/>
      <c r="U64" s="40"/>
      <c r="V64" s="58"/>
      <c r="W64" s="58"/>
    </row>
    <row r="65" spans="1:24" x14ac:dyDescent="0.35">
      <c r="A65" s="39"/>
      <c r="B65" s="39"/>
      <c r="C65" s="39"/>
      <c r="D65" s="39"/>
      <c r="E65" s="39"/>
      <c r="F65" s="39" t="s">
        <v>114</v>
      </c>
      <c r="G65" s="39"/>
      <c r="H65" s="40"/>
      <c r="I65" s="40"/>
      <c r="J65" s="40"/>
      <c r="K65" s="40"/>
      <c r="L65" s="40"/>
      <c r="M65" s="40"/>
      <c r="N65" s="40"/>
      <c r="O65" s="40"/>
      <c r="P65" s="40"/>
      <c r="Q65" s="40"/>
      <c r="R65" s="40"/>
      <c r="S65" s="40"/>
      <c r="T65" s="40"/>
      <c r="U65" s="40"/>
      <c r="V65" s="58"/>
      <c r="W65" s="58"/>
    </row>
    <row r="66" spans="1:24" x14ac:dyDescent="0.35">
      <c r="A66" s="39"/>
      <c r="B66" s="39"/>
      <c r="C66" s="39"/>
      <c r="D66" s="39"/>
      <c r="E66" s="39"/>
      <c r="F66" s="39"/>
      <c r="G66" s="39" t="s">
        <v>113</v>
      </c>
      <c r="H66" s="40">
        <v>95.28</v>
      </c>
      <c r="I66" s="40">
        <v>0</v>
      </c>
      <c r="J66" s="40">
        <v>0</v>
      </c>
      <c r="K66" s="40">
        <v>0</v>
      </c>
      <c r="L66" s="40">
        <v>0</v>
      </c>
      <c r="M66" s="40">
        <v>0</v>
      </c>
      <c r="N66" s="40">
        <v>-93.49</v>
      </c>
      <c r="O66" s="40">
        <v>0</v>
      </c>
      <c r="P66" s="40">
        <v>0</v>
      </c>
      <c r="Q66" s="40">
        <v>0</v>
      </c>
      <c r="R66" s="40">
        <v>0</v>
      </c>
      <c r="S66" s="40">
        <v>0</v>
      </c>
      <c r="T66" s="40">
        <v>0</v>
      </c>
      <c r="U66" s="40">
        <v>3400</v>
      </c>
      <c r="V66" s="58">
        <v>2400</v>
      </c>
      <c r="W66" s="58"/>
      <c r="X66" s="61" t="s">
        <v>253</v>
      </c>
    </row>
    <row r="67" spans="1:24" x14ac:dyDescent="0.35">
      <c r="A67" s="39"/>
      <c r="B67" s="39"/>
      <c r="C67" s="39"/>
      <c r="D67" s="39"/>
      <c r="E67" s="39"/>
      <c r="F67" s="39"/>
      <c r="G67" s="39" t="s">
        <v>112</v>
      </c>
      <c r="H67" s="40">
        <v>258.12</v>
      </c>
      <c r="I67" s="40">
        <v>258.12</v>
      </c>
      <c r="J67" s="40">
        <v>258.12</v>
      </c>
      <c r="K67" s="40">
        <v>258.12</v>
      </c>
      <c r="L67" s="40">
        <v>258.12</v>
      </c>
      <c r="M67" s="40">
        <v>258.12</v>
      </c>
      <c r="N67" s="40">
        <v>258.12</v>
      </c>
      <c r="O67" s="40">
        <v>258.12</v>
      </c>
      <c r="P67" s="40">
        <v>258.12</v>
      </c>
      <c r="Q67" s="40">
        <v>258.12</v>
      </c>
      <c r="R67" s="40">
        <v>258.12</v>
      </c>
      <c r="S67" s="40">
        <v>258.12</v>
      </c>
      <c r="T67" s="40">
        <v>258.12</v>
      </c>
      <c r="U67" s="40">
        <v>3300</v>
      </c>
      <c r="V67" s="58">
        <v>3300</v>
      </c>
      <c r="W67" s="58"/>
      <c r="X67" s="61" t="s">
        <v>252</v>
      </c>
    </row>
    <row r="68" spans="1:24" ht="18.600000000000001" thickBot="1" x14ac:dyDescent="0.4">
      <c r="A68" s="39"/>
      <c r="B68" s="39"/>
      <c r="C68" s="39"/>
      <c r="D68" s="39"/>
      <c r="E68" s="39"/>
      <c r="F68" s="39"/>
      <c r="G68" s="39" t="s">
        <v>111</v>
      </c>
      <c r="H68" s="42">
        <v>93.03</v>
      </c>
      <c r="I68" s="42">
        <v>559.51</v>
      </c>
      <c r="J68" s="42">
        <v>514.62</v>
      </c>
      <c r="K68" s="42">
        <v>406.4</v>
      </c>
      <c r="L68" s="42">
        <v>296.24</v>
      </c>
      <c r="M68" s="42">
        <v>302.38</v>
      </c>
      <c r="N68" s="42">
        <v>292.37</v>
      </c>
      <c r="O68" s="42">
        <v>275.5</v>
      </c>
      <c r="P68" s="42">
        <v>261.02</v>
      </c>
      <c r="Q68" s="42">
        <v>257.64</v>
      </c>
      <c r="R68" s="42">
        <v>257.64</v>
      </c>
      <c r="S68" s="42">
        <v>257.64</v>
      </c>
      <c r="T68" s="42">
        <f>ROUND(SUM(H68:S68),5)</f>
        <v>3773.99</v>
      </c>
      <c r="U68" s="42">
        <v>5000</v>
      </c>
      <c r="V68" s="62">
        <v>5000</v>
      </c>
      <c r="W68" s="60"/>
      <c r="X68" s="61" t="s">
        <v>252</v>
      </c>
    </row>
    <row r="69" spans="1:24" x14ac:dyDescent="0.35">
      <c r="A69" s="39"/>
      <c r="B69" s="39"/>
      <c r="C69" s="39"/>
      <c r="D69" s="39"/>
      <c r="E69" s="39"/>
      <c r="F69" s="39" t="s">
        <v>110</v>
      </c>
      <c r="G69" s="39"/>
      <c r="H69" s="40">
        <f t="shared" ref="H69:S69" si="15">ROUND(SUM(H65:H68),5)</f>
        <v>446.43</v>
      </c>
      <c r="I69" s="40">
        <f t="shared" si="15"/>
        <v>817.63</v>
      </c>
      <c r="J69" s="40">
        <f t="shared" si="15"/>
        <v>772.74</v>
      </c>
      <c r="K69" s="40">
        <f t="shared" si="15"/>
        <v>664.52</v>
      </c>
      <c r="L69" s="40">
        <f t="shared" si="15"/>
        <v>554.36</v>
      </c>
      <c r="M69" s="40">
        <f t="shared" si="15"/>
        <v>560.5</v>
      </c>
      <c r="N69" s="40">
        <f t="shared" si="15"/>
        <v>457</v>
      </c>
      <c r="O69" s="40">
        <f t="shared" si="15"/>
        <v>533.62</v>
      </c>
      <c r="P69" s="40">
        <f t="shared" si="15"/>
        <v>519.14</v>
      </c>
      <c r="Q69" s="40">
        <f t="shared" si="15"/>
        <v>515.76</v>
      </c>
      <c r="R69" s="40">
        <f t="shared" si="15"/>
        <v>515.76</v>
      </c>
      <c r="S69" s="40">
        <f t="shared" si="15"/>
        <v>515.76</v>
      </c>
      <c r="T69" s="40">
        <f>ROUND(SUM(H69:S69),5)</f>
        <v>6873.22</v>
      </c>
      <c r="U69" s="40">
        <f>ROUND(SUM(U65:U68),5)</f>
        <v>11700</v>
      </c>
      <c r="V69" s="63">
        <f>ROUND(SUM(V65:V68),5)</f>
        <v>10700</v>
      </c>
      <c r="W69" s="63"/>
    </row>
    <row r="70" spans="1:24" x14ac:dyDescent="0.35">
      <c r="A70" s="39"/>
      <c r="B70" s="39"/>
      <c r="C70" s="39"/>
      <c r="D70" s="39"/>
      <c r="E70" s="39"/>
      <c r="F70" s="39" t="s">
        <v>109</v>
      </c>
      <c r="G70" s="39"/>
      <c r="H70" s="40"/>
      <c r="I70" s="40"/>
      <c r="J70" s="40"/>
      <c r="K70" s="40"/>
      <c r="L70" s="40"/>
      <c r="M70" s="40"/>
      <c r="N70" s="40"/>
      <c r="O70" s="40"/>
      <c r="P70" s="40"/>
      <c r="Q70" s="40"/>
      <c r="R70" s="40"/>
      <c r="S70" s="40"/>
      <c r="T70" s="40"/>
      <c r="U70" s="40"/>
      <c r="V70" s="58"/>
      <c r="W70" s="58"/>
      <c r="X70" s="74"/>
    </row>
    <row r="71" spans="1:24" x14ac:dyDescent="0.35">
      <c r="A71" s="39"/>
      <c r="B71" s="39"/>
      <c r="C71" s="39"/>
      <c r="D71" s="39"/>
      <c r="E71" s="39"/>
      <c r="F71" s="39"/>
      <c r="G71" s="39" t="s">
        <v>108</v>
      </c>
      <c r="H71" s="40">
        <v>0</v>
      </c>
      <c r="I71" s="40">
        <v>500</v>
      </c>
      <c r="J71" s="40">
        <v>400</v>
      </c>
      <c r="K71" s="40">
        <v>1500</v>
      </c>
      <c r="L71" s="40">
        <v>1300</v>
      </c>
      <c r="M71" s="40">
        <v>300</v>
      </c>
      <c r="N71" s="40">
        <v>0</v>
      </c>
      <c r="O71" s="40">
        <v>750</v>
      </c>
      <c r="P71" s="40">
        <v>1500</v>
      </c>
      <c r="Q71" s="40">
        <v>750</v>
      </c>
      <c r="R71" s="40">
        <v>1000</v>
      </c>
      <c r="S71" s="40">
        <v>1700</v>
      </c>
      <c r="T71" s="40">
        <f t="shared" ref="T71:T102" si="16">ROUND(SUM(H71:S71),5)</f>
        <v>9700</v>
      </c>
      <c r="U71" s="40">
        <v>15000</v>
      </c>
      <c r="V71" s="58">
        <v>12000</v>
      </c>
      <c r="W71" s="58"/>
      <c r="X71" s="61" t="s">
        <v>254</v>
      </c>
    </row>
    <row r="72" spans="1:24" x14ac:dyDescent="0.35">
      <c r="A72" s="39"/>
      <c r="B72" s="39"/>
      <c r="C72" s="39"/>
      <c r="D72" s="39"/>
      <c r="E72" s="39"/>
      <c r="F72" s="39"/>
      <c r="G72" s="39" t="s">
        <v>107</v>
      </c>
      <c r="H72" s="40">
        <v>403.23</v>
      </c>
      <c r="I72" s="40">
        <v>109.38</v>
      </c>
      <c r="J72" s="40">
        <v>299.73</v>
      </c>
      <c r="K72" s="40">
        <v>207.4</v>
      </c>
      <c r="L72" s="40">
        <v>222.34</v>
      </c>
      <c r="M72" s="40">
        <v>0</v>
      </c>
      <c r="N72" s="40">
        <v>662.39</v>
      </c>
      <c r="O72" s="40">
        <v>259.25</v>
      </c>
      <c r="P72" s="40">
        <v>207.4</v>
      </c>
      <c r="Q72" s="40">
        <v>381.39</v>
      </c>
      <c r="R72" s="40">
        <v>346.47</v>
      </c>
      <c r="S72" s="40">
        <v>48.19</v>
      </c>
      <c r="T72" s="40">
        <f t="shared" si="16"/>
        <v>3147.17</v>
      </c>
      <c r="U72" s="40">
        <v>1800</v>
      </c>
      <c r="V72" s="58">
        <v>3100</v>
      </c>
      <c r="W72" s="58"/>
      <c r="X72" s="61" t="s">
        <v>274</v>
      </c>
    </row>
    <row r="73" spans="1:24" x14ac:dyDescent="0.35">
      <c r="A73" s="39"/>
      <c r="B73" s="39"/>
      <c r="C73" s="39"/>
      <c r="D73" s="39"/>
      <c r="E73" s="39"/>
      <c r="F73" s="39"/>
      <c r="G73" s="39" t="s">
        <v>106</v>
      </c>
      <c r="H73" s="40">
        <v>234.9</v>
      </c>
      <c r="I73" s="40">
        <v>288.94</v>
      </c>
      <c r="J73" s="40">
        <v>418.68</v>
      </c>
      <c r="K73" s="40">
        <v>223</v>
      </c>
      <c r="L73" s="40">
        <v>208</v>
      </c>
      <c r="M73" s="40">
        <v>198</v>
      </c>
      <c r="N73" s="40">
        <v>198.04</v>
      </c>
      <c r="O73" s="40">
        <v>195.43</v>
      </c>
      <c r="P73" s="40">
        <v>193.08</v>
      </c>
      <c r="Q73" s="40">
        <v>303.88</v>
      </c>
      <c r="R73" s="40">
        <v>289.12</v>
      </c>
      <c r="S73" s="40">
        <v>211.61</v>
      </c>
      <c r="T73" s="40">
        <f t="shared" si="16"/>
        <v>2962.68</v>
      </c>
      <c r="U73" s="40">
        <v>4500</v>
      </c>
      <c r="V73" s="58">
        <v>3100</v>
      </c>
      <c r="W73" s="58"/>
      <c r="X73" s="61" t="s">
        <v>252</v>
      </c>
    </row>
    <row r="74" spans="1:24" x14ac:dyDescent="0.35">
      <c r="A74" s="39"/>
      <c r="B74" s="39"/>
      <c r="C74" s="39"/>
      <c r="D74" s="39"/>
      <c r="E74" s="39"/>
      <c r="F74" s="39"/>
      <c r="G74" s="39" t="s">
        <v>105</v>
      </c>
      <c r="H74" s="40">
        <v>221.65</v>
      </c>
      <c r="I74" s="40">
        <v>221.65</v>
      </c>
      <c r="J74" s="40">
        <v>0</v>
      </c>
      <c r="K74" s="40">
        <v>0</v>
      </c>
      <c r="L74" s="40">
        <v>0</v>
      </c>
      <c r="M74" s="40">
        <v>0</v>
      </c>
      <c r="N74" s="40">
        <v>0</v>
      </c>
      <c r="O74" s="40">
        <v>0</v>
      </c>
      <c r="P74" s="40">
        <v>0</v>
      </c>
      <c r="Q74" s="40">
        <v>0</v>
      </c>
      <c r="R74" s="40">
        <v>0</v>
      </c>
      <c r="S74" s="40">
        <v>0</v>
      </c>
      <c r="T74" s="40">
        <v>0</v>
      </c>
      <c r="U74" s="40">
        <v>2800</v>
      </c>
      <c r="V74" s="58">
        <v>0</v>
      </c>
      <c r="W74" s="58"/>
      <c r="X74" s="61" t="s">
        <v>255</v>
      </c>
    </row>
    <row r="75" spans="1:24" x14ac:dyDescent="0.35">
      <c r="A75" s="39"/>
      <c r="B75" s="39"/>
      <c r="C75" s="39"/>
      <c r="D75" s="39"/>
      <c r="E75" s="39"/>
      <c r="F75" s="39"/>
      <c r="G75" s="39" t="s">
        <v>104</v>
      </c>
      <c r="H75" s="40">
        <v>70.900000000000006</v>
      </c>
      <c r="I75" s="40">
        <v>53.8</v>
      </c>
      <c r="J75" s="40">
        <v>0</v>
      </c>
      <c r="K75" s="40">
        <v>52.49</v>
      </c>
      <c r="L75" s="40">
        <v>212.93</v>
      </c>
      <c r="M75" s="40">
        <v>0</v>
      </c>
      <c r="N75" s="40">
        <v>0</v>
      </c>
      <c r="O75" s="40">
        <v>61.94</v>
      </c>
      <c r="P75" s="40">
        <v>27.78</v>
      </c>
      <c r="Q75" s="40">
        <v>0</v>
      </c>
      <c r="R75" s="40">
        <v>352.01</v>
      </c>
      <c r="S75" s="40">
        <v>0</v>
      </c>
      <c r="T75" s="40">
        <f t="shared" si="16"/>
        <v>831.85</v>
      </c>
      <c r="U75" s="40">
        <v>1200</v>
      </c>
      <c r="V75" s="58">
        <v>1100</v>
      </c>
      <c r="W75" s="58"/>
      <c r="X75" s="61" t="s">
        <v>256</v>
      </c>
    </row>
    <row r="76" spans="1:24" x14ac:dyDescent="0.35">
      <c r="A76" s="39"/>
      <c r="B76" s="39"/>
      <c r="C76" s="39"/>
      <c r="D76" s="39"/>
      <c r="E76" s="39"/>
      <c r="F76" s="39"/>
      <c r="G76" s="39" t="s">
        <v>103</v>
      </c>
      <c r="H76" s="40">
        <v>766.33</v>
      </c>
      <c r="I76" s="40">
        <v>766.33</v>
      </c>
      <c r="J76" s="40">
        <v>766.33</v>
      </c>
      <c r="K76" s="40">
        <v>766.33</v>
      </c>
      <c r="L76" s="40">
        <v>766.33</v>
      </c>
      <c r="M76" s="40">
        <v>766.33</v>
      </c>
      <c r="N76" s="40">
        <v>766.33</v>
      </c>
      <c r="O76" s="40">
        <v>766.33</v>
      </c>
      <c r="P76" s="40">
        <v>766.33</v>
      </c>
      <c r="Q76" s="40">
        <v>766.33</v>
      </c>
      <c r="R76" s="40">
        <v>766.33</v>
      </c>
      <c r="S76" s="40">
        <v>766.33</v>
      </c>
      <c r="T76" s="40">
        <f t="shared" si="16"/>
        <v>9195.9599999999991</v>
      </c>
      <c r="U76" s="40">
        <v>9200</v>
      </c>
      <c r="V76" s="58">
        <v>9500</v>
      </c>
      <c r="W76" s="58"/>
      <c r="X76" s="61" t="s">
        <v>257</v>
      </c>
    </row>
    <row r="77" spans="1:24" x14ac:dyDescent="0.35">
      <c r="A77" s="39"/>
      <c r="B77" s="39"/>
      <c r="C77" s="39"/>
      <c r="D77" s="39"/>
      <c r="E77" s="39"/>
      <c r="F77" s="39"/>
      <c r="G77" s="39" t="s">
        <v>102</v>
      </c>
      <c r="H77" s="40">
        <v>475</v>
      </c>
      <c r="I77" s="40">
        <v>0</v>
      </c>
      <c r="J77" s="40">
        <v>0</v>
      </c>
      <c r="K77" s="40">
        <v>1493</v>
      </c>
      <c r="L77" s="40">
        <v>284</v>
      </c>
      <c r="M77" s="40">
        <v>0</v>
      </c>
      <c r="N77" s="40">
        <v>200</v>
      </c>
      <c r="O77" s="40">
        <v>0</v>
      </c>
      <c r="P77" s="40">
        <v>0</v>
      </c>
      <c r="Q77" s="40">
        <v>0</v>
      </c>
      <c r="R77" s="40">
        <v>0</v>
      </c>
      <c r="S77" s="40">
        <v>65</v>
      </c>
      <c r="T77" s="40">
        <f t="shared" si="16"/>
        <v>2517</v>
      </c>
      <c r="U77" s="40">
        <v>2200</v>
      </c>
      <c r="V77" s="58">
        <v>2600</v>
      </c>
      <c r="W77" s="58"/>
      <c r="X77" s="61" t="s">
        <v>252</v>
      </c>
    </row>
    <row r="78" spans="1:24" x14ac:dyDescent="0.35">
      <c r="A78" s="39"/>
      <c r="B78" s="39"/>
      <c r="C78" s="39"/>
      <c r="D78" s="39"/>
      <c r="E78" s="39"/>
      <c r="F78" s="39"/>
      <c r="G78" s="39" t="s">
        <v>101</v>
      </c>
      <c r="H78" s="40">
        <v>21</v>
      </c>
      <c r="I78" s="40">
        <v>21</v>
      </c>
      <c r="J78" s="40">
        <v>35</v>
      </c>
      <c r="K78" s="40">
        <v>21</v>
      </c>
      <c r="L78" s="40">
        <v>21</v>
      </c>
      <c r="M78" s="40">
        <v>21</v>
      </c>
      <c r="N78" s="40">
        <v>21</v>
      </c>
      <c r="O78" s="40">
        <v>64</v>
      </c>
      <c r="P78" s="40">
        <v>21</v>
      </c>
      <c r="Q78" s="40">
        <v>21</v>
      </c>
      <c r="R78" s="40">
        <v>21</v>
      </c>
      <c r="S78" s="40">
        <v>35</v>
      </c>
      <c r="T78" s="40">
        <f t="shared" si="16"/>
        <v>323</v>
      </c>
      <c r="U78" s="40">
        <v>350</v>
      </c>
      <c r="V78" s="58">
        <v>350</v>
      </c>
      <c r="W78" s="58"/>
      <c r="X78" s="61" t="s">
        <v>252</v>
      </c>
    </row>
    <row r="79" spans="1:24" x14ac:dyDescent="0.35">
      <c r="A79" s="39"/>
      <c r="B79" s="39"/>
      <c r="C79" s="39"/>
      <c r="D79" s="39"/>
      <c r="E79" s="39"/>
      <c r="F79" s="39"/>
      <c r="G79" s="39" t="s">
        <v>100</v>
      </c>
      <c r="H79" s="40">
        <v>0</v>
      </c>
      <c r="I79" s="40">
        <v>0</v>
      </c>
      <c r="J79" s="40">
        <v>0</v>
      </c>
      <c r="K79" s="40">
        <v>0</v>
      </c>
      <c r="L79" s="40">
        <v>0</v>
      </c>
      <c r="M79" s="40">
        <v>0</v>
      </c>
      <c r="N79" s="40">
        <v>205.53</v>
      </c>
      <c r="O79" s="40">
        <v>0</v>
      </c>
      <c r="P79" s="40">
        <v>70</v>
      </c>
      <c r="Q79" s="40">
        <v>0</v>
      </c>
      <c r="R79" s="40">
        <v>0</v>
      </c>
      <c r="S79" s="40">
        <v>0</v>
      </c>
      <c r="T79" s="40">
        <f t="shared" si="16"/>
        <v>275.52999999999997</v>
      </c>
      <c r="U79" s="40">
        <v>400</v>
      </c>
      <c r="V79" s="58">
        <v>2000</v>
      </c>
      <c r="W79" s="58"/>
      <c r="X79" s="61" t="s">
        <v>275</v>
      </c>
    </row>
    <row r="80" spans="1:24" x14ac:dyDescent="0.35">
      <c r="A80" s="39"/>
      <c r="B80" s="39"/>
      <c r="C80" s="39"/>
      <c r="D80" s="39"/>
      <c r="E80" s="39"/>
      <c r="F80" s="39"/>
      <c r="G80" s="39" t="s">
        <v>99</v>
      </c>
      <c r="H80" s="40">
        <v>28.79</v>
      </c>
      <c r="I80" s="40">
        <v>619.92999999999995</v>
      </c>
      <c r="J80" s="40">
        <v>274.73</v>
      </c>
      <c r="K80" s="40">
        <v>328.99</v>
      </c>
      <c r="L80" s="40">
        <v>1450.34</v>
      </c>
      <c r="M80" s="40">
        <v>663.74</v>
      </c>
      <c r="N80" s="40">
        <v>345.63</v>
      </c>
      <c r="O80" s="40">
        <v>860.6</v>
      </c>
      <c r="P80" s="40">
        <v>330.86</v>
      </c>
      <c r="Q80" s="40">
        <v>445.11</v>
      </c>
      <c r="R80" s="40">
        <v>419.58</v>
      </c>
      <c r="S80" s="40">
        <v>1266.82</v>
      </c>
      <c r="T80" s="40">
        <f t="shared" si="16"/>
        <v>7035.12</v>
      </c>
      <c r="U80" s="40">
        <v>7500</v>
      </c>
      <c r="V80" s="58">
        <v>8000</v>
      </c>
      <c r="W80" s="58"/>
      <c r="X80" s="61" t="s">
        <v>252</v>
      </c>
    </row>
    <row r="81" spans="1:24" x14ac:dyDescent="0.35">
      <c r="A81" s="39"/>
      <c r="B81" s="39"/>
      <c r="C81" s="39"/>
      <c r="D81" s="39"/>
      <c r="E81" s="39"/>
      <c r="F81" s="39"/>
      <c r="G81" s="39" t="s">
        <v>98</v>
      </c>
      <c r="H81" s="40">
        <v>0</v>
      </c>
      <c r="I81" s="40">
        <v>0</v>
      </c>
      <c r="J81" s="40">
        <v>0</v>
      </c>
      <c r="K81" s="40">
        <v>0</v>
      </c>
      <c r="L81" s="40">
        <v>0</v>
      </c>
      <c r="M81" s="40">
        <v>0</v>
      </c>
      <c r="N81" s="40">
        <v>0</v>
      </c>
      <c r="O81" s="40">
        <v>424.08</v>
      </c>
      <c r="P81" s="40">
        <v>46.71</v>
      </c>
      <c r="Q81" s="40">
        <v>0</v>
      </c>
      <c r="R81" s="40">
        <v>0</v>
      </c>
      <c r="S81" s="40">
        <v>0</v>
      </c>
      <c r="T81" s="40">
        <f t="shared" si="16"/>
        <v>470.79</v>
      </c>
      <c r="U81" s="40">
        <v>2600</v>
      </c>
      <c r="V81" s="58">
        <v>2000</v>
      </c>
      <c r="W81" s="58"/>
      <c r="X81" s="61" t="s">
        <v>256</v>
      </c>
    </row>
    <row r="82" spans="1:24" x14ac:dyDescent="0.35">
      <c r="A82" s="39"/>
      <c r="B82" s="39"/>
      <c r="C82" s="39"/>
      <c r="D82" s="39"/>
      <c r="E82" s="39"/>
      <c r="F82" s="39"/>
      <c r="G82" s="39" t="s">
        <v>97</v>
      </c>
      <c r="H82" s="40">
        <v>0</v>
      </c>
      <c r="I82" s="40">
        <v>360.81</v>
      </c>
      <c r="J82" s="40">
        <v>165.08</v>
      </c>
      <c r="K82" s="40">
        <v>101.92</v>
      </c>
      <c r="L82" s="40">
        <v>149.1</v>
      </c>
      <c r="M82" s="40">
        <v>0</v>
      </c>
      <c r="N82" s="40">
        <v>189.35</v>
      </c>
      <c r="O82" s="40">
        <v>150.68</v>
      </c>
      <c r="P82" s="40">
        <v>137.41</v>
      </c>
      <c r="Q82" s="40">
        <v>189.23</v>
      </c>
      <c r="R82" s="40">
        <v>125.48</v>
      </c>
      <c r="S82" s="40">
        <v>414.63</v>
      </c>
      <c r="T82" s="40">
        <f t="shared" si="16"/>
        <v>1983.69</v>
      </c>
      <c r="U82" s="40">
        <v>2700</v>
      </c>
      <c r="V82" s="58">
        <v>2400</v>
      </c>
      <c r="W82" s="58"/>
      <c r="X82" s="61" t="s">
        <v>256</v>
      </c>
    </row>
    <row r="83" spans="1:24" x14ac:dyDescent="0.35">
      <c r="A83" s="39"/>
      <c r="B83" s="39"/>
      <c r="C83" s="39"/>
      <c r="D83" s="39"/>
      <c r="E83" s="39"/>
      <c r="F83" s="39"/>
      <c r="G83" s="39" t="s">
        <v>96</v>
      </c>
      <c r="H83" s="40">
        <v>0</v>
      </c>
      <c r="I83" s="40">
        <v>100</v>
      </c>
      <c r="J83" s="40">
        <v>0</v>
      </c>
      <c r="K83" s="40">
        <v>0</v>
      </c>
      <c r="L83" s="40">
        <v>0</v>
      </c>
      <c r="M83" s="40">
        <v>0</v>
      </c>
      <c r="N83" s="40">
        <v>0</v>
      </c>
      <c r="O83" s="40">
        <v>135.5</v>
      </c>
      <c r="P83" s="40">
        <v>0</v>
      </c>
      <c r="Q83" s="40">
        <v>150</v>
      </c>
      <c r="R83" s="40">
        <v>225</v>
      </c>
      <c r="S83" s="40">
        <v>0</v>
      </c>
      <c r="T83" s="40">
        <f t="shared" si="16"/>
        <v>610.5</v>
      </c>
      <c r="U83" s="40">
        <v>1100</v>
      </c>
      <c r="V83" s="58">
        <v>1000</v>
      </c>
      <c r="W83" s="58"/>
      <c r="X83" s="61" t="s">
        <v>256</v>
      </c>
    </row>
    <row r="84" spans="1:24" x14ac:dyDescent="0.35">
      <c r="A84" s="39"/>
      <c r="B84" s="39"/>
      <c r="C84" s="39"/>
      <c r="D84" s="39"/>
      <c r="E84" s="39"/>
      <c r="F84" s="39"/>
      <c r="G84" s="39" t="s">
        <v>95</v>
      </c>
      <c r="H84" s="40">
        <v>0</v>
      </c>
      <c r="I84" s="40">
        <v>1380.04</v>
      </c>
      <c r="J84" s="40">
        <v>0</v>
      </c>
      <c r="K84" s="40">
        <v>0</v>
      </c>
      <c r="L84" s="40">
        <v>553.46</v>
      </c>
      <c r="M84" s="40">
        <v>0</v>
      </c>
      <c r="N84" s="40">
        <v>54.36</v>
      </c>
      <c r="O84" s="40">
        <v>0</v>
      </c>
      <c r="P84" s="40">
        <v>0</v>
      </c>
      <c r="Q84" s="40">
        <v>0</v>
      </c>
      <c r="R84" s="40">
        <v>0</v>
      </c>
      <c r="S84" s="40">
        <v>325.14999999999998</v>
      </c>
      <c r="T84" s="40">
        <f t="shared" si="16"/>
        <v>2313.0100000000002</v>
      </c>
      <c r="U84" s="40">
        <v>4000</v>
      </c>
      <c r="V84" s="58">
        <v>3500</v>
      </c>
      <c r="W84" s="58"/>
      <c r="X84" s="61" t="s">
        <v>256</v>
      </c>
    </row>
    <row r="85" spans="1:24" x14ac:dyDescent="0.35">
      <c r="A85" s="39"/>
      <c r="B85" s="39"/>
      <c r="C85" s="39"/>
      <c r="D85" s="39"/>
      <c r="E85" s="39"/>
      <c r="F85" s="39"/>
      <c r="G85" s="39" t="s">
        <v>94</v>
      </c>
      <c r="H85" s="40">
        <v>0</v>
      </c>
      <c r="I85" s="40">
        <v>197.37</v>
      </c>
      <c r="J85" s="40">
        <v>0</v>
      </c>
      <c r="K85" s="40">
        <v>0</v>
      </c>
      <c r="L85" s="40">
        <v>0</v>
      </c>
      <c r="M85" s="40">
        <v>0</v>
      </c>
      <c r="N85" s="40">
        <v>0</v>
      </c>
      <c r="O85" s="40">
        <v>0</v>
      </c>
      <c r="P85" s="40">
        <v>0</v>
      </c>
      <c r="Q85" s="40">
        <v>216.03</v>
      </c>
      <c r="R85" s="40">
        <v>199.04</v>
      </c>
      <c r="S85" s="40">
        <v>413.4</v>
      </c>
      <c r="T85" s="40">
        <f t="shared" si="16"/>
        <v>1025.8399999999999</v>
      </c>
      <c r="U85" s="40">
        <v>2400</v>
      </c>
      <c r="V85" s="58">
        <v>2000</v>
      </c>
      <c r="W85" s="58"/>
      <c r="X85" s="61" t="s">
        <v>258</v>
      </c>
    </row>
    <row r="86" spans="1:24" x14ac:dyDescent="0.35">
      <c r="A86" s="39"/>
      <c r="B86" s="39"/>
      <c r="C86" s="39"/>
      <c r="D86" s="39"/>
      <c r="E86" s="39"/>
      <c r="F86" s="39"/>
      <c r="G86" s="39" t="s">
        <v>93</v>
      </c>
      <c r="H86" s="40">
        <v>300.39</v>
      </c>
      <c r="I86" s="40">
        <v>289.39</v>
      </c>
      <c r="J86" s="40">
        <v>283.26</v>
      </c>
      <c r="K86" s="40">
        <v>331.04</v>
      </c>
      <c r="L86" s="40">
        <v>492.91</v>
      </c>
      <c r="M86" s="40">
        <v>283.26</v>
      </c>
      <c r="N86" s="40">
        <v>445.12</v>
      </c>
      <c r="O86" s="40">
        <v>296.39</v>
      </c>
      <c r="P86" s="40">
        <v>325.27999999999997</v>
      </c>
      <c r="Q86" s="40">
        <v>299.69</v>
      </c>
      <c r="R86" s="40">
        <v>313.01</v>
      </c>
      <c r="S86" s="40">
        <v>456.67</v>
      </c>
      <c r="T86" s="40">
        <f t="shared" si="16"/>
        <v>4116.41</v>
      </c>
      <c r="U86" s="40">
        <v>3800</v>
      </c>
      <c r="V86" s="58">
        <v>4200</v>
      </c>
      <c r="W86" s="58"/>
      <c r="X86" s="61" t="s">
        <v>259</v>
      </c>
    </row>
    <row r="87" spans="1:24" x14ac:dyDescent="0.35">
      <c r="A87" s="39"/>
      <c r="B87" s="39"/>
      <c r="C87" s="39"/>
      <c r="D87" s="39"/>
      <c r="E87" s="39"/>
      <c r="F87" s="39"/>
      <c r="G87" s="39" t="s">
        <v>92</v>
      </c>
      <c r="H87" s="40">
        <v>0</v>
      </c>
      <c r="I87" s="40">
        <v>0</v>
      </c>
      <c r="J87" s="40">
        <v>0</v>
      </c>
      <c r="K87" s="40">
        <v>9270</v>
      </c>
      <c r="L87" s="40">
        <v>0</v>
      </c>
      <c r="M87" s="40">
        <v>0</v>
      </c>
      <c r="N87" s="40">
        <v>2350</v>
      </c>
      <c r="O87" s="40">
        <v>0</v>
      </c>
      <c r="P87" s="40">
        <v>0</v>
      </c>
      <c r="Q87" s="40">
        <v>0</v>
      </c>
      <c r="R87" s="40">
        <v>0</v>
      </c>
      <c r="S87" s="40">
        <v>0</v>
      </c>
      <c r="T87" s="40">
        <f t="shared" si="16"/>
        <v>11620</v>
      </c>
      <c r="U87" s="40">
        <v>12000</v>
      </c>
      <c r="V87" s="58">
        <v>12000</v>
      </c>
      <c r="W87" s="58"/>
      <c r="X87" s="61" t="s">
        <v>252</v>
      </c>
    </row>
    <row r="88" spans="1:24" x14ac:dyDescent="0.35">
      <c r="A88" s="39"/>
      <c r="B88" s="39"/>
      <c r="C88" s="39"/>
      <c r="D88" s="39"/>
      <c r="E88" s="39"/>
      <c r="F88" s="39"/>
      <c r="G88" s="39" t="s">
        <v>91</v>
      </c>
      <c r="H88" s="40">
        <v>950</v>
      </c>
      <c r="I88" s="40">
        <v>1140</v>
      </c>
      <c r="J88" s="40">
        <v>665</v>
      </c>
      <c r="K88" s="40">
        <v>308.75</v>
      </c>
      <c r="L88" s="40">
        <v>736.25</v>
      </c>
      <c r="M88" s="40">
        <v>403.75</v>
      </c>
      <c r="N88" s="40">
        <v>427.5</v>
      </c>
      <c r="O88" s="40">
        <v>475</v>
      </c>
      <c r="P88" s="40">
        <v>350</v>
      </c>
      <c r="Q88" s="40">
        <v>525</v>
      </c>
      <c r="R88" s="40">
        <v>878.75</v>
      </c>
      <c r="S88" s="40">
        <v>500</v>
      </c>
      <c r="T88" s="40">
        <f t="shared" si="16"/>
        <v>7360</v>
      </c>
      <c r="U88" s="40">
        <v>7400</v>
      </c>
      <c r="V88" s="58">
        <v>7500</v>
      </c>
      <c r="W88" s="58"/>
      <c r="X88" s="61" t="s">
        <v>260</v>
      </c>
    </row>
    <row r="89" spans="1:24" x14ac:dyDescent="0.35">
      <c r="A89" s="39"/>
      <c r="B89" s="39"/>
      <c r="C89" s="39"/>
      <c r="D89" s="39"/>
      <c r="E89" s="39"/>
      <c r="F89" s="39"/>
      <c r="G89" s="39" t="s">
        <v>177</v>
      </c>
      <c r="H89" s="40">
        <v>0</v>
      </c>
      <c r="I89" s="40">
        <v>0</v>
      </c>
      <c r="J89" s="40">
        <v>0</v>
      </c>
      <c r="K89" s="40">
        <v>0</v>
      </c>
      <c r="L89" s="40">
        <v>0</v>
      </c>
      <c r="M89" s="40">
        <v>0</v>
      </c>
      <c r="N89" s="40">
        <v>0</v>
      </c>
      <c r="O89" s="40">
        <v>0</v>
      </c>
      <c r="P89" s="40">
        <v>0</v>
      </c>
      <c r="Q89" s="40">
        <v>0</v>
      </c>
      <c r="R89" s="40">
        <v>0</v>
      </c>
      <c r="S89" s="40">
        <v>0</v>
      </c>
      <c r="T89" s="40">
        <f t="shared" si="16"/>
        <v>0</v>
      </c>
      <c r="U89" s="40">
        <v>10000</v>
      </c>
      <c r="V89" s="58">
        <v>9000</v>
      </c>
      <c r="W89" s="58"/>
      <c r="X89" s="61" t="s">
        <v>261</v>
      </c>
    </row>
    <row r="90" spans="1:24" x14ac:dyDescent="0.35">
      <c r="A90" s="39"/>
      <c r="B90" s="39"/>
      <c r="C90" s="39"/>
      <c r="D90" s="39"/>
      <c r="E90" s="39"/>
      <c r="F90" s="39"/>
      <c r="G90" s="39" t="s">
        <v>90</v>
      </c>
      <c r="H90" s="40">
        <v>0</v>
      </c>
      <c r="I90" s="40">
        <v>0</v>
      </c>
      <c r="J90" s="40">
        <v>0</v>
      </c>
      <c r="K90" s="40">
        <v>0</v>
      </c>
      <c r="L90" s="40">
        <v>0</v>
      </c>
      <c r="M90" s="40">
        <v>0</v>
      </c>
      <c r="N90" s="40">
        <v>0</v>
      </c>
      <c r="O90" s="40">
        <v>0</v>
      </c>
      <c r="P90" s="40">
        <v>0</v>
      </c>
      <c r="Q90" s="40">
        <v>0</v>
      </c>
      <c r="R90" s="40">
        <v>0</v>
      </c>
      <c r="S90" s="40">
        <v>0</v>
      </c>
      <c r="T90" s="40">
        <f t="shared" si="16"/>
        <v>0</v>
      </c>
      <c r="U90" s="40">
        <v>600</v>
      </c>
      <c r="V90" s="58">
        <v>200</v>
      </c>
      <c r="W90" s="58"/>
      <c r="X90" s="61" t="s">
        <v>262</v>
      </c>
    </row>
    <row r="91" spans="1:24" x14ac:dyDescent="0.35">
      <c r="A91" s="39"/>
      <c r="B91" s="39"/>
      <c r="C91" s="39"/>
      <c r="D91" s="39"/>
      <c r="E91" s="39"/>
      <c r="F91" s="39"/>
      <c r="G91" s="39" t="s">
        <v>89</v>
      </c>
      <c r="H91" s="40">
        <v>1490</v>
      </c>
      <c r="I91" s="40">
        <v>345</v>
      </c>
      <c r="J91" s="40">
        <v>1035</v>
      </c>
      <c r="K91" s="40">
        <v>4030</v>
      </c>
      <c r="L91" s="40">
        <v>1612.83</v>
      </c>
      <c r="M91" s="40">
        <v>2070</v>
      </c>
      <c r="N91" s="40">
        <v>2055</v>
      </c>
      <c r="O91" s="40">
        <v>0</v>
      </c>
      <c r="P91" s="40">
        <v>0</v>
      </c>
      <c r="Q91" s="40">
        <v>1236.9100000000001</v>
      </c>
      <c r="R91" s="40">
        <v>3450</v>
      </c>
      <c r="S91" s="40">
        <v>1058.4000000000001</v>
      </c>
      <c r="T91" s="40">
        <f t="shared" si="16"/>
        <v>18383.14</v>
      </c>
      <c r="U91" s="40">
        <v>50000</v>
      </c>
      <c r="V91" s="58">
        <v>30000</v>
      </c>
      <c r="W91" s="58"/>
      <c r="X91" s="61" t="s">
        <v>263</v>
      </c>
    </row>
    <row r="92" spans="1:24" x14ac:dyDescent="0.35">
      <c r="A92" s="39"/>
      <c r="B92" s="39"/>
      <c r="C92" s="39"/>
      <c r="D92" s="39"/>
      <c r="E92" s="39"/>
      <c r="F92" s="39"/>
      <c r="G92" s="39" t="s">
        <v>88</v>
      </c>
      <c r="H92" s="40">
        <v>414.15</v>
      </c>
      <c r="I92" s="40">
        <v>414.15</v>
      </c>
      <c r="J92" s="40">
        <v>414.15</v>
      </c>
      <c r="K92" s="40">
        <v>414.15</v>
      </c>
      <c r="L92" s="40">
        <v>414.15</v>
      </c>
      <c r="M92" s="40">
        <v>414.15</v>
      </c>
      <c r="N92" s="40">
        <v>414.15</v>
      </c>
      <c r="O92" s="40">
        <v>414.15</v>
      </c>
      <c r="P92" s="40">
        <v>414.15</v>
      </c>
      <c r="Q92" s="40">
        <v>414.15</v>
      </c>
      <c r="R92" s="40">
        <v>414.15</v>
      </c>
      <c r="S92" s="40">
        <v>414.15</v>
      </c>
      <c r="T92" s="40">
        <f t="shared" si="16"/>
        <v>4969.8</v>
      </c>
      <c r="U92" s="40">
        <v>5000</v>
      </c>
      <c r="V92" s="58">
        <v>5400</v>
      </c>
      <c r="W92" s="58"/>
      <c r="X92" s="61" t="s">
        <v>264</v>
      </c>
    </row>
    <row r="93" spans="1:24" x14ac:dyDescent="0.35">
      <c r="A93" s="39"/>
      <c r="B93" s="39"/>
      <c r="C93" s="39"/>
      <c r="D93" s="39"/>
      <c r="E93" s="39"/>
      <c r="F93" s="39"/>
      <c r="G93" s="39" t="s">
        <v>87</v>
      </c>
      <c r="H93" s="40">
        <v>0</v>
      </c>
      <c r="I93" s="40">
        <v>0</v>
      </c>
      <c r="J93" s="40">
        <v>0</v>
      </c>
      <c r="K93" s="40">
        <v>0</v>
      </c>
      <c r="L93" s="40">
        <v>0</v>
      </c>
      <c r="M93" s="40">
        <v>850</v>
      </c>
      <c r="N93" s="40">
        <v>0</v>
      </c>
      <c r="O93" s="40">
        <v>0</v>
      </c>
      <c r="P93" s="40">
        <v>0</v>
      </c>
      <c r="Q93" s="40">
        <v>0</v>
      </c>
      <c r="R93" s="40">
        <v>180</v>
      </c>
      <c r="S93" s="40">
        <v>760</v>
      </c>
      <c r="T93" s="40">
        <f t="shared" si="16"/>
        <v>1790</v>
      </c>
      <c r="U93" s="40">
        <v>1500</v>
      </c>
      <c r="V93" s="58">
        <v>1800</v>
      </c>
      <c r="W93" s="58"/>
      <c r="X93" s="61" t="s">
        <v>256</v>
      </c>
    </row>
    <row r="94" spans="1:24" x14ac:dyDescent="0.35">
      <c r="A94" s="39"/>
      <c r="B94" s="39"/>
      <c r="C94" s="39"/>
      <c r="D94" s="39"/>
      <c r="E94" s="39"/>
      <c r="F94" s="39"/>
      <c r="G94" s="39" t="s">
        <v>86</v>
      </c>
      <c r="H94" s="40">
        <v>0</v>
      </c>
      <c r="I94" s="40">
        <v>0</v>
      </c>
      <c r="J94" s="40">
        <v>0</v>
      </c>
      <c r="K94" s="40">
        <v>0</v>
      </c>
      <c r="L94" s="40">
        <v>0</v>
      </c>
      <c r="M94" s="40">
        <v>0</v>
      </c>
      <c r="N94" s="40">
        <v>0</v>
      </c>
      <c r="O94" s="40">
        <v>0</v>
      </c>
      <c r="P94" s="40">
        <v>0</v>
      </c>
      <c r="Q94" s="40">
        <v>0</v>
      </c>
      <c r="R94" s="40">
        <v>0</v>
      </c>
      <c r="S94" s="40">
        <v>0</v>
      </c>
      <c r="T94" s="40">
        <f t="shared" si="16"/>
        <v>0</v>
      </c>
      <c r="U94" s="40">
        <v>900</v>
      </c>
      <c r="V94" s="58">
        <v>0</v>
      </c>
      <c r="W94" s="58"/>
      <c r="X94" s="61" t="s">
        <v>265</v>
      </c>
    </row>
    <row r="95" spans="1:24" x14ac:dyDescent="0.35">
      <c r="A95" s="39"/>
      <c r="B95" s="39"/>
      <c r="C95" s="39"/>
      <c r="D95" s="39"/>
      <c r="E95" s="39"/>
      <c r="F95" s="39"/>
      <c r="G95" s="39" t="s">
        <v>85</v>
      </c>
      <c r="H95" s="40">
        <v>196.5</v>
      </c>
      <c r="I95" s="40">
        <v>51</v>
      </c>
      <c r="J95" s="40">
        <v>0</v>
      </c>
      <c r="K95" s="40">
        <v>0</v>
      </c>
      <c r="L95" s="40">
        <v>0</v>
      </c>
      <c r="M95" s="40">
        <v>0</v>
      </c>
      <c r="N95" s="40">
        <v>0</v>
      </c>
      <c r="O95" s="40">
        <v>51</v>
      </c>
      <c r="P95" s="40">
        <v>0</v>
      </c>
      <c r="Q95" s="40">
        <v>25.01</v>
      </c>
      <c r="R95" s="40">
        <v>0</v>
      </c>
      <c r="S95" s="40">
        <v>38.380000000000003</v>
      </c>
      <c r="T95" s="40">
        <f t="shared" si="16"/>
        <v>361.89</v>
      </c>
      <c r="U95" s="40">
        <v>3500</v>
      </c>
      <c r="V95" s="58">
        <v>3500</v>
      </c>
      <c r="W95" s="58"/>
      <c r="X95" s="61" t="s">
        <v>266</v>
      </c>
    </row>
    <row r="96" spans="1:24" x14ac:dyDescent="0.35">
      <c r="A96" s="39"/>
      <c r="B96" s="39"/>
      <c r="C96" s="39"/>
      <c r="D96" s="39"/>
      <c r="E96" s="39"/>
      <c r="F96" s="39"/>
      <c r="G96" s="39" t="s">
        <v>84</v>
      </c>
      <c r="H96" s="40">
        <v>3227.25</v>
      </c>
      <c r="I96" s="40">
        <v>0</v>
      </c>
      <c r="J96" s="40">
        <v>820.92</v>
      </c>
      <c r="K96" s="40">
        <v>9828.0400000000009</v>
      </c>
      <c r="L96" s="40">
        <v>598.98</v>
      </c>
      <c r="M96" s="40">
        <v>0</v>
      </c>
      <c r="N96" s="40">
        <v>1301.1600000000001</v>
      </c>
      <c r="O96" s="40">
        <v>559.63</v>
      </c>
      <c r="P96" s="40">
        <v>10834.23</v>
      </c>
      <c r="Q96" s="40">
        <v>3684.43</v>
      </c>
      <c r="R96" s="40">
        <v>127.87</v>
      </c>
      <c r="S96" s="40">
        <v>1958.1</v>
      </c>
      <c r="T96" s="40">
        <f t="shared" si="16"/>
        <v>32940.61</v>
      </c>
      <c r="U96" s="40">
        <v>42000</v>
      </c>
      <c r="V96" s="58">
        <v>47000</v>
      </c>
      <c r="W96" s="58"/>
      <c r="X96" s="61" t="s">
        <v>276</v>
      </c>
    </row>
    <row r="97" spans="1:24" x14ac:dyDescent="0.35">
      <c r="A97" s="39"/>
      <c r="B97" s="39"/>
      <c r="C97" s="39"/>
      <c r="D97" s="39"/>
      <c r="E97" s="39"/>
      <c r="F97" s="39"/>
      <c r="G97" s="39" t="s">
        <v>83</v>
      </c>
      <c r="H97" s="40">
        <v>264.62</v>
      </c>
      <c r="I97" s="40">
        <v>63.31</v>
      </c>
      <c r="J97" s="40">
        <v>0</v>
      </c>
      <c r="K97" s="40">
        <v>123.73</v>
      </c>
      <c r="L97" s="40">
        <v>0</v>
      </c>
      <c r="M97" s="40">
        <v>0</v>
      </c>
      <c r="N97" s="40">
        <v>147.05000000000001</v>
      </c>
      <c r="O97" s="40">
        <v>83.34</v>
      </c>
      <c r="P97" s="40">
        <v>0</v>
      </c>
      <c r="Q97" s="40">
        <v>116.33</v>
      </c>
      <c r="R97" s="40">
        <v>80.819999999999993</v>
      </c>
      <c r="S97" s="40">
        <v>152.71</v>
      </c>
      <c r="T97" s="40">
        <f t="shared" si="16"/>
        <v>1031.9100000000001</v>
      </c>
      <c r="U97" s="40">
        <v>2000</v>
      </c>
      <c r="V97" s="58">
        <v>2000</v>
      </c>
      <c r="W97" s="58"/>
      <c r="X97" s="61" t="s">
        <v>267</v>
      </c>
    </row>
    <row r="98" spans="1:24" x14ac:dyDescent="0.35">
      <c r="A98" s="39"/>
      <c r="B98" s="39"/>
      <c r="C98" s="39"/>
      <c r="D98" s="39"/>
      <c r="E98" s="39"/>
      <c r="F98" s="39"/>
      <c r="G98" s="39" t="s">
        <v>82</v>
      </c>
      <c r="H98" s="40">
        <v>0</v>
      </c>
      <c r="I98" s="40">
        <v>0</v>
      </c>
      <c r="J98" s="40">
        <v>0</v>
      </c>
      <c r="K98" s="40">
        <v>553.67999999999995</v>
      </c>
      <c r="L98" s="40">
        <v>49.96</v>
      </c>
      <c r="M98" s="40">
        <v>0</v>
      </c>
      <c r="N98" s="40">
        <v>2002.15</v>
      </c>
      <c r="O98" s="40">
        <v>0</v>
      </c>
      <c r="P98" s="40">
        <v>0</v>
      </c>
      <c r="Q98" s="40">
        <v>0</v>
      </c>
      <c r="R98" s="40">
        <v>0</v>
      </c>
      <c r="S98" s="40">
        <v>0</v>
      </c>
      <c r="T98" s="40">
        <f t="shared" si="16"/>
        <v>2605.79</v>
      </c>
      <c r="U98" s="40">
        <v>3600</v>
      </c>
      <c r="V98" s="58">
        <v>3600</v>
      </c>
      <c r="W98" s="58"/>
      <c r="X98" s="61" t="s">
        <v>267</v>
      </c>
    </row>
    <row r="99" spans="1:24" x14ac:dyDescent="0.35">
      <c r="A99" s="39"/>
      <c r="B99" s="39"/>
      <c r="C99" s="39"/>
      <c r="D99" s="39"/>
      <c r="E99" s="39"/>
      <c r="F99" s="39"/>
      <c r="G99" s="39" t="s">
        <v>81</v>
      </c>
      <c r="H99" s="40">
        <v>134.76</v>
      </c>
      <c r="I99" s="40">
        <v>126.09</v>
      </c>
      <c r="J99" s="40">
        <v>284.76</v>
      </c>
      <c r="K99" s="40">
        <v>93.87</v>
      </c>
      <c r="L99" s="40">
        <v>219.57</v>
      </c>
      <c r="M99" s="40">
        <v>77.64</v>
      </c>
      <c r="N99" s="40">
        <v>32.71</v>
      </c>
      <c r="O99" s="40">
        <v>272.52999999999997</v>
      </c>
      <c r="P99" s="40">
        <v>85.63</v>
      </c>
      <c r="Q99" s="40">
        <v>228.49</v>
      </c>
      <c r="R99" s="40">
        <v>5.56</v>
      </c>
      <c r="S99" s="40">
        <v>179.03</v>
      </c>
      <c r="T99" s="40">
        <f t="shared" si="16"/>
        <v>1740.64</v>
      </c>
      <c r="U99" s="40">
        <v>2500</v>
      </c>
      <c r="V99" s="58">
        <v>2500</v>
      </c>
      <c r="W99" s="58"/>
      <c r="X99" s="61" t="s">
        <v>267</v>
      </c>
    </row>
    <row r="100" spans="1:24" x14ac:dyDescent="0.35">
      <c r="A100" s="39"/>
      <c r="B100" s="39"/>
      <c r="C100" s="39"/>
      <c r="D100" s="39"/>
      <c r="E100" s="39"/>
      <c r="F100" s="39"/>
      <c r="G100" s="39" t="s">
        <v>80</v>
      </c>
      <c r="H100" s="40">
        <v>50</v>
      </c>
      <c r="I100" s="40">
        <v>50</v>
      </c>
      <c r="J100" s="40">
        <v>50</v>
      </c>
      <c r="K100" s="40">
        <v>50</v>
      </c>
      <c r="L100" s="40">
        <v>50</v>
      </c>
      <c r="M100" s="40">
        <v>50</v>
      </c>
      <c r="N100" s="40">
        <v>50</v>
      </c>
      <c r="O100" s="40">
        <v>50</v>
      </c>
      <c r="P100" s="40">
        <v>50</v>
      </c>
      <c r="Q100" s="40">
        <v>50</v>
      </c>
      <c r="R100" s="40">
        <v>50</v>
      </c>
      <c r="S100" s="40">
        <v>50</v>
      </c>
      <c r="T100" s="40">
        <f t="shared" si="16"/>
        <v>600</v>
      </c>
      <c r="U100" s="40">
        <v>1000</v>
      </c>
      <c r="V100" s="58">
        <v>1000</v>
      </c>
      <c r="W100" s="58"/>
      <c r="X100" s="61" t="s">
        <v>267</v>
      </c>
    </row>
    <row r="101" spans="1:24" ht="18.600000000000001" thickBot="1" x14ac:dyDescent="0.4">
      <c r="A101" s="39"/>
      <c r="B101" s="39"/>
      <c r="C101" s="39"/>
      <c r="D101" s="39"/>
      <c r="E101" s="39"/>
      <c r="F101" s="39"/>
      <c r="G101" s="39" t="s">
        <v>79</v>
      </c>
      <c r="H101" s="42">
        <v>0</v>
      </c>
      <c r="I101" s="42">
        <v>135.04</v>
      </c>
      <c r="J101" s="42">
        <v>187.79</v>
      </c>
      <c r="K101" s="42">
        <v>134.03</v>
      </c>
      <c r="L101" s="42">
        <v>120.27</v>
      </c>
      <c r="M101" s="42">
        <v>269.41000000000003</v>
      </c>
      <c r="N101" s="42">
        <v>184.14</v>
      </c>
      <c r="O101" s="42">
        <v>0</v>
      </c>
      <c r="P101" s="42">
        <v>92.65</v>
      </c>
      <c r="Q101" s="42">
        <v>91.9</v>
      </c>
      <c r="R101" s="42">
        <v>161.01</v>
      </c>
      <c r="S101" s="42">
        <v>238.57</v>
      </c>
      <c r="T101" s="42">
        <f t="shared" si="16"/>
        <v>1614.81</v>
      </c>
      <c r="U101" s="42">
        <v>1600</v>
      </c>
      <c r="V101" s="62">
        <v>1600</v>
      </c>
      <c r="W101" s="60"/>
      <c r="X101" s="61" t="s">
        <v>267</v>
      </c>
    </row>
    <row r="102" spans="1:24" x14ac:dyDescent="0.35">
      <c r="A102" s="39"/>
      <c r="B102" s="39"/>
      <c r="C102" s="39"/>
      <c r="D102" s="39"/>
      <c r="E102" s="39"/>
      <c r="F102" s="39" t="s">
        <v>78</v>
      </c>
      <c r="G102" s="39"/>
      <c r="H102" s="40">
        <f t="shared" ref="H102:S102" si="17">ROUND(SUM(H70:H101),5)</f>
        <v>9249.4699999999993</v>
      </c>
      <c r="I102" s="40">
        <f t="shared" si="17"/>
        <v>7233.23</v>
      </c>
      <c r="J102" s="40">
        <f t="shared" si="17"/>
        <v>6100.43</v>
      </c>
      <c r="K102" s="40">
        <f t="shared" si="17"/>
        <v>29831.42</v>
      </c>
      <c r="L102" s="40">
        <f t="shared" si="17"/>
        <v>9462.42</v>
      </c>
      <c r="M102" s="40">
        <f t="shared" si="17"/>
        <v>6367.28</v>
      </c>
      <c r="N102" s="40">
        <f t="shared" si="17"/>
        <v>12051.61</v>
      </c>
      <c r="O102" s="40">
        <f t="shared" si="17"/>
        <v>5869.85</v>
      </c>
      <c r="P102" s="40">
        <f t="shared" si="17"/>
        <v>15452.51</v>
      </c>
      <c r="Q102" s="40">
        <f t="shared" si="17"/>
        <v>9894.8799999999992</v>
      </c>
      <c r="R102" s="40">
        <f t="shared" si="17"/>
        <v>9405.2000000000007</v>
      </c>
      <c r="S102" s="40">
        <f t="shared" si="17"/>
        <v>11052.14</v>
      </c>
      <c r="T102" s="40">
        <f t="shared" si="16"/>
        <v>131970.44</v>
      </c>
      <c r="U102" s="40">
        <f>ROUND(SUM(U70:U101),5)</f>
        <v>205150</v>
      </c>
      <c r="V102" s="63">
        <f>ROUND(SUM(V70:V101),5)</f>
        <v>183950</v>
      </c>
      <c r="W102" s="63"/>
    </row>
    <row r="103" spans="1:24" x14ac:dyDescent="0.35">
      <c r="A103" s="39"/>
      <c r="B103" s="39"/>
      <c r="C103" s="39"/>
      <c r="D103" s="39"/>
      <c r="E103" s="39"/>
      <c r="F103" s="39" t="s">
        <v>77</v>
      </c>
      <c r="G103" s="39"/>
      <c r="H103" s="40"/>
      <c r="I103" s="40"/>
      <c r="J103" s="40"/>
      <c r="K103" s="40"/>
      <c r="L103" s="40"/>
      <c r="M103" s="40"/>
      <c r="N103" s="40"/>
      <c r="O103" s="40"/>
      <c r="P103" s="40"/>
      <c r="Q103" s="40"/>
      <c r="R103" s="40"/>
      <c r="S103" s="40"/>
      <c r="T103" s="40"/>
      <c r="U103" s="40"/>
      <c r="V103" s="58"/>
      <c r="W103" s="58"/>
    </row>
    <row r="104" spans="1:24" hidden="1" x14ac:dyDescent="0.35">
      <c r="A104" s="39"/>
      <c r="B104" s="39"/>
      <c r="C104" s="39"/>
      <c r="D104" s="39"/>
      <c r="E104" s="39"/>
      <c r="F104" s="39"/>
      <c r="G104" s="39" t="s">
        <v>213</v>
      </c>
      <c r="H104" s="40">
        <v>0</v>
      </c>
      <c r="I104" s="40">
        <v>0</v>
      </c>
      <c r="J104" s="40">
        <v>0</v>
      </c>
      <c r="K104" s="40">
        <v>0</v>
      </c>
      <c r="L104" s="40">
        <v>0</v>
      </c>
      <c r="M104" s="40">
        <v>0</v>
      </c>
      <c r="N104" s="40">
        <v>0</v>
      </c>
      <c r="O104" s="40">
        <v>0</v>
      </c>
      <c r="P104" s="40">
        <v>0</v>
      </c>
      <c r="Q104" s="40">
        <v>0</v>
      </c>
      <c r="R104" s="40">
        <v>0</v>
      </c>
      <c r="S104" s="40">
        <v>0</v>
      </c>
      <c r="T104" s="40">
        <f t="shared" ref="T104:T117" si="18">ROUND(SUM(H104:S104),5)</f>
        <v>0</v>
      </c>
      <c r="U104" s="40">
        <v>0</v>
      </c>
      <c r="V104" s="53">
        <v>0</v>
      </c>
      <c r="W104" s="53"/>
    </row>
    <row r="105" spans="1:24" x14ac:dyDescent="0.35">
      <c r="A105" s="39"/>
      <c r="B105" s="39"/>
      <c r="C105" s="39"/>
      <c r="D105" s="39"/>
      <c r="E105" s="39"/>
      <c r="F105" s="39"/>
      <c r="G105" s="39" t="s">
        <v>76</v>
      </c>
      <c r="H105" s="40">
        <v>1541.94</v>
      </c>
      <c r="I105" s="40">
        <v>199.95</v>
      </c>
      <c r="J105" s="40">
        <v>199.95</v>
      </c>
      <c r="K105" s="40">
        <v>0</v>
      </c>
      <c r="L105" s="40">
        <v>745.49</v>
      </c>
      <c r="M105" s="40">
        <v>0</v>
      </c>
      <c r="N105" s="40">
        <v>0</v>
      </c>
      <c r="O105" s="40">
        <v>362.4</v>
      </c>
      <c r="P105" s="40">
        <v>0</v>
      </c>
      <c r="Q105" s="40">
        <v>977.41</v>
      </c>
      <c r="R105" s="40">
        <v>295</v>
      </c>
      <c r="S105" s="40">
        <v>0</v>
      </c>
      <c r="T105" s="40">
        <f t="shared" si="18"/>
        <v>4322.1400000000003</v>
      </c>
      <c r="U105" s="40">
        <v>10000</v>
      </c>
      <c r="V105" s="58">
        <v>10000</v>
      </c>
      <c r="W105" s="58"/>
      <c r="X105" s="61" t="s">
        <v>267</v>
      </c>
    </row>
    <row r="106" spans="1:24" x14ac:dyDescent="0.35">
      <c r="A106" s="39"/>
      <c r="B106" s="39"/>
      <c r="C106" s="39"/>
      <c r="D106" s="39"/>
      <c r="E106" s="39"/>
      <c r="F106" s="39"/>
      <c r="G106" s="39" t="s">
        <v>75</v>
      </c>
      <c r="H106" s="40">
        <v>0</v>
      </c>
      <c r="I106" s="40">
        <v>52.64</v>
      </c>
      <c r="J106" s="40">
        <v>67.17</v>
      </c>
      <c r="K106" s="40">
        <v>0</v>
      </c>
      <c r="L106" s="40">
        <v>0</v>
      </c>
      <c r="M106" s="40">
        <v>35.56</v>
      </c>
      <c r="N106" s="40">
        <v>1366</v>
      </c>
      <c r="O106" s="40">
        <v>47.5</v>
      </c>
      <c r="P106" s="40">
        <v>0</v>
      </c>
      <c r="Q106" s="40">
        <v>140</v>
      </c>
      <c r="R106" s="40">
        <v>0</v>
      </c>
      <c r="S106" s="40">
        <v>0</v>
      </c>
      <c r="T106" s="40">
        <f t="shared" si="18"/>
        <v>1708.87</v>
      </c>
      <c r="U106" s="40">
        <v>2500</v>
      </c>
      <c r="V106" s="58">
        <v>2500</v>
      </c>
      <c r="W106" s="58"/>
      <c r="X106" s="61" t="s">
        <v>267</v>
      </c>
    </row>
    <row r="107" spans="1:24" x14ac:dyDescent="0.35">
      <c r="A107" s="39"/>
      <c r="B107" s="39"/>
      <c r="C107" s="39"/>
      <c r="D107" s="39"/>
      <c r="E107" s="39"/>
      <c r="F107" s="39"/>
      <c r="G107" s="39" t="s">
        <v>74</v>
      </c>
      <c r="H107" s="40">
        <v>385.14</v>
      </c>
      <c r="I107" s="40">
        <v>116</v>
      </c>
      <c r="J107" s="40">
        <v>595</v>
      </c>
      <c r="K107" s="40">
        <v>718.19</v>
      </c>
      <c r="L107" s="40">
        <v>877.54</v>
      </c>
      <c r="M107" s="40">
        <v>595</v>
      </c>
      <c r="N107" s="40">
        <v>465</v>
      </c>
      <c r="O107" s="40">
        <v>685</v>
      </c>
      <c r="P107" s="40">
        <v>2297.9299999999998</v>
      </c>
      <c r="Q107" s="40">
        <v>490</v>
      </c>
      <c r="R107" s="40">
        <v>619.52</v>
      </c>
      <c r="S107" s="40">
        <v>1060</v>
      </c>
      <c r="T107" s="40">
        <f t="shared" si="18"/>
        <v>8904.32</v>
      </c>
      <c r="U107" s="40">
        <v>14000</v>
      </c>
      <c r="V107" s="58">
        <v>17000</v>
      </c>
      <c r="W107" s="58"/>
      <c r="X107" s="61" t="s">
        <v>268</v>
      </c>
    </row>
    <row r="108" spans="1:24" x14ac:dyDescent="0.35">
      <c r="A108" s="39"/>
      <c r="B108" s="39"/>
      <c r="C108" s="39"/>
      <c r="D108" s="39"/>
      <c r="E108" s="39"/>
      <c r="F108" s="39"/>
      <c r="G108" s="39" t="s">
        <v>73</v>
      </c>
      <c r="H108" s="40">
        <v>450</v>
      </c>
      <c r="I108" s="40">
        <v>496</v>
      </c>
      <c r="J108" s="40">
        <v>450</v>
      </c>
      <c r="K108" s="40">
        <v>496</v>
      </c>
      <c r="L108" s="40">
        <v>496</v>
      </c>
      <c r="M108" s="40">
        <v>450</v>
      </c>
      <c r="N108" s="40">
        <v>496</v>
      </c>
      <c r="O108" s="40">
        <v>450</v>
      </c>
      <c r="P108" s="40">
        <v>496</v>
      </c>
      <c r="Q108" s="40">
        <v>450</v>
      </c>
      <c r="R108" s="40">
        <v>496</v>
      </c>
      <c r="S108" s="40">
        <v>450</v>
      </c>
      <c r="T108" s="40">
        <f t="shared" si="18"/>
        <v>5676</v>
      </c>
      <c r="U108" s="40">
        <v>6000</v>
      </c>
      <c r="V108" s="58">
        <v>6000</v>
      </c>
      <c r="W108" s="58"/>
      <c r="X108" s="61" t="s">
        <v>267</v>
      </c>
    </row>
    <row r="109" spans="1:24" x14ac:dyDescent="0.35">
      <c r="A109" s="39"/>
      <c r="B109" s="39"/>
      <c r="C109" s="39"/>
      <c r="D109" s="39"/>
      <c r="E109" s="39"/>
      <c r="F109" s="39"/>
      <c r="G109" s="39" t="s">
        <v>72</v>
      </c>
      <c r="H109" s="40">
        <v>0</v>
      </c>
      <c r="I109" s="40">
        <v>0</v>
      </c>
      <c r="J109" s="40">
        <v>400</v>
      </c>
      <c r="K109" s="40">
        <v>0</v>
      </c>
      <c r="L109" s="40">
        <v>0</v>
      </c>
      <c r="M109" s="40">
        <v>0</v>
      </c>
      <c r="N109" s="40">
        <v>0</v>
      </c>
      <c r="O109" s="40">
        <v>400</v>
      </c>
      <c r="P109" s="40">
        <v>0</v>
      </c>
      <c r="Q109" s="40">
        <v>2200</v>
      </c>
      <c r="R109" s="40">
        <v>200</v>
      </c>
      <c r="S109" s="40">
        <v>0</v>
      </c>
      <c r="T109" s="40">
        <f t="shared" si="18"/>
        <v>3200</v>
      </c>
      <c r="U109" s="40">
        <v>3500</v>
      </c>
      <c r="V109" s="58">
        <v>3500</v>
      </c>
      <c r="W109" s="58"/>
      <c r="X109" s="61" t="s">
        <v>267</v>
      </c>
    </row>
    <row r="110" spans="1:24" x14ac:dyDescent="0.35">
      <c r="A110" s="39"/>
      <c r="B110" s="39"/>
      <c r="C110" s="39"/>
      <c r="D110" s="39"/>
      <c r="E110" s="39"/>
      <c r="F110" s="39"/>
      <c r="G110" s="39" t="s">
        <v>71</v>
      </c>
      <c r="H110" s="40">
        <v>95</v>
      </c>
      <c r="I110" s="40">
        <v>190</v>
      </c>
      <c r="J110" s="40">
        <v>95</v>
      </c>
      <c r="K110" s="40">
        <v>0</v>
      </c>
      <c r="L110" s="40">
        <v>95</v>
      </c>
      <c r="M110" s="40">
        <v>0</v>
      </c>
      <c r="N110" s="40">
        <v>0</v>
      </c>
      <c r="O110" s="40">
        <v>375</v>
      </c>
      <c r="P110" s="40">
        <v>125</v>
      </c>
      <c r="Q110" s="40">
        <v>285</v>
      </c>
      <c r="R110" s="40">
        <v>0</v>
      </c>
      <c r="S110" s="40">
        <v>95</v>
      </c>
      <c r="T110" s="40">
        <f t="shared" si="18"/>
        <v>1355</v>
      </c>
      <c r="U110" s="40">
        <v>1500</v>
      </c>
      <c r="V110" s="58">
        <v>1600</v>
      </c>
      <c r="W110" s="58"/>
      <c r="X110" s="61" t="s">
        <v>269</v>
      </c>
    </row>
    <row r="111" spans="1:24" x14ac:dyDescent="0.35">
      <c r="A111" s="39"/>
      <c r="B111" s="39"/>
      <c r="C111" s="39"/>
      <c r="D111" s="39"/>
      <c r="E111" s="39"/>
      <c r="F111" s="39"/>
      <c r="G111" s="39" t="s">
        <v>70</v>
      </c>
      <c r="H111" s="40">
        <v>0</v>
      </c>
      <c r="I111" s="40">
        <v>0</v>
      </c>
      <c r="J111" s="40">
        <v>0</v>
      </c>
      <c r="K111" s="40">
        <v>0</v>
      </c>
      <c r="L111" s="40">
        <v>200</v>
      </c>
      <c r="M111" s="40">
        <v>0</v>
      </c>
      <c r="N111" s="40">
        <v>0</v>
      </c>
      <c r="O111" s="40">
        <v>0</v>
      </c>
      <c r="P111" s="40">
        <v>0</v>
      </c>
      <c r="Q111" s="40">
        <v>0</v>
      </c>
      <c r="R111" s="40">
        <v>0</v>
      </c>
      <c r="S111" s="40">
        <v>0</v>
      </c>
      <c r="T111" s="40">
        <f t="shared" si="18"/>
        <v>200</v>
      </c>
      <c r="U111" s="40">
        <v>250</v>
      </c>
      <c r="V111" s="58">
        <v>250</v>
      </c>
      <c r="W111" s="58"/>
      <c r="X111" s="61" t="s">
        <v>267</v>
      </c>
    </row>
    <row r="112" spans="1:24" x14ac:dyDescent="0.35">
      <c r="A112" s="39"/>
      <c r="B112" s="39"/>
      <c r="C112" s="39"/>
      <c r="D112" s="39"/>
      <c r="E112" s="39"/>
      <c r="F112" s="39"/>
      <c r="G112" s="39" t="s">
        <v>69</v>
      </c>
      <c r="H112" s="40">
        <v>585.46</v>
      </c>
      <c r="I112" s="40">
        <v>296.74</v>
      </c>
      <c r="J112" s="40">
        <v>296.74</v>
      </c>
      <c r="K112" s="40">
        <v>296.74</v>
      </c>
      <c r="L112" s="40">
        <v>296.74</v>
      </c>
      <c r="M112" s="40">
        <v>296.74</v>
      </c>
      <c r="N112" s="40">
        <v>296.74</v>
      </c>
      <c r="O112" s="40">
        <v>296.74</v>
      </c>
      <c r="P112" s="40">
        <v>296.74</v>
      </c>
      <c r="Q112" s="40">
        <v>292.73</v>
      </c>
      <c r="R112" s="40">
        <v>292.73</v>
      </c>
      <c r="S112" s="40">
        <v>0</v>
      </c>
      <c r="T112" s="40">
        <f t="shared" si="18"/>
        <v>3544.84</v>
      </c>
      <c r="U112" s="40">
        <v>3600</v>
      </c>
      <c r="V112" s="58">
        <v>3600</v>
      </c>
      <c r="W112" s="58"/>
      <c r="X112" s="61" t="s">
        <v>267</v>
      </c>
    </row>
    <row r="113" spans="1:24" x14ac:dyDescent="0.35">
      <c r="A113" s="39"/>
      <c r="B113" s="39"/>
      <c r="C113" s="39"/>
      <c r="D113" s="39"/>
      <c r="E113" s="39"/>
      <c r="F113" s="39"/>
      <c r="G113" s="39" t="s">
        <v>68</v>
      </c>
      <c r="H113" s="40">
        <v>148.94999999999999</v>
      </c>
      <c r="I113" s="40">
        <v>319.47000000000003</v>
      </c>
      <c r="J113" s="40">
        <v>279.42</v>
      </c>
      <c r="K113" s="40">
        <v>220.58</v>
      </c>
      <c r="L113" s="40">
        <v>124.51</v>
      </c>
      <c r="M113" s="40">
        <v>0</v>
      </c>
      <c r="N113" s="40">
        <v>135.69</v>
      </c>
      <c r="O113" s="40">
        <v>183.31</v>
      </c>
      <c r="P113" s="40">
        <v>0</v>
      </c>
      <c r="Q113" s="40">
        <v>183.13</v>
      </c>
      <c r="R113" s="40">
        <v>176.14</v>
      </c>
      <c r="S113" s="40">
        <v>160.57</v>
      </c>
      <c r="T113" s="40">
        <f t="shared" si="18"/>
        <v>1931.77</v>
      </c>
      <c r="U113" s="40">
        <v>2500</v>
      </c>
      <c r="V113" s="58">
        <v>2500</v>
      </c>
      <c r="W113" s="58"/>
      <c r="X113" s="61" t="s">
        <v>267</v>
      </c>
    </row>
    <row r="114" spans="1:24" x14ac:dyDescent="0.35">
      <c r="A114" s="39"/>
      <c r="B114" s="39"/>
      <c r="C114" s="39"/>
      <c r="D114" s="39"/>
      <c r="E114" s="39"/>
      <c r="F114" s="39"/>
      <c r="G114" s="39" t="s">
        <v>67</v>
      </c>
      <c r="H114" s="40">
        <v>556.91</v>
      </c>
      <c r="I114" s="40">
        <v>830.23</v>
      </c>
      <c r="J114" s="40">
        <v>2031</v>
      </c>
      <c r="K114" s="40">
        <v>655.29999999999995</v>
      </c>
      <c r="L114" s="40">
        <v>1290.67</v>
      </c>
      <c r="M114" s="40">
        <v>0</v>
      </c>
      <c r="N114" s="40">
        <v>1293.43</v>
      </c>
      <c r="O114" s="40">
        <v>1611.21</v>
      </c>
      <c r="P114" s="40">
        <v>355.14</v>
      </c>
      <c r="Q114" s="40">
        <v>2139.88</v>
      </c>
      <c r="R114" s="40">
        <v>1676.78</v>
      </c>
      <c r="S114" s="40">
        <v>1076.6300000000001</v>
      </c>
      <c r="T114" s="40">
        <f t="shared" si="18"/>
        <v>13517.18</v>
      </c>
      <c r="U114" s="40">
        <v>14000</v>
      </c>
      <c r="V114" s="58">
        <v>14000</v>
      </c>
      <c r="W114" s="58"/>
      <c r="X114" s="61" t="s">
        <v>267</v>
      </c>
    </row>
    <row r="115" spans="1:24" ht="18.600000000000001" thickBot="1" x14ac:dyDescent="0.4">
      <c r="A115" s="39"/>
      <c r="B115" s="39"/>
      <c r="C115" s="39"/>
      <c r="D115" s="39"/>
      <c r="E115" s="39"/>
      <c r="F115" s="39"/>
      <c r="G115" s="39" t="s">
        <v>66</v>
      </c>
      <c r="H115" s="43">
        <v>0</v>
      </c>
      <c r="I115" s="43">
        <v>1416.38</v>
      </c>
      <c r="J115" s="43">
        <v>0</v>
      </c>
      <c r="K115" s="43">
        <v>134</v>
      </c>
      <c r="L115" s="43">
        <v>724.99</v>
      </c>
      <c r="M115" s="43">
        <v>0</v>
      </c>
      <c r="N115" s="43">
        <v>118</v>
      </c>
      <c r="O115" s="43">
        <v>0</v>
      </c>
      <c r="P115" s="43">
        <v>1825.83</v>
      </c>
      <c r="Q115" s="43">
        <v>0</v>
      </c>
      <c r="R115" s="43">
        <v>102.28</v>
      </c>
      <c r="S115" s="43">
        <v>5941</v>
      </c>
      <c r="T115" s="43">
        <f t="shared" si="18"/>
        <v>10262.48</v>
      </c>
      <c r="U115" s="43">
        <v>10000</v>
      </c>
      <c r="V115" s="60">
        <v>10500</v>
      </c>
      <c r="W115" s="60"/>
      <c r="X115" s="61" t="s">
        <v>259</v>
      </c>
    </row>
    <row r="116" spans="1:24" ht="18.600000000000001" thickBot="1" x14ac:dyDescent="0.4">
      <c r="A116" s="39"/>
      <c r="B116" s="39"/>
      <c r="C116" s="39"/>
      <c r="D116" s="39"/>
      <c r="E116" s="39"/>
      <c r="F116" s="39" t="s">
        <v>65</v>
      </c>
      <c r="G116" s="39"/>
      <c r="H116" s="44">
        <f t="shared" ref="H116:S116" si="19">ROUND(SUM(H103:H115),5)</f>
        <v>3763.4</v>
      </c>
      <c r="I116" s="44">
        <f t="shared" si="19"/>
        <v>3917.41</v>
      </c>
      <c r="J116" s="44">
        <f t="shared" si="19"/>
        <v>4414.28</v>
      </c>
      <c r="K116" s="44">
        <f t="shared" si="19"/>
        <v>2520.81</v>
      </c>
      <c r="L116" s="44">
        <f t="shared" si="19"/>
        <v>4850.9399999999996</v>
      </c>
      <c r="M116" s="44">
        <f t="shared" si="19"/>
        <v>1377.3</v>
      </c>
      <c r="N116" s="44">
        <f t="shared" si="19"/>
        <v>4170.8599999999997</v>
      </c>
      <c r="O116" s="44">
        <f t="shared" si="19"/>
        <v>4411.16</v>
      </c>
      <c r="P116" s="44">
        <f t="shared" si="19"/>
        <v>5396.64</v>
      </c>
      <c r="Q116" s="44">
        <f t="shared" si="19"/>
        <v>7158.15</v>
      </c>
      <c r="R116" s="44">
        <f t="shared" si="19"/>
        <v>3858.45</v>
      </c>
      <c r="S116" s="44">
        <f t="shared" si="19"/>
        <v>8783.2000000000007</v>
      </c>
      <c r="T116" s="44">
        <f t="shared" si="18"/>
        <v>54622.6</v>
      </c>
      <c r="U116" s="44">
        <f>ROUND(SUM(U103:U115),5)</f>
        <v>67850</v>
      </c>
      <c r="V116" s="64">
        <f>ROUND(SUM(V103:V115),5)</f>
        <v>71450</v>
      </c>
      <c r="W116" s="72"/>
    </row>
    <row r="117" spans="1:24" x14ac:dyDescent="0.35">
      <c r="A117" s="39"/>
      <c r="B117" s="39"/>
      <c r="C117" s="39"/>
      <c r="D117" s="39"/>
      <c r="E117" s="39" t="s">
        <v>64</v>
      </c>
      <c r="F117" s="39"/>
      <c r="G117" s="39"/>
      <c r="H117" s="40">
        <f t="shared" ref="H117:S117" si="20">ROUND(H64+H69+H102+H116,5)</f>
        <v>13459.3</v>
      </c>
      <c r="I117" s="40">
        <f t="shared" si="20"/>
        <v>11968.27</v>
      </c>
      <c r="J117" s="40">
        <f t="shared" si="20"/>
        <v>11287.45</v>
      </c>
      <c r="K117" s="40">
        <f t="shared" si="20"/>
        <v>33016.75</v>
      </c>
      <c r="L117" s="40">
        <f t="shared" si="20"/>
        <v>14867.72</v>
      </c>
      <c r="M117" s="40">
        <f t="shared" si="20"/>
        <v>8305.08</v>
      </c>
      <c r="N117" s="40">
        <f t="shared" si="20"/>
        <v>16679.47</v>
      </c>
      <c r="O117" s="40">
        <f t="shared" si="20"/>
        <v>10814.63</v>
      </c>
      <c r="P117" s="40">
        <f t="shared" si="20"/>
        <v>21368.29</v>
      </c>
      <c r="Q117" s="40">
        <f t="shared" si="20"/>
        <v>17568.79</v>
      </c>
      <c r="R117" s="40">
        <f t="shared" si="20"/>
        <v>13779.41</v>
      </c>
      <c r="S117" s="40">
        <f t="shared" si="20"/>
        <v>20351.099999999999</v>
      </c>
      <c r="T117" s="40">
        <f t="shared" si="18"/>
        <v>193466.26</v>
      </c>
      <c r="U117" s="40">
        <f>ROUND(U64+U69+U102+U116,5)</f>
        <v>284700</v>
      </c>
      <c r="V117" s="63">
        <f>ROUND(V64+V69+V102+V116,5)</f>
        <v>266100</v>
      </c>
      <c r="W117" s="63"/>
    </row>
    <row r="118" spans="1:24" x14ac:dyDescent="0.35">
      <c r="A118" s="39"/>
      <c r="B118" s="39"/>
      <c r="C118" s="39"/>
      <c r="D118" s="39"/>
      <c r="E118" s="39" t="s">
        <v>63</v>
      </c>
      <c r="F118" s="39"/>
      <c r="G118" s="39"/>
      <c r="H118" s="40"/>
      <c r="I118" s="40"/>
      <c r="J118" s="40"/>
      <c r="K118" s="40"/>
      <c r="L118" s="40"/>
      <c r="M118" s="40"/>
      <c r="N118" s="40"/>
      <c r="O118" s="40"/>
      <c r="P118" s="40"/>
      <c r="Q118" s="40"/>
      <c r="R118" s="40"/>
      <c r="S118" s="40"/>
      <c r="T118" s="40"/>
      <c r="U118" s="40"/>
      <c r="V118" s="58"/>
      <c r="W118" s="58"/>
    </row>
    <row r="119" spans="1:24" x14ac:dyDescent="0.35">
      <c r="A119" s="39"/>
      <c r="B119" s="39"/>
      <c r="C119" s="39"/>
      <c r="D119" s="39"/>
      <c r="E119" s="39"/>
      <c r="F119" s="39" t="s">
        <v>62</v>
      </c>
      <c r="G119" s="39"/>
      <c r="H119" s="40"/>
      <c r="I119" s="40"/>
      <c r="J119" s="40"/>
      <c r="K119" s="40"/>
      <c r="L119" s="40"/>
      <c r="M119" s="40"/>
      <c r="N119" s="40"/>
      <c r="O119" s="40"/>
      <c r="P119" s="40"/>
      <c r="Q119" s="40"/>
      <c r="R119" s="40"/>
      <c r="S119" s="40"/>
      <c r="T119" s="40"/>
      <c r="U119" s="40"/>
      <c r="V119" s="58"/>
      <c r="W119" s="58"/>
    </row>
    <row r="120" spans="1:24" ht="18.600000000000001" thickBot="1" x14ac:dyDescent="0.4">
      <c r="A120" s="39"/>
      <c r="B120" s="39"/>
      <c r="C120" s="39"/>
      <c r="D120" s="39"/>
      <c r="E120" s="39"/>
      <c r="F120" s="39"/>
      <c r="G120" s="39" t="s">
        <v>61</v>
      </c>
      <c r="H120" s="42">
        <v>0</v>
      </c>
      <c r="I120" s="42">
        <v>0</v>
      </c>
      <c r="J120" s="42">
        <v>0</v>
      </c>
      <c r="K120" s="42">
        <v>0</v>
      </c>
      <c r="L120" s="42">
        <v>0</v>
      </c>
      <c r="M120" s="42">
        <v>0</v>
      </c>
      <c r="N120" s="42">
        <v>0</v>
      </c>
      <c r="O120" s="42">
        <v>0</v>
      </c>
      <c r="P120" s="42">
        <v>0</v>
      </c>
      <c r="Q120" s="42">
        <v>0</v>
      </c>
      <c r="R120" s="42">
        <v>0</v>
      </c>
      <c r="S120" s="42">
        <v>50834.73</v>
      </c>
      <c r="T120" s="42">
        <f>ROUND(SUM(H120:S120),5)</f>
        <v>50834.73</v>
      </c>
      <c r="U120" s="42">
        <v>0</v>
      </c>
      <c r="V120" s="62">
        <v>0</v>
      </c>
      <c r="W120" s="60"/>
      <c r="X120" s="61" t="s">
        <v>229</v>
      </c>
    </row>
    <row r="121" spans="1:24" x14ac:dyDescent="0.35">
      <c r="A121" s="39"/>
      <c r="B121" s="39"/>
      <c r="C121" s="39"/>
      <c r="D121" s="39"/>
      <c r="E121" s="39"/>
      <c r="F121" s="39" t="s">
        <v>60</v>
      </c>
      <c r="G121" s="39"/>
      <c r="H121" s="40">
        <f t="shared" ref="H121:S121" si="21">ROUND(SUM(H119:H120),5)</f>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0</v>
      </c>
      <c r="S121" s="40">
        <f t="shared" si="21"/>
        <v>50834.73</v>
      </c>
      <c r="T121" s="40">
        <f>ROUND(SUM(H121:S121),5)</f>
        <v>50834.73</v>
      </c>
      <c r="U121" s="40">
        <f>ROUND(SUM(U119:U120),5)</f>
        <v>0</v>
      </c>
      <c r="V121" s="63">
        <f>ROUND(SUM(V119:V120),5)</f>
        <v>0</v>
      </c>
      <c r="W121" s="63"/>
    </row>
    <row r="122" spans="1:24" x14ac:dyDescent="0.35">
      <c r="A122" s="39"/>
      <c r="B122" s="39"/>
      <c r="C122" s="39"/>
      <c r="D122" s="39"/>
      <c r="E122" s="39"/>
      <c r="F122" s="39" t="s">
        <v>59</v>
      </c>
      <c r="G122" s="39"/>
      <c r="H122" s="40">
        <v>327.78</v>
      </c>
      <c r="I122" s="40">
        <v>0</v>
      </c>
      <c r="J122" s="40">
        <v>509.81</v>
      </c>
      <c r="K122" s="40">
        <v>209.37</v>
      </c>
      <c r="L122" s="40">
        <v>0</v>
      </c>
      <c r="M122" s="40">
        <v>191.15</v>
      </c>
      <c r="N122" s="40">
        <v>392.04</v>
      </c>
      <c r="O122" s="40">
        <v>0</v>
      </c>
      <c r="P122" s="40">
        <v>316.16000000000003</v>
      </c>
      <c r="Q122" s="40">
        <v>52</v>
      </c>
      <c r="R122" s="40">
        <v>119</v>
      </c>
      <c r="S122" s="40">
        <v>-0.05</v>
      </c>
      <c r="T122" s="40">
        <f>ROUND(SUM(H122:S122),5)</f>
        <v>2117.2600000000002</v>
      </c>
      <c r="U122" s="40">
        <v>4000</v>
      </c>
      <c r="V122" s="58">
        <v>3000</v>
      </c>
      <c r="W122" s="58"/>
      <c r="X122" s="61" t="s">
        <v>270</v>
      </c>
    </row>
    <row r="123" spans="1:24" ht="18.600000000000001" thickBot="1" x14ac:dyDescent="0.4">
      <c r="A123" s="39"/>
      <c r="B123" s="39"/>
      <c r="C123" s="39"/>
      <c r="D123" s="39"/>
      <c r="E123" s="39"/>
      <c r="F123" s="39" t="s">
        <v>214</v>
      </c>
      <c r="G123" s="39"/>
      <c r="H123" s="42">
        <v>0</v>
      </c>
      <c r="I123" s="42">
        <v>0</v>
      </c>
      <c r="J123" s="42">
        <v>0</v>
      </c>
      <c r="K123" s="42">
        <v>0</v>
      </c>
      <c r="L123" s="42">
        <v>0</v>
      </c>
      <c r="M123" s="42">
        <v>0</v>
      </c>
      <c r="N123" s="42">
        <v>0</v>
      </c>
      <c r="O123" s="42">
        <v>0</v>
      </c>
      <c r="P123" s="42">
        <v>500</v>
      </c>
      <c r="Q123" s="42">
        <v>0</v>
      </c>
      <c r="R123" s="42">
        <v>0</v>
      </c>
      <c r="S123" s="42">
        <v>0</v>
      </c>
      <c r="T123" s="42">
        <f>ROUND(SUM(H123:S123),5)</f>
        <v>500</v>
      </c>
      <c r="U123" s="42">
        <v>0</v>
      </c>
      <c r="V123" s="42">
        <v>0</v>
      </c>
      <c r="W123" s="43"/>
      <c r="X123" s="61" t="s">
        <v>230</v>
      </c>
    </row>
    <row r="124" spans="1:24" x14ac:dyDescent="0.35">
      <c r="A124" s="39"/>
      <c r="B124" s="39"/>
      <c r="C124" s="39"/>
      <c r="D124" s="39"/>
      <c r="E124" s="39" t="s">
        <v>58</v>
      </c>
      <c r="F124" s="39"/>
      <c r="G124" s="39"/>
      <c r="H124" s="40">
        <f t="shared" ref="H124:S124" si="22">ROUND(H118+SUM(H121:H123),5)</f>
        <v>327.78</v>
      </c>
      <c r="I124" s="40">
        <f t="shared" si="22"/>
        <v>0</v>
      </c>
      <c r="J124" s="40">
        <f t="shared" si="22"/>
        <v>509.81</v>
      </c>
      <c r="K124" s="40">
        <f t="shared" si="22"/>
        <v>209.37</v>
      </c>
      <c r="L124" s="40">
        <f t="shared" si="22"/>
        <v>0</v>
      </c>
      <c r="M124" s="40">
        <f t="shared" si="22"/>
        <v>191.15</v>
      </c>
      <c r="N124" s="40">
        <f t="shared" si="22"/>
        <v>392.04</v>
      </c>
      <c r="O124" s="40">
        <f t="shared" si="22"/>
        <v>0</v>
      </c>
      <c r="P124" s="40">
        <f t="shared" si="22"/>
        <v>816.16</v>
      </c>
      <c r="Q124" s="40">
        <f t="shared" si="22"/>
        <v>52</v>
      </c>
      <c r="R124" s="40">
        <f t="shared" si="22"/>
        <v>119</v>
      </c>
      <c r="S124" s="40">
        <f t="shared" si="22"/>
        <v>50834.68</v>
      </c>
      <c r="T124" s="40">
        <f>ROUND(SUM(H124:S124),5)</f>
        <v>53451.99</v>
      </c>
      <c r="U124" s="40">
        <f>ROUND(U118+SUM(U121:U123),5)</f>
        <v>4000</v>
      </c>
      <c r="V124" s="63">
        <f>ROUND(V118+SUM(V121:V123),5)</f>
        <v>3000</v>
      </c>
      <c r="W124" s="63"/>
    </row>
    <row r="125" spans="1:24" x14ac:dyDescent="0.35">
      <c r="A125" s="39"/>
      <c r="B125" s="39"/>
      <c r="C125" s="39"/>
      <c r="D125" s="39"/>
      <c r="E125" s="39" t="s">
        <v>57</v>
      </c>
      <c r="F125" s="39"/>
      <c r="G125" s="39"/>
      <c r="H125" s="40"/>
      <c r="I125" s="40"/>
      <c r="J125" s="40"/>
      <c r="K125" s="40"/>
      <c r="L125" s="40"/>
      <c r="M125" s="40"/>
      <c r="N125" s="40"/>
      <c r="O125" s="40"/>
      <c r="P125" s="40"/>
      <c r="Q125" s="40"/>
      <c r="R125" s="40"/>
      <c r="S125" s="40"/>
      <c r="T125" s="40"/>
      <c r="U125" s="40"/>
      <c r="V125" s="58"/>
      <c r="W125" s="58"/>
    </row>
    <row r="126" spans="1:24" x14ac:dyDescent="0.35">
      <c r="A126" s="39"/>
      <c r="B126" s="39"/>
      <c r="C126" s="39"/>
      <c r="D126" s="39"/>
      <c r="E126" s="39"/>
      <c r="F126" s="39" t="s">
        <v>56</v>
      </c>
      <c r="G126" s="39"/>
      <c r="H126" s="40"/>
      <c r="I126" s="40"/>
      <c r="J126" s="40"/>
      <c r="K126" s="40"/>
      <c r="L126" s="40"/>
      <c r="M126" s="40"/>
      <c r="N126" s="40"/>
      <c r="O126" s="40"/>
      <c r="P126" s="40"/>
      <c r="Q126" s="40"/>
      <c r="R126" s="40"/>
      <c r="S126" s="40"/>
      <c r="T126" s="40"/>
      <c r="U126" s="40"/>
      <c r="V126" s="58"/>
      <c r="W126" s="58"/>
    </row>
    <row r="127" spans="1:24" x14ac:dyDescent="0.35">
      <c r="A127" s="39"/>
      <c r="B127" s="39"/>
      <c r="C127" s="39"/>
      <c r="D127" s="39"/>
      <c r="E127" s="39"/>
      <c r="F127" s="39"/>
      <c r="G127" s="39" t="s">
        <v>218</v>
      </c>
      <c r="H127" s="40">
        <v>0</v>
      </c>
      <c r="I127" s="40">
        <v>0</v>
      </c>
      <c r="J127" s="40">
        <v>0</v>
      </c>
      <c r="K127" s="40">
        <v>0</v>
      </c>
      <c r="L127" s="40">
        <v>0</v>
      </c>
      <c r="M127" s="40">
        <v>0</v>
      </c>
      <c r="N127" s="40">
        <v>0</v>
      </c>
      <c r="O127" s="40">
        <v>0</v>
      </c>
      <c r="P127" s="40">
        <v>0</v>
      </c>
      <c r="Q127" s="40">
        <v>0</v>
      </c>
      <c r="R127" s="40">
        <v>0</v>
      </c>
      <c r="S127" s="40">
        <v>0</v>
      </c>
      <c r="T127" s="40">
        <f>ROUND(SUM(H127:S127),5)</f>
        <v>0</v>
      </c>
      <c r="U127" s="40">
        <v>135000</v>
      </c>
      <c r="V127" s="58">
        <v>135000</v>
      </c>
      <c r="W127" s="58"/>
      <c r="X127" s="61" t="s">
        <v>267</v>
      </c>
    </row>
    <row r="128" spans="1:24" x14ac:dyDescent="0.35">
      <c r="A128" s="39"/>
      <c r="B128" s="39"/>
      <c r="C128" s="39"/>
      <c r="D128" s="39"/>
      <c r="E128" s="39"/>
      <c r="F128" s="39"/>
      <c r="G128" s="39" t="s">
        <v>55</v>
      </c>
      <c r="H128" s="40">
        <v>0</v>
      </c>
      <c r="I128" s="40">
        <v>0</v>
      </c>
      <c r="J128" s="40">
        <v>0</v>
      </c>
      <c r="K128" s="40">
        <v>0</v>
      </c>
      <c r="L128" s="40">
        <v>0</v>
      </c>
      <c r="M128" s="40">
        <v>0</v>
      </c>
      <c r="N128" s="40">
        <v>2100</v>
      </c>
      <c r="O128" s="40">
        <v>0</v>
      </c>
      <c r="P128" s="40">
        <v>0</v>
      </c>
      <c r="Q128" s="40">
        <v>2700</v>
      </c>
      <c r="R128" s="40">
        <v>0</v>
      </c>
      <c r="S128" s="40">
        <v>0</v>
      </c>
      <c r="T128" s="40">
        <f>ROUND(SUM(H128:S128),5)</f>
        <v>4800</v>
      </c>
      <c r="U128" s="40">
        <v>6000</v>
      </c>
      <c r="V128" s="58">
        <v>6000</v>
      </c>
      <c r="W128" s="58"/>
      <c r="X128" s="61" t="s">
        <v>267</v>
      </c>
    </row>
    <row r="129" spans="1:24" x14ac:dyDescent="0.35">
      <c r="A129" s="39"/>
      <c r="B129" s="39"/>
      <c r="C129" s="39"/>
      <c r="D129" s="39"/>
      <c r="E129" s="39"/>
      <c r="F129" s="39"/>
      <c r="G129" s="39" t="s">
        <v>178</v>
      </c>
      <c r="H129" s="40">
        <v>0</v>
      </c>
      <c r="I129" s="40">
        <v>0</v>
      </c>
      <c r="J129" s="40">
        <v>0</v>
      </c>
      <c r="K129" s="40">
        <v>0</v>
      </c>
      <c r="L129" s="40">
        <v>9700</v>
      </c>
      <c r="M129" s="40">
        <v>0</v>
      </c>
      <c r="N129" s="40">
        <v>0</v>
      </c>
      <c r="O129" s="40">
        <v>0</v>
      </c>
      <c r="P129" s="40">
        <v>0</v>
      </c>
      <c r="Q129" s="40">
        <v>0</v>
      </c>
      <c r="R129" s="40">
        <v>0</v>
      </c>
      <c r="S129" s="40">
        <v>0</v>
      </c>
      <c r="T129" s="40">
        <f>ROUND(SUM(H129:S129),5)</f>
        <v>9700</v>
      </c>
      <c r="U129" s="40">
        <v>5000</v>
      </c>
      <c r="V129" s="58">
        <v>17250</v>
      </c>
      <c r="W129" s="58"/>
      <c r="X129" s="61" t="s">
        <v>271</v>
      </c>
    </row>
    <row r="130" spans="1:24" x14ac:dyDescent="0.35">
      <c r="A130" s="39"/>
      <c r="B130" s="39"/>
      <c r="C130" s="39"/>
      <c r="D130" s="39"/>
      <c r="E130" s="39"/>
      <c r="F130" s="39"/>
      <c r="G130" s="39" t="s">
        <v>219</v>
      </c>
      <c r="H130" s="43">
        <v>0</v>
      </c>
      <c r="I130" s="43">
        <v>0</v>
      </c>
      <c r="J130" s="43">
        <v>0</v>
      </c>
      <c r="K130" s="43">
        <v>0</v>
      </c>
      <c r="L130" s="43">
        <v>0</v>
      </c>
      <c r="M130" s="43">
        <v>0</v>
      </c>
      <c r="N130" s="43">
        <v>0</v>
      </c>
      <c r="O130" s="43">
        <v>0</v>
      </c>
      <c r="P130" s="43">
        <v>0</v>
      </c>
      <c r="Q130" s="43">
        <v>0</v>
      </c>
      <c r="R130" s="43">
        <v>0</v>
      </c>
      <c r="S130" s="43">
        <v>0</v>
      </c>
      <c r="T130" s="43">
        <f t="shared" ref="T130:T131" si="23">ROUND(SUM(H130:S130),5)</f>
        <v>0</v>
      </c>
      <c r="U130" s="43">
        <v>6000</v>
      </c>
      <c r="V130" s="60">
        <v>6000</v>
      </c>
      <c r="W130" s="60"/>
      <c r="X130" s="61" t="s">
        <v>267</v>
      </c>
    </row>
    <row r="131" spans="1:24" ht="18.600000000000001" thickBot="1" x14ac:dyDescent="0.4">
      <c r="A131" s="39"/>
      <c r="B131" s="39"/>
      <c r="C131" s="39"/>
      <c r="D131" s="39"/>
      <c r="E131" s="39"/>
      <c r="F131" s="39"/>
      <c r="G131" s="39" t="s">
        <v>220</v>
      </c>
      <c r="H131" s="42">
        <v>0</v>
      </c>
      <c r="I131" s="42">
        <v>0</v>
      </c>
      <c r="J131" s="42">
        <v>0</v>
      </c>
      <c r="K131" s="42">
        <v>0</v>
      </c>
      <c r="L131" s="42">
        <v>0</v>
      </c>
      <c r="M131" s="42">
        <v>0</v>
      </c>
      <c r="N131" s="42">
        <v>0</v>
      </c>
      <c r="O131" s="42">
        <v>0</v>
      </c>
      <c r="P131" s="42">
        <v>0</v>
      </c>
      <c r="Q131" s="42">
        <v>0</v>
      </c>
      <c r="R131" s="42">
        <v>0</v>
      </c>
      <c r="S131" s="42">
        <v>0</v>
      </c>
      <c r="T131" s="42">
        <f t="shared" si="23"/>
        <v>0</v>
      </c>
      <c r="U131" s="42">
        <v>6000</v>
      </c>
      <c r="V131" s="62">
        <v>6000</v>
      </c>
      <c r="W131" s="60"/>
      <c r="X131" s="61" t="s">
        <v>267</v>
      </c>
    </row>
    <row r="132" spans="1:24" x14ac:dyDescent="0.35">
      <c r="A132" s="39"/>
      <c r="B132" s="39"/>
      <c r="C132" s="39"/>
      <c r="D132" s="39"/>
      <c r="E132" s="39"/>
      <c r="F132" s="39" t="s">
        <v>54</v>
      </c>
      <c r="G132" s="39"/>
      <c r="H132" s="40">
        <f t="shared" ref="H132:T132" si="24">ROUND(SUM(H126:H131),5)</f>
        <v>0</v>
      </c>
      <c r="I132" s="40">
        <f t="shared" si="24"/>
        <v>0</v>
      </c>
      <c r="J132" s="40">
        <f t="shared" si="24"/>
        <v>0</v>
      </c>
      <c r="K132" s="40">
        <f t="shared" si="24"/>
        <v>0</v>
      </c>
      <c r="L132" s="40">
        <f t="shared" si="24"/>
        <v>9700</v>
      </c>
      <c r="M132" s="40">
        <f t="shared" si="24"/>
        <v>0</v>
      </c>
      <c r="N132" s="40">
        <f t="shared" si="24"/>
        <v>2100</v>
      </c>
      <c r="O132" s="40">
        <f t="shared" si="24"/>
        <v>0</v>
      </c>
      <c r="P132" s="40">
        <f t="shared" si="24"/>
        <v>0</v>
      </c>
      <c r="Q132" s="40">
        <f t="shared" si="24"/>
        <v>2700</v>
      </c>
      <c r="R132" s="40">
        <f t="shared" si="24"/>
        <v>0</v>
      </c>
      <c r="S132" s="40">
        <f t="shared" si="24"/>
        <v>0</v>
      </c>
      <c r="T132" s="40">
        <f t="shared" si="24"/>
        <v>14500</v>
      </c>
      <c r="U132" s="40">
        <f>ROUND(SUM(U126:U131),5)</f>
        <v>158000</v>
      </c>
      <c r="V132" s="63">
        <f>ROUND(SUM(V126:V131),5)</f>
        <v>170250</v>
      </c>
      <c r="W132" s="63"/>
    </row>
    <row r="133" spans="1:24" x14ac:dyDescent="0.35">
      <c r="A133" s="39"/>
      <c r="B133" s="39"/>
      <c r="C133" s="39"/>
      <c r="D133" s="39"/>
      <c r="E133" s="39"/>
      <c r="F133" s="39" t="s">
        <v>53</v>
      </c>
      <c r="G133" s="39"/>
      <c r="H133" s="40"/>
      <c r="I133" s="40"/>
      <c r="J133" s="40"/>
      <c r="K133" s="40"/>
      <c r="L133" s="40"/>
      <c r="M133" s="40"/>
      <c r="N133" s="40"/>
      <c r="O133" s="40"/>
      <c r="P133" s="40"/>
      <c r="Q133" s="40"/>
      <c r="R133" s="40"/>
      <c r="S133" s="40"/>
      <c r="T133" s="40"/>
      <c r="U133" s="40"/>
      <c r="V133" s="58"/>
      <c r="W133" s="58"/>
    </row>
    <row r="134" spans="1:24" ht="18.600000000000001" thickBot="1" x14ac:dyDescent="0.4">
      <c r="A134" s="39"/>
      <c r="B134" s="39"/>
      <c r="C134" s="39"/>
      <c r="D134" s="39"/>
      <c r="E134" s="39"/>
      <c r="F134" s="39"/>
      <c r="G134" s="39" t="s">
        <v>52</v>
      </c>
      <c r="H134" s="42">
        <v>0</v>
      </c>
      <c r="I134" s="42">
        <v>0</v>
      </c>
      <c r="J134" s="42">
        <v>0</v>
      </c>
      <c r="K134" s="42">
        <v>0</v>
      </c>
      <c r="L134" s="42">
        <v>0</v>
      </c>
      <c r="M134" s="42">
        <v>0</v>
      </c>
      <c r="N134" s="42">
        <v>16900</v>
      </c>
      <c r="O134" s="42">
        <v>0</v>
      </c>
      <c r="P134" s="42">
        <v>0</v>
      </c>
      <c r="Q134" s="42">
        <v>0</v>
      </c>
      <c r="R134" s="42">
        <v>0</v>
      </c>
      <c r="S134" s="42">
        <v>0</v>
      </c>
      <c r="T134" s="42">
        <f>ROUND(SUM(H134:S134),5)</f>
        <v>16900</v>
      </c>
      <c r="U134" s="42">
        <v>200000</v>
      </c>
      <c r="V134" s="62">
        <v>150000</v>
      </c>
      <c r="W134" s="60"/>
      <c r="X134" s="61" t="s">
        <v>272</v>
      </c>
    </row>
    <row r="135" spans="1:24" x14ac:dyDescent="0.35">
      <c r="A135" s="39"/>
      <c r="B135" s="39"/>
      <c r="C135" s="39"/>
      <c r="D135" s="39"/>
      <c r="E135" s="39"/>
      <c r="F135" s="39" t="s">
        <v>51</v>
      </c>
      <c r="G135" s="39"/>
      <c r="H135" s="40">
        <f t="shared" ref="H135:S135" si="25">ROUND(SUM(H133:H134),5)</f>
        <v>0</v>
      </c>
      <c r="I135" s="40">
        <f t="shared" si="25"/>
        <v>0</v>
      </c>
      <c r="J135" s="40">
        <f t="shared" si="25"/>
        <v>0</v>
      </c>
      <c r="K135" s="40">
        <f t="shared" si="25"/>
        <v>0</v>
      </c>
      <c r="L135" s="40">
        <f t="shared" si="25"/>
        <v>0</v>
      </c>
      <c r="M135" s="40">
        <f t="shared" si="25"/>
        <v>0</v>
      </c>
      <c r="N135" s="40">
        <f t="shared" si="25"/>
        <v>16900</v>
      </c>
      <c r="O135" s="40">
        <f t="shared" si="25"/>
        <v>0</v>
      </c>
      <c r="P135" s="40">
        <f t="shared" si="25"/>
        <v>0</v>
      </c>
      <c r="Q135" s="40">
        <f t="shared" si="25"/>
        <v>0</v>
      </c>
      <c r="R135" s="40">
        <f t="shared" si="25"/>
        <v>0</v>
      </c>
      <c r="S135" s="40">
        <f t="shared" si="25"/>
        <v>0</v>
      </c>
      <c r="T135" s="40">
        <f>ROUND(SUM(H135:S135),5)</f>
        <v>16900</v>
      </c>
      <c r="U135" s="40">
        <f>ROUND(SUM(U133:U134),5)</f>
        <v>200000</v>
      </c>
      <c r="V135" s="63">
        <f>ROUND(SUM(V133:V134),5)</f>
        <v>150000</v>
      </c>
      <c r="W135" s="63"/>
      <c r="X135" s="61"/>
    </row>
    <row r="136" spans="1:24" x14ac:dyDescent="0.35">
      <c r="A136" s="39"/>
      <c r="B136" s="39"/>
      <c r="C136" s="39"/>
      <c r="D136" s="39"/>
      <c r="E136" s="39"/>
      <c r="F136" s="39" t="s">
        <v>50</v>
      </c>
      <c r="G136" s="39"/>
      <c r="H136" s="40"/>
      <c r="I136" s="40"/>
      <c r="J136" s="40"/>
      <c r="K136" s="40"/>
      <c r="L136" s="40"/>
      <c r="M136" s="40"/>
      <c r="N136" s="40"/>
      <c r="O136" s="40"/>
      <c r="P136" s="40"/>
      <c r="Q136" s="40"/>
      <c r="R136" s="40"/>
      <c r="S136" s="40"/>
      <c r="T136" s="40"/>
      <c r="U136" s="40"/>
      <c r="V136" s="58"/>
      <c r="W136" s="58"/>
    </row>
    <row r="137" spans="1:24" x14ac:dyDescent="0.35">
      <c r="A137" s="39"/>
      <c r="B137" s="39"/>
      <c r="C137" s="39"/>
      <c r="D137" s="39"/>
      <c r="E137" s="39"/>
      <c r="F137" s="39"/>
      <c r="G137" s="39" t="s">
        <v>179</v>
      </c>
      <c r="H137" s="40">
        <v>0</v>
      </c>
      <c r="I137" s="40">
        <v>0</v>
      </c>
      <c r="J137" s="40">
        <v>0</v>
      </c>
      <c r="K137" s="40">
        <v>0</v>
      </c>
      <c r="L137" s="40">
        <v>0</v>
      </c>
      <c r="M137" s="40">
        <v>0</v>
      </c>
      <c r="N137" s="40">
        <v>0</v>
      </c>
      <c r="O137" s="40">
        <v>0</v>
      </c>
      <c r="P137" s="40">
        <v>0</v>
      </c>
      <c r="Q137" s="40">
        <v>0</v>
      </c>
      <c r="R137" s="40">
        <v>0</v>
      </c>
      <c r="S137" s="40">
        <v>0</v>
      </c>
      <c r="T137" s="40">
        <f>ROUND(SUM(H137:S137),5)</f>
        <v>0</v>
      </c>
      <c r="U137" s="40">
        <v>75000</v>
      </c>
      <c r="V137" s="58">
        <v>75000</v>
      </c>
      <c r="W137" s="58"/>
      <c r="X137" s="61" t="s">
        <v>267</v>
      </c>
    </row>
    <row r="138" spans="1:24" x14ac:dyDescent="0.35">
      <c r="A138" s="39"/>
      <c r="B138" s="39"/>
      <c r="C138" s="39"/>
      <c r="D138" s="39"/>
      <c r="E138" s="39"/>
      <c r="F138" s="39"/>
      <c r="G138" s="39" t="s">
        <v>221</v>
      </c>
      <c r="H138" s="40">
        <v>0</v>
      </c>
      <c r="I138" s="40">
        <v>0</v>
      </c>
      <c r="J138" s="40">
        <v>0</v>
      </c>
      <c r="K138" s="40">
        <v>0</v>
      </c>
      <c r="L138" s="40">
        <v>0</v>
      </c>
      <c r="M138" s="40">
        <v>0</v>
      </c>
      <c r="N138" s="40">
        <v>0</v>
      </c>
      <c r="O138" s="40">
        <v>0</v>
      </c>
      <c r="P138" s="40">
        <v>0</v>
      </c>
      <c r="Q138" s="40">
        <v>0</v>
      </c>
      <c r="R138" s="40">
        <v>0</v>
      </c>
      <c r="S138" s="40">
        <v>0</v>
      </c>
      <c r="T138" s="40">
        <f>ROUND(SUM(H138:S138),5)</f>
        <v>0</v>
      </c>
      <c r="U138" s="40">
        <v>17000</v>
      </c>
      <c r="V138" s="58">
        <v>17000</v>
      </c>
      <c r="W138" s="58"/>
      <c r="X138" s="61" t="s">
        <v>267</v>
      </c>
    </row>
    <row r="139" spans="1:24" ht="18.600000000000001" thickBot="1" x14ac:dyDescent="0.4">
      <c r="A139" s="39"/>
      <c r="B139" s="39"/>
      <c r="C139" s="39"/>
      <c r="D139" s="39"/>
      <c r="E139" s="39"/>
      <c r="F139" s="39"/>
      <c r="G139" s="39" t="s">
        <v>49</v>
      </c>
      <c r="H139" s="43">
        <v>0</v>
      </c>
      <c r="I139" s="43">
        <v>2510</v>
      </c>
      <c r="J139" s="43">
        <v>0</v>
      </c>
      <c r="K139" s="43">
        <v>0</v>
      </c>
      <c r="L139" s="43">
        <v>0</v>
      </c>
      <c r="M139" s="43">
        <v>0</v>
      </c>
      <c r="N139" s="43">
        <v>0</v>
      </c>
      <c r="O139" s="43">
        <v>2250</v>
      </c>
      <c r="P139" s="43">
        <v>0</v>
      </c>
      <c r="Q139" s="43">
        <v>0</v>
      </c>
      <c r="R139" s="43">
        <v>0</v>
      </c>
      <c r="S139" s="43">
        <v>0</v>
      </c>
      <c r="T139" s="43">
        <f>ROUND(SUM(H139:S139),5)</f>
        <v>4760</v>
      </c>
      <c r="U139" s="43">
        <v>7000</v>
      </c>
      <c r="V139" s="60">
        <v>7000</v>
      </c>
      <c r="W139" s="60"/>
      <c r="X139" s="61" t="s">
        <v>267</v>
      </c>
    </row>
    <row r="140" spans="1:24" ht="18.600000000000001" thickBot="1" x14ac:dyDescent="0.4">
      <c r="A140" s="39"/>
      <c r="B140" s="39"/>
      <c r="C140" s="39"/>
      <c r="D140" s="39"/>
      <c r="E140" s="39"/>
      <c r="F140" s="39" t="s">
        <v>48</v>
      </c>
      <c r="G140" s="39"/>
      <c r="H140" s="45">
        <f t="shared" ref="H140:S140" si="26">ROUND(SUM(H136:H139),5)</f>
        <v>0</v>
      </c>
      <c r="I140" s="45">
        <f t="shared" si="26"/>
        <v>2510</v>
      </c>
      <c r="J140" s="45">
        <f t="shared" si="26"/>
        <v>0</v>
      </c>
      <c r="K140" s="45">
        <f t="shared" si="26"/>
        <v>0</v>
      </c>
      <c r="L140" s="45">
        <f t="shared" si="26"/>
        <v>0</v>
      </c>
      <c r="M140" s="45">
        <f t="shared" si="26"/>
        <v>0</v>
      </c>
      <c r="N140" s="45">
        <f t="shared" si="26"/>
        <v>0</v>
      </c>
      <c r="O140" s="45">
        <f t="shared" si="26"/>
        <v>2250</v>
      </c>
      <c r="P140" s="45">
        <f t="shared" si="26"/>
        <v>0</v>
      </c>
      <c r="Q140" s="45">
        <f t="shared" si="26"/>
        <v>0</v>
      </c>
      <c r="R140" s="45">
        <f t="shared" si="26"/>
        <v>0</v>
      </c>
      <c r="S140" s="45">
        <f t="shared" si="26"/>
        <v>0</v>
      </c>
      <c r="T140" s="45">
        <f>ROUND(SUM(H140:S140),5)</f>
        <v>4760</v>
      </c>
      <c r="U140" s="45">
        <f>ROUND(SUM(U136:U139),5)</f>
        <v>99000</v>
      </c>
      <c r="V140" s="65">
        <f>ROUND(SUM(V136:V139),5)</f>
        <v>99000</v>
      </c>
      <c r="W140" s="72"/>
    </row>
    <row r="141" spans="1:24" ht="18.600000000000001" thickBot="1" x14ac:dyDescent="0.4">
      <c r="A141" s="39"/>
      <c r="B141" s="39"/>
      <c r="C141" s="39"/>
      <c r="D141" s="39"/>
      <c r="E141" s="39" t="s">
        <v>47</v>
      </c>
      <c r="F141" s="39"/>
      <c r="G141" s="39"/>
      <c r="H141" s="45">
        <f t="shared" ref="H141:S141" si="27">ROUND(H125+H132+H135+H140,5)</f>
        <v>0</v>
      </c>
      <c r="I141" s="45">
        <f t="shared" si="27"/>
        <v>2510</v>
      </c>
      <c r="J141" s="45">
        <f t="shared" si="27"/>
        <v>0</v>
      </c>
      <c r="K141" s="45">
        <f t="shared" si="27"/>
        <v>0</v>
      </c>
      <c r="L141" s="45">
        <f t="shared" si="27"/>
        <v>9700</v>
      </c>
      <c r="M141" s="45">
        <f t="shared" si="27"/>
        <v>0</v>
      </c>
      <c r="N141" s="45">
        <f t="shared" si="27"/>
        <v>19000</v>
      </c>
      <c r="O141" s="45">
        <f t="shared" si="27"/>
        <v>2250</v>
      </c>
      <c r="P141" s="45">
        <f t="shared" si="27"/>
        <v>0</v>
      </c>
      <c r="Q141" s="45">
        <f t="shared" si="27"/>
        <v>2700</v>
      </c>
      <c r="R141" s="45">
        <f t="shared" si="27"/>
        <v>0</v>
      </c>
      <c r="S141" s="45">
        <f t="shared" si="27"/>
        <v>0</v>
      </c>
      <c r="T141" s="45">
        <f>ROUND(SUM(H141:S141),5)</f>
        <v>36160</v>
      </c>
      <c r="U141" s="45">
        <f>ROUND(U125+U132+U135+U140,5)</f>
        <v>457000</v>
      </c>
      <c r="V141" s="65">
        <f>ROUND(V125+V132+V135+V140,5)</f>
        <v>419250</v>
      </c>
      <c r="W141" s="72"/>
    </row>
    <row r="142" spans="1:24" ht="18.600000000000001" thickBot="1" x14ac:dyDescent="0.4">
      <c r="A142" s="39"/>
      <c r="B142" s="39"/>
      <c r="C142" s="39"/>
      <c r="D142" s="39"/>
      <c r="E142" s="39" t="s">
        <v>223</v>
      </c>
      <c r="F142" s="39"/>
      <c r="G142" s="39"/>
      <c r="H142" s="45">
        <v>0</v>
      </c>
      <c r="I142" s="45">
        <v>0</v>
      </c>
      <c r="J142" s="45">
        <v>0</v>
      </c>
      <c r="K142" s="45">
        <v>0</v>
      </c>
      <c r="L142" s="45">
        <v>0</v>
      </c>
      <c r="M142" s="45">
        <v>0</v>
      </c>
      <c r="N142" s="45">
        <v>0</v>
      </c>
      <c r="O142" s="45">
        <v>0</v>
      </c>
      <c r="P142" s="45">
        <v>0</v>
      </c>
      <c r="Q142" s="45">
        <v>0</v>
      </c>
      <c r="R142" s="45">
        <v>0</v>
      </c>
      <c r="S142" s="45">
        <v>0</v>
      </c>
      <c r="T142" s="45">
        <f t="shared" ref="T142:T143" si="28">ROUND(SUM(H142:S142),5)</f>
        <v>0</v>
      </c>
      <c r="U142" s="45">
        <v>173550</v>
      </c>
      <c r="V142" s="75">
        <v>218950</v>
      </c>
      <c r="W142" s="60"/>
      <c r="X142" s="61" t="s">
        <v>273</v>
      </c>
    </row>
    <row r="143" spans="1:24" ht="18.600000000000001" thickBot="1" x14ac:dyDescent="0.4">
      <c r="A143" s="39"/>
      <c r="B143" s="39"/>
      <c r="C143" s="39"/>
      <c r="D143" s="39"/>
      <c r="E143" s="39" t="s">
        <v>222</v>
      </c>
      <c r="F143" s="39"/>
      <c r="G143" s="39"/>
      <c r="H143" s="45">
        <v>0</v>
      </c>
      <c r="I143" s="45">
        <v>0</v>
      </c>
      <c r="J143" s="45">
        <v>0</v>
      </c>
      <c r="K143" s="45">
        <v>0</v>
      </c>
      <c r="L143" s="45">
        <v>0</v>
      </c>
      <c r="M143" s="45">
        <v>0</v>
      </c>
      <c r="N143" s="45">
        <v>0</v>
      </c>
      <c r="O143" s="45">
        <v>0</v>
      </c>
      <c r="P143" s="45">
        <v>0</v>
      </c>
      <c r="Q143" s="45">
        <v>0</v>
      </c>
      <c r="R143" s="45">
        <v>0</v>
      </c>
      <c r="S143" s="45">
        <v>0</v>
      </c>
      <c r="T143" s="45">
        <f t="shared" si="28"/>
        <v>0</v>
      </c>
      <c r="U143" s="45">
        <v>150000</v>
      </c>
      <c r="V143" s="75">
        <f>V23</f>
        <v>175000</v>
      </c>
      <c r="W143" s="60"/>
      <c r="X143" s="61" t="s">
        <v>235</v>
      </c>
    </row>
    <row r="144" spans="1:24" ht="18.600000000000001" thickBot="1" x14ac:dyDescent="0.4">
      <c r="A144" s="39"/>
      <c r="B144" s="39"/>
      <c r="C144" s="39"/>
      <c r="D144" s="39" t="s">
        <v>46</v>
      </c>
      <c r="E144" s="39"/>
      <c r="F144" s="39"/>
      <c r="G144" s="39"/>
      <c r="H144" s="44">
        <f t="shared" ref="H144:T144" si="29">ROUND(H37+H63+H117+H124+H141+H142+H143,5)</f>
        <v>34004.25</v>
      </c>
      <c r="I144" s="44">
        <f t="shared" si="29"/>
        <v>35847.17</v>
      </c>
      <c r="J144" s="44">
        <f t="shared" si="29"/>
        <v>43260.18</v>
      </c>
      <c r="K144" s="44">
        <f t="shared" si="29"/>
        <v>59627.02</v>
      </c>
      <c r="L144" s="44">
        <f t="shared" si="29"/>
        <v>66205.740000000005</v>
      </c>
      <c r="M144" s="44">
        <f t="shared" si="29"/>
        <v>35008.69</v>
      </c>
      <c r="N144" s="44">
        <f t="shared" si="29"/>
        <v>77534.929999999993</v>
      </c>
      <c r="O144" s="44">
        <f t="shared" si="29"/>
        <v>39120.480000000003</v>
      </c>
      <c r="P144" s="44">
        <f t="shared" si="29"/>
        <v>50245.47</v>
      </c>
      <c r="Q144" s="44">
        <f t="shared" si="29"/>
        <v>46708.98</v>
      </c>
      <c r="R144" s="44">
        <f t="shared" si="29"/>
        <v>39048.620000000003</v>
      </c>
      <c r="S144" s="44">
        <f t="shared" si="29"/>
        <v>109336.97</v>
      </c>
      <c r="T144" s="44">
        <f t="shared" si="29"/>
        <v>635948.5</v>
      </c>
      <c r="U144" s="44">
        <f>ROUND(U37+U63+U117+U124+U141+U142+U143,5)</f>
        <v>1425700</v>
      </c>
      <c r="V144" s="64">
        <f>ROUND(V37+V63+V117+V124+V141+V142+V143,5)</f>
        <v>1460050</v>
      </c>
      <c r="W144" s="72"/>
    </row>
    <row r="145" spans="1:24" x14ac:dyDescent="0.35">
      <c r="A145" s="39"/>
      <c r="B145" s="39" t="s">
        <v>45</v>
      </c>
      <c r="C145" s="39"/>
      <c r="D145" s="39"/>
      <c r="E145" s="39"/>
      <c r="F145" s="39"/>
      <c r="G145" s="39"/>
      <c r="H145" s="40">
        <f t="shared" ref="H145:S145" si="30">ROUND(H2+H36-H144,5)</f>
        <v>22688.02</v>
      </c>
      <c r="I145" s="40">
        <f t="shared" si="30"/>
        <v>-11841.03</v>
      </c>
      <c r="J145" s="40">
        <f t="shared" si="30"/>
        <v>21730.3</v>
      </c>
      <c r="K145" s="40">
        <f t="shared" si="30"/>
        <v>-15867.16</v>
      </c>
      <c r="L145" s="40">
        <f t="shared" si="30"/>
        <v>-55488.639999999999</v>
      </c>
      <c r="M145" s="40">
        <f t="shared" si="30"/>
        <v>197511.96</v>
      </c>
      <c r="N145" s="40">
        <f t="shared" si="30"/>
        <v>142725.93</v>
      </c>
      <c r="O145" s="40">
        <f t="shared" si="30"/>
        <v>3819.88</v>
      </c>
      <c r="P145" s="40">
        <f t="shared" si="30"/>
        <v>4588.6400000000003</v>
      </c>
      <c r="Q145" s="40">
        <f t="shared" si="30"/>
        <v>36000.839999999997</v>
      </c>
      <c r="R145" s="40">
        <f t="shared" si="30"/>
        <v>184753.91</v>
      </c>
      <c r="S145" s="40">
        <f t="shared" si="30"/>
        <v>-81212.38</v>
      </c>
      <c r="T145" s="40">
        <f>ROUND(SUM(H145:S145),5)</f>
        <v>449410.27</v>
      </c>
      <c r="U145" s="40">
        <f>ROUND(U2+U36-U144,5)</f>
        <v>-457000</v>
      </c>
      <c r="V145" s="63">
        <f>ROUND(V2+V36-V144,5)</f>
        <v>-419250</v>
      </c>
      <c r="W145" s="63"/>
    </row>
    <row r="146" spans="1:24" x14ac:dyDescent="0.35">
      <c r="A146" s="39"/>
      <c r="B146" s="39" t="s">
        <v>44</v>
      </c>
      <c r="C146" s="39"/>
      <c r="D146" s="39"/>
      <c r="E146" s="39"/>
      <c r="F146" s="39"/>
      <c r="G146" s="39"/>
      <c r="H146" s="40"/>
      <c r="I146" s="40"/>
      <c r="J146" s="40"/>
      <c r="K146" s="40"/>
      <c r="L146" s="40"/>
      <c r="M146" s="40"/>
      <c r="N146" s="40"/>
      <c r="O146" s="40"/>
      <c r="P146" s="40"/>
      <c r="Q146" s="40"/>
      <c r="R146" s="40"/>
      <c r="S146" s="40"/>
      <c r="T146" s="40"/>
      <c r="U146" s="40"/>
      <c r="V146" s="58"/>
      <c r="W146" s="58"/>
    </row>
    <row r="147" spans="1:24" x14ac:dyDescent="0.35">
      <c r="A147" s="39"/>
      <c r="B147" s="39"/>
      <c r="C147" s="39" t="s">
        <v>43</v>
      </c>
      <c r="D147" s="39"/>
      <c r="E147" s="39"/>
      <c r="F147" s="39"/>
      <c r="G147" s="39"/>
      <c r="H147" s="40"/>
      <c r="I147" s="40"/>
      <c r="J147" s="40"/>
      <c r="K147" s="40"/>
      <c r="L147" s="40"/>
      <c r="M147" s="40"/>
      <c r="N147" s="40"/>
      <c r="O147" s="40"/>
      <c r="P147" s="40"/>
      <c r="Q147" s="40"/>
      <c r="R147" s="40"/>
      <c r="S147" s="40"/>
      <c r="T147" s="40"/>
      <c r="U147" s="40"/>
      <c r="V147" s="58"/>
      <c r="W147" s="58"/>
    </row>
    <row r="148" spans="1:24" x14ac:dyDescent="0.35">
      <c r="A148" s="39"/>
      <c r="B148" s="39"/>
      <c r="C148" s="39"/>
      <c r="D148" s="39" t="s">
        <v>42</v>
      </c>
      <c r="E148" s="39"/>
      <c r="F148" s="39"/>
      <c r="G148" s="39"/>
      <c r="H148" s="40">
        <v>0</v>
      </c>
      <c r="I148" s="40">
        <v>0</v>
      </c>
      <c r="J148" s="40">
        <v>0</v>
      </c>
      <c r="K148" s="40">
        <v>0</v>
      </c>
      <c r="L148" s="40">
        <v>0</v>
      </c>
      <c r="M148" s="40">
        <v>0</v>
      </c>
      <c r="N148" s="40">
        <v>0</v>
      </c>
      <c r="O148" s="40">
        <v>0</v>
      </c>
      <c r="P148" s="40">
        <v>0</v>
      </c>
      <c r="Q148" s="40">
        <v>0</v>
      </c>
      <c r="R148" s="40">
        <v>0</v>
      </c>
      <c r="S148" s="40">
        <v>0</v>
      </c>
      <c r="T148" s="40">
        <f>ROUND(SUM(H148:S148),5)</f>
        <v>0</v>
      </c>
      <c r="U148" s="40">
        <v>0</v>
      </c>
      <c r="V148" s="58">
        <v>0</v>
      </c>
      <c r="W148" s="58"/>
      <c r="X148" s="61" t="s">
        <v>232</v>
      </c>
    </row>
    <row r="149" spans="1:24" ht="18.600000000000001" thickBot="1" x14ac:dyDescent="0.4">
      <c r="A149" s="39"/>
      <c r="B149" s="39"/>
      <c r="C149" s="39"/>
      <c r="D149" s="39" t="s">
        <v>41</v>
      </c>
      <c r="E149" s="39"/>
      <c r="F149" s="39"/>
      <c r="G149" s="39"/>
      <c r="H149" s="43">
        <v>-2741.38</v>
      </c>
      <c r="I149" s="43">
        <v>5362.96</v>
      </c>
      <c r="J149" s="43">
        <v>-7434.88</v>
      </c>
      <c r="K149" s="43">
        <v>-8893.77</v>
      </c>
      <c r="L149" s="43">
        <v>3480.84</v>
      </c>
      <c r="M149" s="43">
        <v>15730.72</v>
      </c>
      <c r="N149" s="43">
        <v>11423.6</v>
      </c>
      <c r="O149" s="43">
        <v>634.71</v>
      </c>
      <c r="P149" s="43">
        <v>16831.59</v>
      </c>
      <c r="Q149" s="43">
        <v>2139.37</v>
      </c>
      <c r="R149" s="43">
        <v>3290.2</v>
      </c>
      <c r="S149" s="43">
        <v>-3507.03</v>
      </c>
      <c r="T149" s="43">
        <f>ROUND(SUM(H149:S149),5)</f>
        <v>36316.93</v>
      </c>
      <c r="U149" s="43">
        <v>0</v>
      </c>
      <c r="V149" s="60">
        <v>0</v>
      </c>
      <c r="W149" s="60"/>
      <c r="X149" s="61" t="s">
        <v>233</v>
      </c>
    </row>
    <row r="150" spans="1:24" ht="18.600000000000001" thickBot="1" x14ac:dyDescent="0.4">
      <c r="A150" s="39"/>
      <c r="B150" s="39"/>
      <c r="C150" s="39" t="s">
        <v>40</v>
      </c>
      <c r="D150" s="39"/>
      <c r="E150" s="39"/>
      <c r="F150" s="39"/>
      <c r="G150" s="39"/>
      <c r="H150" s="45">
        <f t="shared" ref="H150:S150" si="31">ROUND(SUM(H147:H149),5)</f>
        <v>-2741.38</v>
      </c>
      <c r="I150" s="45">
        <f t="shared" si="31"/>
        <v>5362.96</v>
      </c>
      <c r="J150" s="45">
        <f t="shared" si="31"/>
        <v>-7434.88</v>
      </c>
      <c r="K150" s="45">
        <f t="shared" si="31"/>
        <v>-8893.77</v>
      </c>
      <c r="L150" s="45">
        <f t="shared" si="31"/>
        <v>3480.84</v>
      </c>
      <c r="M150" s="45">
        <f t="shared" si="31"/>
        <v>15730.72</v>
      </c>
      <c r="N150" s="45">
        <f t="shared" si="31"/>
        <v>11423.6</v>
      </c>
      <c r="O150" s="45">
        <f t="shared" si="31"/>
        <v>634.71</v>
      </c>
      <c r="P150" s="45">
        <f t="shared" si="31"/>
        <v>16831.59</v>
      </c>
      <c r="Q150" s="45">
        <f t="shared" si="31"/>
        <v>2139.37</v>
      </c>
      <c r="R150" s="45">
        <f t="shared" si="31"/>
        <v>3290.2</v>
      </c>
      <c r="S150" s="45">
        <f t="shared" si="31"/>
        <v>-3507.03</v>
      </c>
      <c r="T150" s="45">
        <f>ROUND(SUM(H150:S150),5)</f>
        <v>36316.93</v>
      </c>
      <c r="U150" s="45">
        <f>ROUND(SUM(U147:U149),5)</f>
        <v>0</v>
      </c>
      <c r="V150" s="65">
        <f>ROUND(SUM(V147:V149),5)</f>
        <v>0</v>
      </c>
      <c r="W150" s="72"/>
    </row>
    <row r="151" spans="1:24" ht="18.600000000000001" thickBot="1" x14ac:dyDescent="0.4">
      <c r="A151" s="39"/>
      <c r="B151" s="39" t="s">
        <v>39</v>
      </c>
      <c r="C151" s="39"/>
      <c r="D151" s="39"/>
      <c r="E151" s="39"/>
      <c r="F151" s="39"/>
      <c r="G151" s="39"/>
      <c r="H151" s="45">
        <f t="shared" ref="H151:S151" si="32">ROUND(H146+H150,5)</f>
        <v>-2741.38</v>
      </c>
      <c r="I151" s="45">
        <f t="shared" si="32"/>
        <v>5362.96</v>
      </c>
      <c r="J151" s="45">
        <f t="shared" si="32"/>
        <v>-7434.88</v>
      </c>
      <c r="K151" s="45">
        <f t="shared" si="32"/>
        <v>-8893.77</v>
      </c>
      <c r="L151" s="45">
        <f t="shared" si="32"/>
        <v>3480.84</v>
      </c>
      <c r="M151" s="45">
        <f t="shared" si="32"/>
        <v>15730.72</v>
      </c>
      <c r="N151" s="45">
        <f t="shared" si="32"/>
        <v>11423.6</v>
      </c>
      <c r="O151" s="45">
        <f t="shared" si="32"/>
        <v>634.71</v>
      </c>
      <c r="P151" s="45">
        <f t="shared" si="32"/>
        <v>16831.59</v>
      </c>
      <c r="Q151" s="45">
        <f t="shared" si="32"/>
        <v>2139.37</v>
      </c>
      <c r="R151" s="45">
        <f t="shared" si="32"/>
        <v>3290.2</v>
      </c>
      <c r="S151" s="45">
        <f t="shared" si="32"/>
        <v>-3507.03</v>
      </c>
      <c r="T151" s="45">
        <f>ROUND(SUM(H151:S151),5)</f>
        <v>36316.93</v>
      </c>
      <c r="U151" s="45">
        <f>ROUND(U146+U150,5)</f>
        <v>0</v>
      </c>
      <c r="V151" s="65">
        <f>ROUND(V146+V150,5)</f>
        <v>0</v>
      </c>
      <c r="W151" s="72"/>
    </row>
    <row r="152" spans="1:24" s="47" customFormat="1" ht="10.8" thickBot="1" x14ac:dyDescent="0.25">
      <c r="A152" s="39" t="s">
        <v>38</v>
      </c>
      <c r="B152" s="39"/>
      <c r="C152" s="39"/>
      <c r="D152" s="39"/>
      <c r="E152" s="39"/>
      <c r="F152" s="39"/>
      <c r="G152" s="39"/>
      <c r="H152" s="46">
        <f t="shared" ref="H152:S152" si="33">ROUND(H145+H151,5)</f>
        <v>19946.64</v>
      </c>
      <c r="I152" s="46">
        <f t="shared" si="33"/>
        <v>-6478.07</v>
      </c>
      <c r="J152" s="46">
        <f t="shared" si="33"/>
        <v>14295.42</v>
      </c>
      <c r="K152" s="46">
        <f t="shared" si="33"/>
        <v>-24760.93</v>
      </c>
      <c r="L152" s="46">
        <f t="shared" si="33"/>
        <v>-52007.8</v>
      </c>
      <c r="M152" s="46">
        <f t="shared" si="33"/>
        <v>213242.68</v>
      </c>
      <c r="N152" s="46">
        <f t="shared" si="33"/>
        <v>154149.53</v>
      </c>
      <c r="O152" s="46">
        <f t="shared" si="33"/>
        <v>4454.59</v>
      </c>
      <c r="P152" s="46">
        <f t="shared" si="33"/>
        <v>21420.23</v>
      </c>
      <c r="Q152" s="46">
        <f t="shared" si="33"/>
        <v>38140.21</v>
      </c>
      <c r="R152" s="46">
        <f t="shared" si="33"/>
        <v>188044.11</v>
      </c>
      <c r="S152" s="46">
        <f t="shared" si="33"/>
        <v>-84719.41</v>
      </c>
      <c r="T152" s="46">
        <f>ROUND(SUM(H152:S152),5)</f>
        <v>485727.2</v>
      </c>
      <c r="U152" s="46">
        <f>ROUND(U145+U151,5)</f>
        <v>-457000</v>
      </c>
      <c r="V152" s="66">
        <f>ROUND(V145+V151,5)</f>
        <v>-419250</v>
      </c>
      <c r="W152" s="73"/>
    </row>
    <row r="153" spans="1:24" ht="18.600000000000001" thickTop="1" x14ac:dyDescent="0.35"/>
    <row r="154" spans="1:24" x14ac:dyDescent="0.35">
      <c r="V154" s="57" t="s">
        <v>227</v>
      </c>
      <c r="W154" s="57"/>
    </row>
    <row r="155" spans="1:24" x14ac:dyDescent="0.35">
      <c r="V155" s="67" t="s">
        <v>228</v>
      </c>
      <c r="W155" s="67"/>
    </row>
  </sheetData>
  <pageMargins left="0.7" right="0.7" top="0.75" bottom="0.75" header="0.1" footer="0.3"/>
  <pageSetup scale="83" fitToHeight="0" orientation="landscape" horizontalDpi="0" verticalDpi="0" r:id="rId1"/>
  <headerFooter>
    <oddHeader>&amp;L&amp;"Arial,Bold"&amp;8 2:19 PM
&amp;"Arial,Bold"&amp;8 04/04/19
&amp;"Arial,Bold"&amp;8 Accrual Basis&amp;C&amp;"Arial,Bold"&amp;12 Temecula Public Cemetery District
&amp;"Arial,Bold"&amp;14 Profit &amp;&amp; Loss
&amp;"Arial,Bold"&amp;10 April 2018 through March 2019</oddHeader>
    <oddFooter>&amp;R&amp;"Arial,Bold"&amp;8 Page &amp;P of &amp;N</oddFooter>
  </headerFooter>
  <drawing r:id="rId2"/>
  <legacyDrawing r:id="rId3"/>
  <controls>
    <mc:AlternateContent xmlns:mc="http://schemas.openxmlformats.org/markup-compatibility/2006">
      <mc:Choice Requires="x14">
        <control shapeId="40961" r:id="rId4" name="FILT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40961" r:id="rId4" name="FILTER"/>
      </mc:Fallback>
    </mc:AlternateContent>
    <mc:AlternateContent xmlns:mc="http://schemas.openxmlformats.org/markup-compatibility/2006">
      <mc:Choice Requires="x14">
        <control shapeId="40962" r:id="rId6" name="HEAD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40962" r:id="rId6" name="HEADER"/>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Z155"/>
  <sheetViews>
    <sheetView workbookViewId="0">
      <pane xSplit="7" ySplit="1" topLeftCell="I27" activePane="bottomRight" state="frozenSplit"/>
      <selection pane="topRight" activeCell="H1" sqref="H1"/>
      <selection pane="bottomLeft" activeCell="A2" sqref="A2"/>
      <selection pane="bottomRight" activeCell="Z29" sqref="Z29"/>
    </sheetView>
  </sheetViews>
  <sheetFormatPr defaultColWidth="8.88671875" defaultRowHeight="18" x14ac:dyDescent="0.35"/>
  <cols>
    <col min="1" max="6" width="3.6640625" style="48" customWidth="1"/>
    <col min="7" max="7" width="30.33203125" style="48" customWidth="1"/>
    <col min="8" max="8" width="7.109375" style="49" bestFit="1" customWidth="1"/>
    <col min="9" max="9" width="7.5546875" style="49" bestFit="1" customWidth="1"/>
    <col min="10" max="10" width="7.109375" style="49" bestFit="1" customWidth="1"/>
    <col min="11" max="12" width="7.5546875" style="49" bestFit="1" customWidth="1"/>
    <col min="13" max="14" width="7.88671875" style="49" bestFit="1" customWidth="1"/>
    <col min="15" max="16" width="7.109375" style="49" bestFit="1" customWidth="1"/>
    <col min="17" max="19" width="7.88671875" style="49" bestFit="1" customWidth="1"/>
    <col min="20" max="20" width="9.109375" style="49" bestFit="1" customWidth="1"/>
    <col min="21" max="22" width="9.6640625" style="49" customWidth="1"/>
    <col min="23" max="16384" width="8.88671875" style="41"/>
  </cols>
  <sheetData>
    <row r="1" spans="1:23" s="52" customFormat="1" ht="54.6" thickBot="1" x14ac:dyDescent="0.4">
      <c r="A1" s="50"/>
      <c r="B1" s="50"/>
      <c r="C1" s="50"/>
      <c r="D1" s="50"/>
      <c r="E1" s="50"/>
      <c r="F1" s="50"/>
      <c r="G1" s="50"/>
      <c r="H1" s="51" t="s">
        <v>202</v>
      </c>
      <c r="I1" s="51" t="s">
        <v>203</v>
      </c>
      <c r="J1" s="51" t="s">
        <v>204</v>
      </c>
      <c r="K1" s="51" t="s">
        <v>205</v>
      </c>
      <c r="L1" s="51" t="s">
        <v>206</v>
      </c>
      <c r="M1" s="51" t="s">
        <v>207</v>
      </c>
      <c r="N1" s="51" t="s">
        <v>208</v>
      </c>
      <c r="O1" s="51" t="s">
        <v>209</v>
      </c>
      <c r="P1" s="51" t="s">
        <v>215</v>
      </c>
      <c r="Q1" s="51" t="s">
        <v>174</v>
      </c>
      <c r="R1" s="51" t="s">
        <v>216</v>
      </c>
      <c r="S1" s="51" t="s">
        <v>185</v>
      </c>
      <c r="T1" s="51" t="s">
        <v>231</v>
      </c>
      <c r="U1" s="51" t="s">
        <v>217</v>
      </c>
      <c r="V1" s="51" t="s">
        <v>224</v>
      </c>
      <c r="W1" s="52" t="s">
        <v>225</v>
      </c>
    </row>
    <row r="2" spans="1:23" ht="18.600000000000001" thickTop="1" x14ac:dyDescent="0.35">
      <c r="A2" s="39"/>
      <c r="B2" s="39" t="s">
        <v>173</v>
      </c>
      <c r="C2" s="39"/>
      <c r="D2" s="39"/>
      <c r="E2" s="39"/>
      <c r="F2" s="39"/>
      <c r="G2" s="39"/>
      <c r="H2" s="40"/>
      <c r="I2" s="40"/>
      <c r="J2" s="40"/>
      <c r="K2" s="40"/>
      <c r="L2" s="40"/>
      <c r="M2" s="40"/>
      <c r="N2" s="40"/>
      <c r="O2" s="40"/>
      <c r="P2" s="40"/>
      <c r="Q2" s="40"/>
      <c r="R2" s="40"/>
      <c r="S2" s="40"/>
      <c r="T2" s="40"/>
      <c r="U2" s="40"/>
      <c r="V2" s="40"/>
    </row>
    <row r="3" spans="1:23" x14ac:dyDescent="0.35">
      <c r="A3" s="39"/>
      <c r="B3" s="39"/>
      <c r="C3" s="39"/>
      <c r="D3" s="39" t="s">
        <v>172</v>
      </c>
      <c r="E3" s="39"/>
      <c r="F3" s="39"/>
      <c r="G3" s="39"/>
      <c r="H3" s="40"/>
      <c r="I3" s="40"/>
      <c r="J3" s="40"/>
      <c r="K3" s="40"/>
      <c r="L3" s="40"/>
      <c r="M3" s="40"/>
      <c r="N3" s="40"/>
      <c r="O3" s="40"/>
      <c r="P3" s="40"/>
      <c r="Q3" s="40"/>
      <c r="R3" s="40"/>
      <c r="S3" s="40"/>
      <c r="T3" s="40"/>
      <c r="U3" s="40"/>
      <c r="V3" s="40"/>
    </row>
    <row r="4" spans="1:23" x14ac:dyDescent="0.35">
      <c r="A4" s="39"/>
      <c r="B4" s="39"/>
      <c r="C4" s="39"/>
      <c r="D4" s="39"/>
      <c r="E4" s="39" t="s">
        <v>171</v>
      </c>
      <c r="F4" s="39"/>
      <c r="G4" s="39"/>
      <c r="H4" s="40"/>
      <c r="I4" s="40"/>
      <c r="J4" s="40"/>
      <c r="K4" s="40"/>
      <c r="L4" s="40"/>
      <c r="M4" s="40"/>
      <c r="N4" s="40"/>
      <c r="O4" s="40"/>
      <c r="P4" s="40"/>
      <c r="Q4" s="40"/>
      <c r="R4" s="40"/>
      <c r="S4" s="40"/>
      <c r="T4" s="40"/>
      <c r="U4" s="40"/>
      <c r="V4" s="40"/>
    </row>
    <row r="5" spans="1:23" x14ac:dyDescent="0.35">
      <c r="A5" s="39"/>
      <c r="B5" s="39"/>
      <c r="C5" s="39"/>
      <c r="D5" s="39"/>
      <c r="E5" s="39"/>
      <c r="F5" s="39" t="s">
        <v>170</v>
      </c>
      <c r="G5" s="39"/>
      <c r="H5" s="40">
        <v>0</v>
      </c>
      <c r="I5" s="40">
        <v>0</v>
      </c>
      <c r="J5" s="40">
        <v>0</v>
      </c>
      <c r="K5" s="40">
        <v>10231.209999999999</v>
      </c>
      <c r="L5" s="40">
        <v>-10231.209999999999</v>
      </c>
      <c r="M5" s="40">
        <v>180108.35</v>
      </c>
      <c r="N5" s="40">
        <v>135005.76999999999</v>
      </c>
      <c r="O5" s="40">
        <v>0</v>
      </c>
      <c r="P5" s="40">
        <v>0</v>
      </c>
      <c r="Q5" s="40">
        <v>57267.37</v>
      </c>
      <c r="R5" s="40">
        <v>188471.5</v>
      </c>
      <c r="S5" s="40">
        <v>-53163.06</v>
      </c>
      <c r="T5" s="40">
        <f t="shared" ref="T5:T14" si="0">ROUND(SUM(H5:S5),5)</f>
        <v>507689.93</v>
      </c>
      <c r="U5" s="40">
        <v>583000</v>
      </c>
      <c r="V5" s="53">
        <v>594000</v>
      </c>
      <c r="W5" s="61" t="s">
        <v>226</v>
      </c>
    </row>
    <row r="6" spans="1:23" x14ac:dyDescent="0.35">
      <c r="A6" s="39"/>
      <c r="B6" s="39"/>
      <c r="C6" s="39"/>
      <c r="D6" s="39"/>
      <c r="E6" s="39"/>
      <c r="F6" s="39" t="s">
        <v>169</v>
      </c>
      <c r="G6" s="39"/>
      <c r="H6" s="40">
        <v>0</v>
      </c>
      <c r="I6" s="40">
        <v>0</v>
      </c>
      <c r="J6" s="40">
        <v>24148.1</v>
      </c>
      <c r="K6" s="40">
        <v>0</v>
      </c>
      <c r="L6" s="40">
        <v>0</v>
      </c>
      <c r="M6" s="40">
        <v>1564.7</v>
      </c>
      <c r="N6" s="40">
        <v>0</v>
      </c>
      <c r="O6" s="40">
        <v>0</v>
      </c>
      <c r="P6" s="40">
        <v>0</v>
      </c>
      <c r="Q6" s="40">
        <v>0</v>
      </c>
      <c r="R6" s="40">
        <v>0</v>
      </c>
      <c r="S6" s="40">
        <v>1742.61</v>
      </c>
      <c r="T6" s="40">
        <f t="shared" si="0"/>
        <v>27455.41</v>
      </c>
      <c r="U6" s="40">
        <v>23000</v>
      </c>
      <c r="V6" s="53">
        <v>23000</v>
      </c>
      <c r="W6" s="61" t="s">
        <v>226</v>
      </c>
    </row>
    <row r="7" spans="1:23" x14ac:dyDescent="0.35">
      <c r="A7" s="39"/>
      <c r="B7" s="39"/>
      <c r="C7" s="39"/>
      <c r="D7" s="39"/>
      <c r="E7" s="39"/>
      <c r="F7" s="39" t="s">
        <v>168</v>
      </c>
      <c r="G7" s="39"/>
      <c r="H7" s="40">
        <v>0</v>
      </c>
      <c r="I7" s="40">
        <v>0</v>
      </c>
      <c r="J7" s="40">
        <v>0</v>
      </c>
      <c r="K7" s="40">
        <v>0</v>
      </c>
      <c r="L7" s="40">
        <v>0</v>
      </c>
      <c r="M7" s="40">
        <v>0</v>
      </c>
      <c r="N7" s="40">
        <v>0</v>
      </c>
      <c r="O7" s="40">
        <v>0</v>
      </c>
      <c r="P7" s="40">
        <v>0</v>
      </c>
      <c r="Q7" s="40">
        <v>0</v>
      </c>
      <c r="R7" s="40">
        <v>0</v>
      </c>
      <c r="S7" s="40">
        <v>1330.62</v>
      </c>
      <c r="T7" s="40">
        <f t="shared" si="0"/>
        <v>1330.62</v>
      </c>
      <c r="U7" s="40">
        <v>1000</v>
      </c>
      <c r="V7" s="53">
        <v>1000</v>
      </c>
      <c r="W7" s="61" t="s">
        <v>226</v>
      </c>
    </row>
    <row r="8" spans="1:23" x14ac:dyDescent="0.35">
      <c r="A8" s="39"/>
      <c r="B8" s="39"/>
      <c r="C8" s="39"/>
      <c r="D8" s="39"/>
      <c r="E8" s="39"/>
      <c r="F8" s="39" t="s">
        <v>167</v>
      </c>
      <c r="G8" s="39"/>
      <c r="H8" s="40">
        <v>0</v>
      </c>
      <c r="I8" s="40">
        <v>0</v>
      </c>
      <c r="J8" s="40">
        <v>0</v>
      </c>
      <c r="K8" s="40">
        <v>0</v>
      </c>
      <c r="L8" s="40">
        <v>0</v>
      </c>
      <c r="M8" s="40">
        <v>0</v>
      </c>
      <c r="N8" s="40">
        <v>0</v>
      </c>
      <c r="O8" s="40">
        <v>0</v>
      </c>
      <c r="P8" s="40">
        <v>2239.54</v>
      </c>
      <c r="Q8" s="40">
        <v>0</v>
      </c>
      <c r="R8" s="40">
        <v>0</v>
      </c>
      <c r="S8" s="40">
        <v>11120.06</v>
      </c>
      <c r="T8" s="40">
        <f t="shared" si="0"/>
        <v>13359.6</v>
      </c>
      <c r="U8" s="40">
        <v>3500</v>
      </c>
      <c r="V8" s="53">
        <v>3500</v>
      </c>
      <c r="W8" s="61" t="s">
        <v>226</v>
      </c>
    </row>
    <row r="9" spans="1:23" x14ac:dyDescent="0.35">
      <c r="A9" s="39"/>
      <c r="B9" s="39"/>
      <c r="C9" s="39"/>
      <c r="D9" s="39"/>
      <c r="E9" s="39"/>
      <c r="F9" s="39" t="s">
        <v>166</v>
      </c>
      <c r="G9" s="39"/>
      <c r="H9" s="40">
        <v>0</v>
      </c>
      <c r="I9" s="40">
        <v>0</v>
      </c>
      <c r="J9" s="40">
        <v>0</v>
      </c>
      <c r="K9" s="40">
        <v>0</v>
      </c>
      <c r="L9" s="40">
        <v>0</v>
      </c>
      <c r="M9" s="40">
        <v>0</v>
      </c>
      <c r="N9" s="40">
        <v>0</v>
      </c>
      <c r="O9" s="40">
        <v>0</v>
      </c>
      <c r="P9" s="40">
        <v>0</v>
      </c>
      <c r="Q9" s="40">
        <v>0</v>
      </c>
      <c r="R9" s="40">
        <v>0</v>
      </c>
      <c r="S9" s="40">
        <v>4340.6499999999996</v>
      </c>
      <c r="T9" s="40">
        <f t="shared" si="0"/>
        <v>4340.6499999999996</v>
      </c>
      <c r="U9" s="40">
        <v>500</v>
      </c>
      <c r="V9" s="53">
        <v>500</v>
      </c>
      <c r="W9" s="61" t="s">
        <v>226</v>
      </c>
    </row>
    <row r="10" spans="1:23" x14ac:dyDescent="0.35">
      <c r="A10" s="39"/>
      <c r="B10" s="39"/>
      <c r="C10" s="39"/>
      <c r="D10" s="39"/>
      <c r="E10" s="39"/>
      <c r="F10" s="39" t="s">
        <v>165</v>
      </c>
      <c r="G10" s="39"/>
      <c r="H10" s="40">
        <v>0</v>
      </c>
      <c r="I10" s="40">
        <v>0</v>
      </c>
      <c r="J10" s="40">
        <v>0</v>
      </c>
      <c r="K10" s="40">
        <v>0</v>
      </c>
      <c r="L10" s="40">
        <v>0</v>
      </c>
      <c r="M10" s="40">
        <v>0</v>
      </c>
      <c r="N10" s="40">
        <v>0</v>
      </c>
      <c r="O10" s="40">
        <v>0</v>
      </c>
      <c r="P10" s="40">
        <v>0</v>
      </c>
      <c r="Q10" s="40">
        <v>0</v>
      </c>
      <c r="R10" s="40">
        <v>0</v>
      </c>
      <c r="S10" s="40">
        <v>10231.209999999999</v>
      </c>
      <c r="T10" s="40">
        <f t="shared" si="0"/>
        <v>10231.209999999999</v>
      </c>
      <c r="U10" s="40">
        <v>10000</v>
      </c>
      <c r="V10" s="53">
        <v>10000</v>
      </c>
      <c r="W10" s="61" t="s">
        <v>226</v>
      </c>
    </row>
    <row r="11" spans="1:23" x14ac:dyDescent="0.35">
      <c r="A11" s="39"/>
      <c r="B11" s="39"/>
      <c r="C11" s="39"/>
      <c r="D11" s="39"/>
      <c r="E11" s="39"/>
      <c r="F11" s="39" t="s">
        <v>212</v>
      </c>
      <c r="G11" s="39"/>
      <c r="H11" s="40">
        <v>0</v>
      </c>
      <c r="I11" s="40">
        <v>0</v>
      </c>
      <c r="J11" s="40">
        <v>0</v>
      </c>
      <c r="K11" s="40">
        <v>0</v>
      </c>
      <c r="L11" s="40">
        <v>0</v>
      </c>
      <c r="M11" s="40">
        <v>0</v>
      </c>
      <c r="N11" s="40">
        <v>40066.49</v>
      </c>
      <c r="O11" s="40">
        <v>0</v>
      </c>
      <c r="P11" s="40">
        <v>0</v>
      </c>
      <c r="Q11" s="40">
        <v>0</v>
      </c>
      <c r="R11" s="40">
        <v>0</v>
      </c>
      <c r="S11" s="40">
        <v>80021.350000000006</v>
      </c>
      <c r="T11" s="40">
        <f t="shared" si="0"/>
        <v>120087.84</v>
      </c>
      <c r="U11" s="40">
        <v>0</v>
      </c>
      <c r="V11" s="53">
        <v>0</v>
      </c>
      <c r="W11" s="61" t="s">
        <v>226</v>
      </c>
    </row>
    <row r="12" spans="1:23" x14ac:dyDescent="0.35">
      <c r="A12" s="39"/>
      <c r="B12" s="39"/>
      <c r="C12" s="39"/>
      <c r="D12" s="39"/>
      <c r="E12" s="39"/>
      <c r="F12" s="39" t="s">
        <v>164</v>
      </c>
      <c r="G12" s="39"/>
      <c r="H12" s="40">
        <v>0</v>
      </c>
      <c r="I12" s="40">
        <v>0</v>
      </c>
      <c r="J12" s="40">
        <v>0</v>
      </c>
      <c r="K12" s="40">
        <v>0</v>
      </c>
      <c r="L12" s="40">
        <v>0</v>
      </c>
      <c r="M12" s="40">
        <v>984.16</v>
      </c>
      <c r="N12" s="40">
        <v>2296.37</v>
      </c>
      <c r="O12" s="40">
        <v>0</v>
      </c>
      <c r="P12" s="40">
        <v>0</v>
      </c>
      <c r="Q12" s="40">
        <v>0</v>
      </c>
      <c r="R12" s="40">
        <v>0</v>
      </c>
      <c r="S12" s="40">
        <v>6589.1</v>
      </c>
      <c r="T12" s="40">
        <f t="shared" si="0"/>
        <v>9869.6299999999992</v>
      </c>
      <c r="U12" s="40">
        <v>4500</v>
      </c>
      <c r="V12" s="53">
        <v>4500</v>
      </c>
      <c r="W12" s="61" t="s">
        <v>226</v>
      </c>
    </row>
    <row r="13" spans="1:23" ht="18.600000000000001" thickBot="1" x14ac:dyDescent="0.4">
      <c r="A13" s="39"/>
      <c r="B13" s="39"/>
      <c r="C13" s="39"/>
      <c r="D13" s="39"/>
      <c r="E13" s="39"/>
      <c r="F13" s="39" t="s">
        <v>163</v>
      </c>
      <c r="G13" s="39"/>
      <c r="H13" s="42">
        <v>0</v>
      </c>
      <c r="I13" s="42">
        <v>0</v>
      </c>
      <c r="J13" s="42">
        <v>0</v>
      </c>
      <c r="K13" s="42">
        <v>0</v>
      </c>
      <c r="L13" s="42">
        <v>0</v>
      </c>
      <c r="M13" s="42">
        <v>0</v>
      </c>
      <c r="N13" s="42">
        <v>0</v>
      </c>
      <c r="O13" s="42">
        <v>4764.67</v>
      </c>
      <c r="P13" s="42">
        <v>0</v>
      </c>
      <c r="Q13" s="42">
        <v>0</v>
      </c>
      <c r="R13" s="42">
        <v>0</v>
      </c>
      <c r="S13" s="42">
        <v>9031.9</v>
      </c>
      <c r="T13" s="42">
        <f t="shared" si="0"/>
        <v>13796.57</v>
      </c>
      <c r="U13" s="42">
        <v>4500</v>
      </c>
      <c r="V13" s="54">
        <v>4500</v>
      </c>
      <c r="W13" s="61" t="s">
        <v>226</v>
      </c>
    </row>
    <row r="14" spans="1:23" x14ac:dyDescent="0.35">
      <c r="A14" s="39"/>
      <c r="B14" s="39"/>
      <c r="C14" s="39"/>
      <c r="D14" s="39"/>
      <c r="E14" s="39" t="s">
        <v>162</v>
      </c>
      <c r="F14" s="39"/>
      <c r="G14" s="39"/>
      <c r="H14" s="40">
        <f t="shared" ref="H14:S14" si="1">ROUND(SUM(H4:H13),5)</f>
        <v>0</v>
      </c>
      <c r="I14" s="40">
        <f t="shared" si="1"/>
        <v>0</v>
      </c>
      <c r="J14" s="40">
        <f t="shared" si="1"/>
        <v>24148.1</v>
      </c>
      <c r="K14" s="40">
        <f t="shared" si="1"/>
        <v>10231.209999999999</v>
      </c>
      <c r="L14" s="40">
        <f t="shared" si="1"/>
        <v>-10231.209999999999</v>
      </c>
      <c r="M14" s="40">
        <f t="shared" si="1"/>
        <v>182657.21</v>
      </c>
      <c r="N14" s="40">
        <f t="shared" si="1"/>
        <v>177368.63</v>
      </c>
      <c r="O14" s="40">
        <f t="shared" si="1"/>
        <v>4764.67</v>
      </c>
      <c r="P14" s="40">
        <f t="shared" si="1"/>
        <v>2239.54</v>
      </c>
      <c r="Q14" s="40">
        <f t="shared" si="1"/>
        <v>57267.37</v>
      </c>
      <c r="R14" s="40">
        <f t="shared" si="1"/>
        <v>188471.5</v>
      </c>
      <c r="S14" s="40">
        <f t="shared" si="1"/>
        <v>71244.44</v>
      </c>
      <c r="T14" s="40">
        <f t="shared" si="0"/>
        <v>708161.46</v>
      </c>
      <c r="U14" s="40">
        <f>ROUND(SUM(U4:U13),5)</f>
        <v>630000</v>
      </c>
      <c r="V14" s="63">
        <f>ROUND(SUM(V4:V13),5)</f>
        <v>641000</v>
      </c>
    </row>
    <row r="15" spans="1:23" x14ac:dyDescent="0.35">
      <c r="A15" s="39"/>
      <c r="B15" s="39"/>
      <c r="C15" s="39"/>
      <c r="D15" s="39"/>
      <c r="E15" s="39" t="s">
        <v>161</v>
      </c>
      <c r="F15" s="39"/>
      <c r="G15" s="39"/>
      <c r="H15" s="40"/>
      <c r="I15" s="40"/>
      <c r="J15" s="40"/>
      <c r="K15" s="40"/>
      <c r="L15" s="40"/>
      <c r="M15" s="40"/>
      <c r="N15" s="40"/>
      <c r="O15" s="40"/>
      <c r="P15" s="40"/>
      <c r="Q15" s="40"/>
      <c r="R15" s="40"/>
      <c r="S15" s="40"/>
      <c r="T15" s="40"/>
      <c r="U15" s="40"/>
      <c r="V15" s="58"/>
    </row>
    <row r="16" spans="1:23" x14ac:dyDescent="0.35">
      <c r="A16" s="39"/>
      <c r="B16" s="39"/>
      <c r="C16" s="39"/>
      <c r="D16" s="39"/>
      <c r="E16" s="39"/>
      <c r="F16" s="39" t="s">
        <v>160</v>
      </c>
      <c r="G16" s="39"/>
      <c r="H16" s="40">
        <v>0</v>
      </c>
      <c r="I16" s="40">
        <v>0</v>
      </c>
      <c r="J16" s="40">
        <v>3725.51</v>
      </c>
      <c r="K16" s="40">
        <v>250.6</v>
      </c>
      <c r="L16" s="40">
        <v>0</v>
      </c>
      <c r="M16" s="40">
        <v>0</v>
      </c>
      <c r="N16" s="40">
        <v>4909.41</v>
      </c>
      <c r="O16" s="40">
        <v>0</v>
      </c>
      <c r="P16" s="40">
        <v>3711.61</v>
      </c>
      <c r="Q16" s="40">
        <v>585.79999999999995</v>
      </c>
      <c r="R16" s="40">
        <v>0</v>
      </c>
      <c r="S16" s="40">
        <v>3448.86</v>
      </c>
      <c r="T16" s="40">
        <f t="shared" ref="T16:T21" si="2">ROUND(SUM(H16:S16),5)</f>
        <v>16631.79</v>
      </c>
      <c r="U16" s="40">
        <v>10000</v>
      </c>
      <c r="V16" s="53">
        <v>10000</v>
      </c>
      <c r="W16" s="61" t="s">
        <v>226</v>
      </c>
    </row>
    <row r="17" spans="1:26" x14ac:dyDescent="0.35">
      <c r="A17" s="39"/>
      <c r="B17" s="39"/>
      <c r="C17" s="39"/>
      <c r="D17" s="39"/>
      <c r="E17" s="39"/>
      <c r="F17" s="39" t="s">
        <v>159</v>
      </c>
      <c r="G17" s="39"/>
      <c r="H17" s="40">
        <v>0</v>
      </c>
      <c r="I17" s="40">
        <v>0</v>
      </c>
      <c r="J17" s="40">
        <v>898.13</v>
      </c>
      <c r="K17" s="40">
        <v>68.010000000000005</v>
      </c>
      <c r="L17" s="40">
        <v>0</v>
      </c>
      <c r="M17" s="40">
        <v>0</v>
      </c>
      <c r="N17" s="40">
        <v>1306.53</v>
      </c>
      <c r="O17" s="40">
        <v>0</v>
      </c>
      <c r="P17" s="40">
        <v>178.17</v>
      </c>
      <c r="Q17" s="40">
        <v>119.51</v>
      </c>
      <c r="R17" s="40">
        <v>0</v>
      </c>
      <c r="S17" s="40">
        <v>730.97</v>
      </c>
      <c r="T17" s="40">
        <f t="shared" si="2"/>
        <v>3301.32</v>
      </c>
      <c r="U17" s="40">
        <v>500</v>
      </c>
      <c r="V17" s="53">
        <v>500</v>
      </c>
      <c r="W17" s="61" t="s">
        <v>226</v>
      </c>
    </row>
    <row r="18" spans="1:26" x14ac:dyDescent="0.35">
      <c r="A18" s="39"/>
      <c r="B18" s="39"/>
      <c r="C18" s="39"/>
      <c r="D18" s="39"/>
      <c r="E18" s="39"/>
      <c r="F18" s="39" t="s">
        <v>158</v>
      </c>
      <c r="G18" s="39"/>
      <c r="H18" s="40">
        <v>0</v>
      </c>
      <c r="I18" s="40">
        <v>0</v>
      </c>
      <c r="J18" s="40">
        <v>5545.9</v>
      </c>
      <c r="K18" s="40">
        <v>361.79</v>
      </c>
      <c r="L18" s="40">
        <v>0</v>
      </c>
      <c r="M18" s="40">
        <v>0</v>
      </c>
      <c r="N18" s="40">
        <v>7207.23</v>
      </c>
      <c r="O18" s="40">
        <v>0</v>
      </c>
      <c r="P18" s="40">
        <v>9199.7000000000007</v>
      </c>
      <c r="Q18" s="40">
        <v>967.81</v>
      </c>
      <c r="R18" s="40">
        <v>0</v>
      </c>
      <c r="S18" s="40">
        <v>5577.27</v>
      </c>
      <c r="T18" s="40">
        <f t="shared" si="2"/>
        <v>28859.7</v>
      </c>
      <c r="U18" s="40">
        <v>9000</v>
      </c>
      <c r="V18" s="53">
        <v>9000</v>
      </c>
      <c r="W18" s="61" t="s">
        <v>226</v>
      </c>
    </row>
    <row r="19" spans="1:26" x14ac:dyDescent="0.35">
      <c r="A19" s="39"/>
      <c r="B19" s="39"/>
      <c r="C19" s="39"/>
      <c r="D19" s="39"/>
      <c r="E19" s="39"/>
      <c r="F19" s="39" t="s">
        <v>157</v>
      </c>
      <c r="G19" s="39"/>
      <c r="H19" s="40">
        <v>3753.76</v>
      </c>
      <c r="I19" s="40">
        <v>3737.19</v>
      </c>
      <c r="J19" s="40">
        <v>3673.03</v>
      </c>
      <c r="K19" s="40">
        <v>5979.49</v>
      </c>
      <c r="L19" s="40">
        <v>4634.1899999999996</v>
      </c>
      <c r="M19" s="40">
        <v>4630.78</v>
      </c>
      <c r="N19" s="40">
        <v>4954.95</v>
      </c>
      <c r="O19" s="40">
        <v>4688.6499999999996</v>
      </c>
      <c r="P19" s="40">
        <v>4874.34</v>
      </c>
      <c r="Q19" s="40">
        <v>3712.07</v>
      </c>
      <c r="R19" s="40">
        <v>3754.53</v>
      </c>
      <c r="S19" s="40">
        <v>3711.99</v>
      </c>
      <c r="T19" s="40">
        <f t="shared" si="2"/>
        <v>52104.97</v>
      </c>
      <c r="U19" s="40">
        <v>35000</v>
      </c>
      <c r="V19" s="53">
        <v>35000</v>
      </c>
      <c r="W19" s="61" t="s">
        <v>226</v>
      </c>
    </row>
    <row r="20" spans="1:26" ht="18.600000000000001" thickBot="1" x14ac:dyDescent="0.4">
      <c r="A20" s="39"/>
      <c r="B20" s="39"/>
      <c r="C20" s="39"/>
      <c r="D20" s="39"/>
      <c r="E20" s="39"/>
      <c r="F20" s="39" t="s">
        <v>156</v>
      </c>
      <c r="G20" s="39"/>
      <c r="H20" s="42">
        <v>668.51</v>
      </c>
      <c r="I20" s="42">
        <v>698.29</v>
      </c>
      <c r="J20" s="42">
        <v>724.81</v>
      </c>
      <c r="K20" s="42">
        <v>684.05</v>
      </c>
      <c r="L20" s="42">
        <v>799.12</v>
      </c>
      <c r="M20" s="42">
        <v>874.12</v>
      </c>
      <c r="N20" s="42">
        <v>889.11</v>
      </c>
      <c r="O20" s="42">
        <v>747.04</v>
      </c>
      <c r="P20" s="42">
        <v>698.49</v>
      </c>
      <c r="Q20" s="42">
        <v>683.38</v>
      </c>
      <c r="R20" s="42">
        <v>636.5</v>
      </c>
      <c r="S20" s="42">
        <v>621.70000000000005</v>
      </c>
      <c r="T20" s="42">
        <f t="shared" si="2"/>
        <v>8725.1200000000008</v>
      </c>
      <c r="U20" s="42">
        <v>5500</v>
      </c>
      <c r="V20" s="54">
        <v>5500</v>
      </c>
      <c r="W20" s="61" t="s">
        <v>226</v>
      </c>
    </row>
    <row r="21" spans="1:26" x14ac:dyDescent="0.35">
      <c r="A21" s="39"/>
      <c r="B21" s="39"/>
      <c r="C21" s="39"/>
      <c r="D21" s="39"/>
      <c r="E21" s="39" t="s">
        <v>155</v>
      </c>
      <c r="F21" s="39"/>
      <c r="G21" s="39"/>
      <c r="H21" s="40">
        <f t="shared" ref="H21:S21" si="3">ROUND(SUM(H15:H20),5)</f>
        <v>4422.2700000000004</v>
      </c>
      <c r="I21" s="40">
        <f t="shared" si="3"/>
        <v>4435.4799999999996</v>
      </c>
      <c r="J21" s="40">
        <f t="shared" si="3"/>
        <v>14567.38</v>
      </c>
      <c r="K21" s="40">
        <f t="shared" si="3"/>
        <v>7343.94</v>
      </c>
      <c r="L21" s="40">
        <f t="shared" si="3"/>
        <v>5433.31</v>
      </c>
      <c r="M21" s="40">
        <f t="shared" si="3"/>
        <v>5504.9</v>
      </c>
      <c r="N21" s="40">
        <f t="shared" si="3"/>
        <v>19267.23</v>
      </c>
      <c r="O21" s="40">
        <f t="shared" si="3"/>
        <v>5435.69</v>
      </c>
      <c r="P21" s="40">
        <f t="shared" si="3"/>
        <v>18662.310000000001</v>
      </c>
      <c r="Q21" s="40">
        <f t="shared" si="3"/>
        <v>6068.57</v>
      </c>
      <c r="R21" s="40">
        <f t="shared" si="3"/>
        <v>4391.03</v>
      </c>
      <c r="S21" s="40">
        <f t="shared" si="3"/>
        <v>14090.79</v>
      </c>
      <c r="T21" s="40">
        <f t="shared" si="2"/>
        <v>109622.9</v>
      </c>
      <c r="U21" s="40">
        <f>ROUND(SUM(U15:U20),5)</f>
        <v>60000</v>
      </c>
      <c r="V21" s="63">
        <f>ROUND(SUM(V15:V20),5)</f>
        <v>60000</v>
      </c>
    </row>
    <row r="22" spans="1:26" x14ac:dyDescent="0.35">
      <c r="A22" s="39"/>
      <c r="B22" s="39"/>
      <c r="C22" s="39"/>
      <c r="D22" s="39"/>
      <c r="E22" s="39" t="s">
        <v>154</v>
      </c>
      <c r="F22" s="39"/>
      <c r="G22" s="39"/>
      <c r="H22" s="40"/>
      <c r="I22" s="40"/>
      <c r="J22" s="40"/>
      <c r="K22" s="40"/>
      <c r="L22" s="40"/>
      <c r="M22" s="40"/>
      <c r="N22" s="40"/>
      <c r="O22" s="40"/>
      <c r="P22" s="40"/>
      <c r="Q22" s="40"/>
      <c r="R22" s="40"/>
      <c r="S22" s="40"/>
      <c r="T22" s="40"/>
      <c r="U22" s="40"/>
      <c r="V22" s="58"/>
    </row>
    <row r="23" spans="1:26" x14ac:dyDescent="0.35">
      <c r="A23" s="39"/>
      <c r="B23" s="39"/>
      <c r="C23" s="39"/>
      <c r="D23" s="39"/>
      <c r="E23" s="39"/>
      <c r="F23" s="39" t="s">
        <v>153</v>
      </c>
      <c r="G23" s="39"/>
      <c r="H23" s="40">
        <v>18175</v>
      </c>
      <c r="I23" s="40">
        <v>7775</v>
      </c>
      <c r="J23" s="40">
        <v>14400</v>
      </c>
      <c r="K23" s="40">
        <v>16225</v>
      </c>
      <c r="L23" s="40">
        <v>7425</v>
      </c>
      <c r="M23" s="40">
        <v>24225</v>
      </c>
      <c r="N23" s="40">
        <v>11983.33</v>
      </c>
      <c r="O23" s="40">
        <v>19350</v>
      </c>
      <c r="P23" s="40">
        <v>18775</v>
      </c>
      <c r="Q23" s="40">
        <v>21450</v>
      </c>
      <c r="R23" s="40">
        <v>16415</v>
      </c>
      <c r="S23" s="40">
        <v>12450</v>
      </c>
      <c r="T23" s="40">
        <f t="shared" ref="T23:T32" si="4">ROUND(SUM(H23:S23),5)</f>
        <v>188648.33</v>
      </c>
      <c r="U23" s="40">
        <v>150000</v>
      </c>
      <c r="V23" s="53">
        <v>175000</v>
      </c>
      <c r="W23" s="61" t="s">
        <v>226</v>
      </c>
    </row>
    <row r="24" spans="1:26" x14ac:dyDescent="0.35">
      <c r="A24" s="39"/>
      <c r="B24" s="39"/>
      <c r="C24" s="39"/>
      <c r="D24" s="39"/>
      <c r="E24" s="39"/>
      <c r="F24" s="39" t="s">
        <v>152</v>
      </c>
      <c r="G24" s="39"/>
      <c r="H24" s="40">
        <v>750</v>
      </c>
      <c r="I24" s="40">
        <v>660</v>
      </c>
      <c r="J24" s="40">
        <v>1200</v>
      </c>
      <c r="K24" s="40">
        <v>1000</v>
      </c>
      <c r="L24" s="40">
        <v>1250</v>
      </c>
      <c r="M24" s="40">
        <v>1500</v>
      </c>
      <c r="N24" s="40">
        <v>1750</v>
      </c>
      <c r="O24" s="40">
        <v>750</v>
      </c>
      <c r="P24" s="40">
        <v>750</v>
      </c>
      <c r="Q24" s="40">
        <v>1200</v>
      </c>
      <c r="R24" s="40">
        <v>750</v>
      </c>
      <c r="S24" s="40">
        <v>750</v>
      </c>
      <c r="T24" s="40">
        <f t="shared" si="4"/>
        <v>12310</v>
      </c>
      <c r="U24" s="40">
        <v>10000</v>
      </c>
      <c r="V24" s="53">
        <v>10000</v>
      </c>
      <c r="W24" s="61" t="s">
        <v>226</v>
      </c>
    </row>
    <row r="25" spans="1:26" x14ac:dyDescent="0.35">
      <c r="A25" s="39"/>
      <c r="B25" s="39"/>
      <c r="C25" s="39"/>
      <c r="D25" s="39"/>
      <c r="E25" s="39"/>
      <c r="F25" s="39" t="s">
        <v>151</v>
      </c>
      <c r="G25" s="39"/>
      <c r="H25" s="40">
        <v>2650</v>
      </c>
      <c r="I25" s="40">
        <v>2250</v>
      </c>
      <c r="J25" s="40">
        <v>2650</v>
      </c>
      <c r="K25" s="40">
        <v>3400</v>
      </c>
      <c r="L25" s="40">
        <v>2550</v>
      </c>
      <c r="M25" s="40">
        <v>5050</v>
      </c>
      <c r="N25" s="40">
        <v>2650</v>
      </c>
      <c r="O25" s="40">
        <v>3350</v>
      </c>
      <c r="P25" s="40">
        <v>2950</v>
      </c>
      <c r="Q25" s="40">
        <v>5100</v>
      </c>
      <c r="R25" s="40">
        <v>2950</v>
      </c>
      <c r="S25" s="40">
        <v>3600</v>
      </c>
      <c r="T25" s="40">
        <f t="shared" si="4"/>
        <v>39150</v>
      </c>
      <c r="U25" s="40">
        <v>36000</v>
      </c>
      <c r="V25" s="53">
        <v>38000</v>
      </c>
      <c r="W25" s="61" t="s">
        <v>226</v>
      </c>
    </row>
    <row r="26" spans="1:26" x14ac:dyDescent="0.35">
      <c r="A26" s="39"/>
      <c r="B26" s="39"/>
      <c r="C26" s="39"/>
      <c r="D26" s="39"/>
      <c r="E26" s="39"/>
      <c r="F26" s="39" t="s">
        <v>150</v>
      </c>
      <c r="G26" s="39"/>
      <c r="H26" s="40">
        <v>3775</v>
      </c>
      <c r="I26" s="40">
        <v>7250</v>
      </c>
      <c r="J26" s="40">
        <v>4100</v>
      </c>
      <c r="K26" s="40">
        <v>4500</v>
      </c>
      <c r="L26" s="40">
        <v>2600</v>
      </c>
      <c r="M26" s="40">
        <v>7500</v>
      </c>
      <c r="N26" s="40">
        <v>3516.67</v>
      </c>
      <c r="O26" s="40">
        <v>7100</v>
      </c>
      <c r="P26" s="40">
        <v>6400</v>
      </c>
      <c r="Q26" s="40">
        <v>9000</v>
      </c>
      <c r="R26" s="40">
        <v>8585</v>
      </c>
      <c r="S26" s="40">
        <v>4235</v>
      </c>
      <c r="T26" s="40">
        <f t="shared" si="4"/>
        <v>68561.67</v>
      </c>
      <c r="U26" s="40">
        <v>60000</v>
      </c>
      <c r="V26" s="53">
        <v>70000</v>
      </c>
      <c r="W26" s="61" t="s">
        <v>226</v>
      </c>
    </row>
    <row r="27" spans="1:26" x14ac:dyDescent="0.35">
      <c r="A27" s="39"/>
      <c r="B27" s="39"/>
      <c r="C27" s="39"/>
      <c r="D27" s="39"/>
      <c r="E27" s="39"/>
      <c r="F27" s="39" t="s">
        <v>149</v>
      </c>
      <c r="G27" s="39"/>
      <c r="H27" s="40">
        <v>700</v>
      </c>
      <c r="I27" s="40">
        <v>900</v>
      </c>
      <c r="J27" s="40">
        <v>3000</v>
      </c>
      <c r="K27" s="40">
        <v>0</v>
      </c>
      <c r="L27" s="40">
        <v>600</v>
      </c>
      <c r="M27" s="40">
        <v>3700</v>
      </c>
      <c r="N27" s="40">
        <v>2900</v>
      </c>
      <c r="O27" s="40">
        <v>1300</v>
      </c>
      <c r="P27" s="40">
        <v>3200</v>
      </c>
      <c r="Q27" s="40">
        <v>0</v>
      </c>
      <c r="R27" s="40">
        <v>1500</v>
      </c>
      <c r="S27" s="40">
        <v>200</v>
      </c>
      <c r="T27" s="40">
        <f t="shared" si="4"/>
        <v>18000</v>
      </c>
      <c r="U27" s="40">
        <v>11000</v>
      </c>
      <c r="V27" s="53">
        <v>15000</v>
      </c>
      <c r="W27" s="61" t="s">
        <v>226</v>
      </c>
      <c r="Z27" s="70"/>
    </row>
    <row r="28" spans="1:26" x14ac:dyDescent="0.35">
      <c r="A28" s="39"/>
      <c r="B28" s="39"/>
      <c r="C28" s="39"/>
      <c r="D28" s="39"/>
      <c r="E28" s="39"/>
      <c r="F28" s="39" t="s">
        <v>186</v>
      </c>
      <c r="G28" s="39"/>
      <c r="H28" s="40">
        <v>0</v>
      </c>
      <c r="I28" s="40">
        <v>0</v>
      </c>
      <c r="J28" s="40">
        <v>0</v>
      </c>
      <c r="K28" s="40">
        <v>0</v>
      </c>
      <c r="L28" s="40">
        <v>0</v>
      </c>
      <c r="M28" s="40">
        <v>0</v>
      </c>
      <c r="N28" s="40">
        <v>0</v>
      </c>
      <c r="O28" s="40">
        <v>0</v>
      </c>
      <c r="P28" s="40">
        <v>0</v>
      </c>
      <c r="Q28" s="40">
        <v>0</v>
      </c>
      <c r="R28" s="40">
        <v>0</v>
      </c>
      <c r="S28" s="40">
        <v>0</v>
      </c>
      <c r="T28" s="40">
        <f t="shared" si="4"/>
        <v>0</v>
      </c>
      <c r="U28" s="40">
        <v>500</v>
      </c>
      <c r="V28" s="53">
        <v>500</v>
      </c>
      <c r="W28" s="61" t="s">
        <v>226</v>
      </c>
    </row>
    <row r="29" spans="1:26" x14ac:dyDescent="0.35">
      <c r="A29" s="39"/>
      <c r="B29" s="39"/>
      <c r="C29" s="39"/>
      <c r="D29" s="39"/>
      <c r="E29" s="39"/>
      <c r="F29" s="39" t="s">
        <v>148</v>
      </c>
      <c r="G29" s="39"/>
      <c r="H29" s="40">
        <v>1220</v>
      </c>
      <c r="I29" s="40">
        <v>530</v>
      </c>
      <c r="J29" s="40">
        <v>925</v>
      </c>
      <c r="K29" s="40">
        <v>890</v>
      </c>
      <c r="L29" s="40">
        <v>1090</v>
      </c>
      <c r="M29" s="40">
        <v>2300</v>
      </c>
      <c r="N29" s="40">
        <v>825</v>
      </c>
      <c r="O29" s="40">
        <v>890</v>
      </c>
      <c r="P29" s="40">
        <v>430</v>
      </c>
      <c r="Q29" s="40">
        <v>1480</v>
      </c>
      <c r="R29" s="40">
        <v>725</v>
      </c>
      <c r="S29" s="40">
        <v>1380</v>
      </c>
      <c r="T29" s="40">
        <f t="shared" si="4"/>
        <v>12685</v>
      </c>
      <c r="U29" s="40">
        <v>11000</v>
      </c>
      <c r="V29" s="53">
        <v>12000</v>
      </c>
      <c r="W29" s="61" t="s">
        <v>226</v>
      </c>
      <c r="Z29" s="70"/>
    </row>
    <row r="30" spans="1:26" ht="18.600000000000001" thickBot="1" x14ac:dyDescent="0.4">
      <c r="A30" s="39"/>
      <c r="B30" s="39"/>
      <c r="C30" s="39"/>
      <c r="D30" s="39"/>
      <c r="E30" s="39"/>
      <c r="F30" s="39" t="s">
        <v>147</v>
      </c>
      <c r="G30" s="39"/>
      <c r="H30" s="43">
        <v>25000</v>
      </c>
      <c r="I30" s="43">
        <v>205.66</v>
      </c>
      <c r="J30" s="43">
        <v>0</v>
      </c>
      <c r="K30" s="43">
        <v>169.71</v>
      </c>
      <c r="L30" s="43">
        <v>0</v>
      </c>
      <c r="M30" s="43">
        <v>83.54</v>
      </c>
      <c r="N30" s="43">
        <v>0</v>
      </c>
      <c r="O30" s="43">
        <v>0</v>
      </c>
      <c r="P30" s="43">
        <v>704</v>
      </c>
      <c r="Q30" s="43">
        <v>201.95</v>
      </c>
      <c r="R30" s="43">
        <v>15</v>
      </c>
      <c r="S30" s="43">
        <v>195.71</v>
      </c>
      <c r="T30" s="43">
        <f t="shared" si="4"/>
        <v>26575.57</v>
      </c>
      <c r="U30" s="43">
        <v>200</v>
      </c>
      <c r="V30" s="55">
        <v>25000</v>
      </c>
      <c r="W30" s="61" t="s">
        <v>226</v>
      </c>
    </row>
    <row r="31" spans="1:26" ht="18.600000000000001" thickBot="1" x14ac:dyDescent="0.4">
      <c r="A31" s="39"/>
      <c r="B31" s="39"/>
      <c r="C31" s="39"/>
      <c r="D31" s="39"/>
      <c r="E31" s="39" t="s">
        <v>146</v>
      </c>
      <c r="F31" s="39"/>
      <c r="G31" s="39"/>
      <c r="H31" s="44">
        <f t="shared" ref="H31:S31" si="5">ROUND(SUM(H22:H30),5)</f>
        <v>52270</v>
      </c>
      <c r="I31" s="44">
        <f t="shared" si="5"/>
        <v>19570.66</v>
      </c>
      <c r="J31" s="44">
        <f t="shared" si="5"/>
        <v>26275</v>
      </c>
      <c r="K31" s="44">
        <f t="shared" si="5"/>
        <v>26184.71</v>
      </c>
      <c r="L31" s="44">
        <f t="shared" si="5"/>
        <v>15515</v>
      </c>
      <c r="M31" s="44">
        <f t="shared" si="5"/>
        <v>44358.54</v>
      </c>
      <c r="N31" s="44">
        <f t="shared" si="5"/>
        <v>23625</v>
      </c>
      <c r="O31" s="44">
        <f t="shared" si="5"/>
        <v>32740</v>
      </c>
      <c r="P31" s="44">
        <f t="shared" si="5"/>
        <v>33209</v>
      </c>
      <c r="Q31" s="44">
        <f t="shared" si="5"/>
        <v>38431.949999999997</v>
      </c>
      <c r="R31" s="44">
        <f t="shared" si="5"/>
        <v>30940</v>
      </c>
      <c r="S31" s="44">
        <f t="shared" si="5"/>
        <v>22810.71</v>
      </c>
      <c r="T31" s="44">
        <f t="shared" si="4"/>
        <v>365930.57</v>
      </c>
      <c r="U31" s="44">
        <f>ROUND(SUM(U22:U30),5)</f>
        <v>278700</v>
      </c>
      <c r="V31" s="64">
        <f>ROUND(SUM(V22:V30),5)</f>
        <v>345500</v>
      </c>
    </row>
    <row r="32" spans="1:26" x14ac:dyDescent="0.35">
      <c r="A32" s="39"/>
      <c r="B32" s="39"/>
      <c r="C32" s="39"/>
      <c r="D32" s="39" t="s">
        <v>145</v>
      </c>
      <c r="E32" s="39"/>
      <c r="F32" s="39"/>
      <c r="G32" s="39"/>
      <c r="H32" s="40">
        <f t="shared" ref="H32:S32" si="6">ROUND(H3+H14+H21+H31,5)</f>
        <v>56692.27</v>
      </c>
      <c r="I32" s="40">
        <f t="shared" si="6"/>
        <v>24006.14</v>
      </c>
      <c r="J32" s="40">
        <f t="shared" si="6"/>
        <v>64990.48</v>
      </c>
      <c r="K32" s="40">
        <f t="shared" si="6"/>
        <v>43759.86</v>
      </c>
      <c r="L32" s="40">
        <f t="shared" si="6"/>
        <v>10717.1</v>
      </c>
      <c r="M32" s="40">
        <f t="shared" si="6"/>
        <v>232520.65</v>
      </c>
      <c r="N32" s="40">
        <f t="shared" si="6"/>
        <v>220260.86</v>
      </c>
      <c r="O32" s="40">
        <f t="shared" si="6"/>
        <v>42940.36</v>
      </c>
      <c r="P32" s="40">
        <f t="shared" si="6"/>
        <v>54110.85</v>
      </c>
      <c r="Q32" s="40">
        <f t="shared" si="6"/>
        <v>101767.89</v>
      </c>
      <c r="R32" s="40">
        <f t="shared" si="6"/>
        <v>223802.53</v>
      </c>
      <c r="S32" s="40">
        <f t="shared" si="6"/>
        <v>108145.94</v>
      </c>
      <c r="T32" s="40">
        <f t="shared" si="4"/>
        <v>1183714.93</v>
      </c>
      <c r="U32" s="40">
        <f>ROUND(U3+U14+U21+U31,5)</f>
        <v>968700</v>
      </c>
      <c r="V32" s="63">
        <f>ROUND(V3+V14+V21+V31,5)</f>
        <v>1046500</v>
      </c>
    </row>
    <row r="33" spans="1:23" hidden="1" x14ac:dyDescent="0.35">
      <c r="A33" s="39"/>
      <c r="B33" s="39"/>
      <c r="C33" s="39"/>
      <c r="D33" s="39" t="s">
        <v>144</v>
      </c>
      <c r="E33" s="39"/>
      <c r="F33" s="39"/>
      <c r="G33" s="39"/>
      <c r="H33" s="40"/>
      <c r="I33" s="40"/>
      <c r="J33" s="40"/>
      <c r="K33" s="40"/>
      <c r="L33" s="40"/>
      <c r="M33" s="40"/>
      <c r="N33" s="40"/>
      <c r="O33" s="40"/>
      <c r="P33" s="40"/>
      <c r="Q33" s="40"/>
      <c r="R33" s="40"/>
      <c r="S33" s="40"/>
      <c r="T33" s="40"/>
      <c r="U33" s="40"/>
      <c r="V33" s="58"/>
    </row>
    <row r="34" spans="1:23" hidden="1" x14ac:dyDescent="0.35">
      <c r="A34" s="39"/>
      <c r="B34" s="39"/>
      <c r="C34" s="39"/>
      <c r="D34" s="39"/>
      <c r="E34" s="39" t="s">
        <v>143</v>
      </c>
      <c r="F34" s="39"/>
      <c r="G34" s="39"/>
      <c r="H34" s="43">
        <v>0</v>
      </c>
      <c r="I34" s="43">
        <v>0</v>
      </c>
      <c r="J34" s="43">
        <v>0</v>
      </c>
      <c r="K34" s="43">
        <v>0</v>
      </c>
      <c r="L34" s="43">
        <v>0</v>
      </c>
      <c r="M34" s="43">
        <v>0</v>
      </c>
      <c r="N34" s="43">
        <v>0</v>
      </c>
      <c r="O34" s="43">
        <v>0</v>
      </c>
      <c r="P34" s="43">
        <v>0</v>
      </c>
      <c r="Q34" s="43">
        <v>0</v>
      </c>
      <c r="R34" s="43">
        <v>0</v>
      </c>
      <c r="S34" s="43">
        <v>0</v>
      </c>
      <c r="T34" s="43">
        <f>ROUND(SUM(H34:S34),5)</f>
        <v>0</v>
      </c>
      <c r="U34" s="43">
        <v>0</v>
      </c>
      <c r="V34" s="60">
        <v>0</v>
      </c>
    </row>
    <row r="35" spans="1:23" ht="18.600000000000001" hidden="1" thickBot="1" x14ac:dyDescent="0.4">
      <c r="A35" s="39"/>
      <c r="B35" s="39"/>
      <c r="C35" s="39"/>
      <c r="D35" s="39" t="s">
        <v>142</v>
      </c>
      <c r="E35" s="39"/>
      <c r="F35" s="39"/>
      <c r="G35" s="39"/>
      <c r="H35" s="44">
        <f t="shared" ref="H35:S35" si="7">ROUND(SUM(H33:H34),5)</f>
        <v>0</v>
      </c>
      <c r="I35" s="44">
        <f t="shared" si="7"/>
        <v>0</v>
      </c>
      <c r="J35" s="44">
        <f t="shared" si="7"/>
        <v>0</v>
      </c>
      <c r="K35" s="44">
        <f t="shared" si="7"/>
        <v>0</v>
      </c>
      <c r="L35" s="44">
        <f t="shared" si="7"/>
        <v>0</v>
      </c>
      <c r="M35" s="44">
        <f t="shared" si="7"/>
        <v>0</v>
      </c>
      <c r="N35" s="44">
        <f t="shared" si="7"/>
        <v>0</v>
      </c>
      <c r="O35" s="44">
        <f t="shared" si="7"/>
        <v>0</v>
      </c>
      <c r="P35" s="44">
        <f t="shared" si="7"/>
        <v>0</v>
      </c>
      <c r="Q35" s="44">
        <f t="shared" si="7"/>
        <v>0</v>
      </c>
      <c r="R35" s="44">
        <f t="shared" si="7"/>
        <v>0</v>
      </c>
      <c r="S35" s="44">
        <f t="shared" si="7"/>
        <v>0</v>
      </c>
      <c r="T35" s="44">
        <f>ROUND(SUM(H35:S35),5)</f>
        <v>0</v>
      </c>
      <c r="U35" s="44">
        <f>ROUND(SUM(U33:U34),5)</f>
        <v>0</v>
      </c>
      <c r="V35" s="59">
        <f>ROUND(SUM(V33:V34),5)</f>
        <v>0</v>
      </c>
    </row>
    <row r="36" spans="1:23" hidden="1" x14ac:dyDescent="0.35">
      <c r="A36" s="39"/>
      <c r="B36" s="39"/>
      <c r="C36" s="39" t="s">
        <v>141</v>
      </c>
      <c r="D36" s="39"/>
      <c r="E36" s="39"/>
      <c r="F36" s="39"/>
      <c r="G36" s="39"/>
      <c r="H36" s="40">
        <f t="shared" ref="H36:S36" si="8">ROUND(H32-H35,5)</f>
        <v>56692.27</v>
      </c>
      <c r="I36" s="40">
        <f t="shared" si="8"/>
        <v>24006.14</v>
      </c>
      <c r="J36" s="40">
        <f t="shared" si="8"/>
        <v>64990.48</v>
      </c>
      <c r="K36" s="40">
        <f t="shared" si="8"/>
        <v>43759.86</v>
      </c>
      <c r="L36" s="40">
        <f t="shared" si="8"/>
        <v>10717.1</v>
      </c>
      <c r="M36" s="40">
        <f t="shared" si="8"/>
        <v>232520.65</v>
      </c>
      <c r="N36" s="40">
        <f t="shared" si="8"/>
        <v>220260.86</v>
      </c>
      <c r="O36" s="40">
        <f t="shared" si="8"/>
        <v>42940.36</v>
      </c>
      <c r="P36" s="40">
        <f t="shared" si="8"/>
        <v>54110.85</v>
      </c>
      <c r="Q36" s="40">
        <f t="shared" si="8"/>
        <v>101767.89</v>
      </c>
      <c r="R36" s="40">
        <f t="shared" si="8"/>
        <v>223802.53</v>
      </c>
      <c r="S36" s="40">
        <f t="shared" si="8"/>
        <v>108145.94</v>
      </c>
      <c r="T36" s="40">
        <f>ROUND(SUM(H36:S36),5)</f>
        <v>1183714.93</v>
      </c>
      <c r="U36" s="40">
        <f>ROUND(U32-U35,5)</f>
        <v>968700</v>
      </c>
      <c r="V36" s="58">
        <f>ROUND(V32-V35,5)</f>
        <v>1046500</v>
      </c>
    </row>
    <row r="37" spans="1:23" x14ac:dyDescent="0.35">
      <c r="A37" s="39"/>
      <c r="B37" s="39"/>
      <c r="C37" s="39"/>
      <c r="D37" s="39" t="s">
        <v>140</v>
      </c>
      <c r="E37" s="39"/>
      <c r="F37" s="39"/>
      <c r="G37" s="39"/>
      <c r="H37" s="40"/>
      <c r="I37" s="40"/>
      <c r="J37" s="40"/>
      <c r="K37" s="40"/>
      <c r="L37" s="40"/>
      <c r="M37" s="40"/>
      <c r="N37" s="40"/>
      <c r="O37" s="40"/>
      <c r="P37" s="40"/>
      <c r="Q37" s="40"/>
      <c r="R37" s="40"/>
      <c r="S37" s="40"/>
      <c r="T37" s="40"/>
      <c r="U37" s="40"/>
      <c r="V37" s="58"/>
    </row>
    <row r="38" spans="1:23" x14ac:dyDescent="0.35">
      <c r="A38" s="39"/>
      <c r="B38" s="39"/>
      <c r="C38" s="39"/>
      <c r="D38" s="39"/>
      <c r="E38" s="39" t="s">
        <v>139</v>
      </c>
      <c r="F38" s="39"/>
      <c r="G38" s="39"/>
      <c r="H38" s="40"/>
      <c r="I38" s="40"/>
      <c r="J38" s="40"/>
      <c r="K38" s="40"/>
      <c r="L38" s="40"/>
      <c r="M38" s="40"/>
      <c r="N38" s="40"/>
      <c r="O38" s="40"/>
      <c r="P38" s="40"/>
      <c r="Q38" s="40"/>
      <c r="R38" s="40"/>
      <c r="S38" s="40"/>
      <c r="T38" s="40"/>
      <c r="U38" s="40"/>
      <c r="V38" s="58"/>
    </row>
    <row r="39" spans="1:23" x14ac:dyDescent="0.35">
      <c r="A39" s="39"/>
      <c r="B39" s="39"/>
      <c r="C39" s="39"/>
      <c r="D39" s="39"/>
      <c r="E39" s="39"/>
      <c r="F39" s="39" t="s">
        <v>138</v>
      </c>
      <c r="G39" s="39"/>
      <c r="H39" s="40"/>
      <c r="I39" s="40"/>
      <c r="J39" s="40"/>
      <c r="K39" s="40"/>
      <c r="L39" s="40"/>
      <c r="M39" s="40"/>
      <c r="N39" s="40"/>
      <c r="O39" s="40"/>
      <c r="P39" s="40"/>
      <c r="Q39" s="40"/>
      <c r="R39" s="40"/>
      <c r="S39" s="40"/>
      <c r="T39" s="40"/>
      <c r="U39" s="40"/>
      <c r="V39" s="58"/>
    </row>
    <row r="40" spans="1:23" x14ac:dyDescent="0.35">
      <c r="A40" s="39"/>
      <c r="B40" s="39"/>
      <c r="C40" s="39"/>
      <c r="D40" s="39"/>
      <c r="E40" s="39"/>
      <c r="F40" s="39"/>
      <c r="G40" s="39" t="s">
        <v>137</v>
      </c>
      <c r="H40" s="40">
        <v>10976.03</v>
      </c>
      <c r="I40" s="40">
        <v>16898.41</v>
      </c>
      <c r="J40" s="40">
        <v>16651.57</v>
      </c>
      <c r="K40" s="40">
        <v>17252.189999999999</v>
      </c>
      <c r="L40" s="40">
        <v>27484.86</v>
      </c>
      <c r="M40" s="40">
        <v>17407.71</v>
      </c>
      <c r="N40" s="40">
        <v>30673.16</v>
      </c>
      <c r="O40" s="40">
        <v>16538.61</v>
      </c>
      <c r="P40" s="40">
        <v>17341.63</v>
      </c>
      <c r="Q40" s="40">
        <v>14792.99</v>
      </c>
      <c r="R40" s="40">
        <v>15911.79</v>
      </c>
      <c r="S40" s="40">
        <v>28546.080000000002</v>
      </c>
      <c r="T40" s="40">
        <f>ROUND(SUM(H40:S40),5)</f>
        <v>230475.03</v>
      </c>
      <c r="U40" s="40">
        <v>230000</v>
      </c>
      <c r="V40" s="53">
        <v>246300</v>
      </c>
      <c r="W40" s="61" t="s">
        <v>226</v>
      </c>
    </row>
    <row r="41" spans="1:23" x14ac:dyDescent="0.35">
      <c r="A41" s="39"/>
      <c r="B41" s="39"/>
      <c r="C41" s="39"/>
      <c r="D41" s="39"/>
      <c r="E41" s="39"/>
      <c r="F41" s="39"/>
      <c r="G41" s="39" t="s">
        <v>175</v>
      </c>
      <c r="H41" s="40">
        <v>0</v>
      </c>
      <c r="I41" s="40">
        <v>0</v>
      </c>
      <c r="J41" s="40">
        <v>0</v>
      </c>
      <c r="K41" s="40">
        <v>0</v>
      </c>
      <c r="L41" s="40">
        <v>4212.17</v>
      </c>
      <c r="M41" s="40">
        <v>0</v>
      </c>
      <c r="N41" s="40">
        <v>0</v>
      </c>
      <c r="O41" s="40">
        <v>0</v>
      </c>
      <c r="P41" s="40">
        <v>0</v>
      </c>
      <c r="Q41" s="40">
        <v>0</v>
      </c>
      <c r="R41" s="40">
        <v>0</v>
      </c>
      <c r="S41" s="40">
        <v>0</v>
      </c>
      <c r="T41" s="40">
        <f>ROUND(SUM(H41:S41),5)</f>
        <v>4212.17</v>
      </c>
      <c r="U41" s="40">
        <v>5000</v>
      </c>
      <c r="V41" s="53">
        <v>5000</v>
      </c>
      <c r="W41" s="61" t="s">
        <v>226</v>
      </c>
    </row>
    <row r="42" spans="1:23" x14ac:dyDescent="0.35">
      <c r="A42" s="39"/>
      <c r="B42" s="39"/>
      <c r="C42" s="39"/>
      <c r="D42" s="39"/>
      <c r="E42" s="39"/>
      <c r="F42" s="39"/>
      <c r="G42" s="39" t="s">
        <v>136</v>
      </c>
      <c r="H42" s="40">
        <v>35.64</v>
      </c>
      <c r="I42" s="40">
        <v>35.64</v>
      </c>
      <c r="J42" s="40">
        <v>35.64</v>
      </c>
      <c r="K42" s="40">
        <v>35.64</v>
      </c>
      <c r="L42" s="40">
        <v>35.64</v>
      </c>
      <c r="M42" s="40">
        <v>35.64</v>
      </c>
      <c r="N42" s="40">
        <v>35.64</v>
      </c>
      <c r="O42" s="40">
        <v>35.64</v>
      </c>
      <c r="P42" s="40">
        <v>35.64</v>
      </c>
      <c r="Q42" s="40">
        <v>35.64</v>
      </c>
      <c r="R42" s="40">
        <v>35.64</v>
      </c>
      <c r="S42" s="40">
        <v>35.64</v>
      </c>
      <c r="T42" s="40">
        <f>ROUND(SUM(H42:S42),5)</f>
        <v>427.68</v>
      </c>
      <c r="U42" s="40">
        <v>450</v>
      </c>
      <c r="V42" s="53">
        <v>450</v>
      </c>
      <c r="W42" s="61" t="s">
        <v>226</v>
      </c>
    </row>
    <row r="43" spans="1:23" ht="18.600000000000001" hidden="1" thickBot="1" x14ac:dyDescent="0.4">
      <c r="A43" s="39"/>
      <c r="B43" s="39"/>
      <c r="C43" s="39"/>
      <c r="D43" s="39"/>
      <c r="E43" s="39"/>
      <c r="F43" s="39"/>
      <c r="G43" s="39" t="s">
        <v>135</v>
      </c>
      <c r="H43" s="42">
        <v>0</v>
      </c>
      <c r="I43" s="42">
        <v>0</v>
      </c>
      <c r="J43" s="42">
        <v>0</v>
      </c>
      <c r="K43" s="42">
        <v>0</v>
      </c>
      <c r="L43" s="42">
        <v>0</v>
      </c>
      <c r="M43" s="42">
        <v>0</v>
      </c>
      <c r="N43" s="42">
        <v>0</v>
      </c>
      <c r="O43" s="42">
        <v>0</v>
      </c>
      <c r="P43" s="42">
        <v>0</v>
      </c>
      <c r="Q43" s="42">
        <v>0</v>
      </c>
      <c r="R43" s="42">
        <v>0</v>
      </c>
      <c r="S43" s="42">
        <v>0</v>
      </c>
      <c r="T43" s="42">
        <f>ROUND(SUM(H43:S43),5)</f>
        <v>0</v>
      </c>
      <c r="U43" s="42">
        <v>0</v>
      </c>
      <c r="V43" s="54">
        <v>0</v>
      </c>
      <c r="W43" s="61" t="s">
        <v>226</v>
      </c>
    </row>
    <row r="44" spans="1:23" x14ac:dyDescent="0.35">
      <c r="A44" s="39"/>
      <c r="B44" s="39"/>
      <c r="C44" s="39"/>
      <c r="D44" s="39"/>
      <c r="E44" s="39"/>
      <c r="F44" s="39" t="s">
        <v>134</v>
      </c>
      <c r="G44" s="39"/>
      <c r="H44" s="40">
        <f t="shared" ref="H44:S44" si="9">ROUND(SUM(H39:H43),5)</f>
        <v>11011.67</v>
      </c>
      <c r="I44" s="40">
        <f t="shared" si="9"/>
        <v>16934.05</v>
      </c>
      <c r="J44" s="40">
        <f t="shared" si="9"/>
        <v>16687.21</v>
      </c>
      <c r="K44" s="40">
        <f t="shared" si="9"/>
        <v>17287.830000000002</v>
      </c>
      <c r="L44" s="40">
        <f t="shared" si="9"/>
        <v>31732.67</v>
      </c>
      <c r="M44" s="40">
        <f t="shared" si="9"/>
        <v>17443.349999999999</v>
      </c>
      <c r="N44" s="40">
        <f t="shared" si="9"/>
        <v>30708.799999999999</v>
      </c>
      <c r="O44" s="40">
        <f t="shared" si="9"/>
        <v>16574.25</v>
      </c>
      <c r="P44" s="40">
        <f t="shared" si="9"/>
        <v>17377.27</v>
      </c>
      <c r="Q44" s="40">
        <f t="shared" si="9"/>
        <v>14828.63</v>
      </c>
      <c r="R44" s="40">
        <f t="shared" si="9"/>
        <v>15947.43</v>
      </c>
      <c r="S44" s="40">
        <f t="shared" si="9"/>
        <v>28581.72</v>
      </c>
      <c r="T44" s="40">
        <f>ROUND(SUM(H44:S44),5)</f>
        <v>235114.88</v>
      </c>
      <c r="U44" s="40">
        <f>ROUND(SUM(U39:U43),5)</f>
        <v>235450</v>
      </c>
      <c r="V44" s="53">
        <f>ROUND(SUM(V39:V43),5)</f>
        <v>251750</v>
      </c>
      <c r="W44" s="61" t="s">
        <v>226</v>
      </c>
    </row>
    <row r="45" spans="1:23" x14ac:dyDescent="0.35">
      <c r="A45" s="39"/>
      <c r="B45" s="39"/>
      <c r="C45" s="39"/>
      <c r="D45" s="39"/>
      <c r="E45" s="39"/>
      <c r="F45" s="39" t="s">
        <v>133</v>
      </c>
      <c r="G45" s="39"/>
      <c r="H45" s="40"/>
      <c r="I45" s="40"/>
      <c r="J45" s="40"/>
      <c r="K45" s="40"/>
      <c r="L45" s="40"/>
      <c r="M45" s="40"/>
      <c r="N45" s="40"/>
      <c r="O45" s="40"/>
      <c r="P45" s="40"/>
      <c r="Q45" s="40"/>
      <c r="R45" s="40"/>
      <c r="S45" s="40"/>
      <c r="T45" s="40"/>
      <c r="U45" s="40"/>
      <c r="V45" s="58"/>
    </row>
    <row r="46" spans="1:23" x14ac:dyDescent="0.35">
      <c r="A46" s="39"/>
      <c r="B46" s="39"/>
      <c r="C46" s="39"/>
      <c r="D46" s="39"/>
      <c r="E46" s="39"/>
      <c r="F46" s="39"/>
      <c r="G46" s="39" t="s">
        <v>132</v>
      </c>
      <c r="H46" s="40">
        <v>1241.6400000000001</v>
      </c>
      <c r="I46" s="40">
        <v>831.87</v>
      </c>
      <c r="J46" s="40">
        <v>834.72</v>
      </c>
      <c r="K46" s="40">
        <v>859.56</v>
      </c>
      <c r="L46" s="40">
        <v>994.91</v>
      </c>
      <c r="M46" s="40">
        <v>1153.6300000000001</v>
      </c>
      <c r="N46" s="40">
        <v>1138.08</v>
      </c>
      <c r="O46" s="40">
        <v>1148.8599999999999</v>
      </c>
      <c r="P46" s="40">
        <v>1738.91</v>
      </c>
      <c r="Q46" s="40">
        <v>805.53</v>
      </c>
      <c r="R46" s="40">
        <v>1202.9000000000001</v>
      </c>
      <c r="S46" s="40">
        <v>401.87</v>
      </c>
      <c r="T46" s="40">
        <f>ROUND(SUM(H46:S46),5)</f>
        <v>12352.48</v>
      </c>
      <c r="U46" s="40">
        <v>15000</v>
      </c>
      <c r="V46" s="53">
        <v>15000</v>
      </c>
      <c r="W46" s="61" t="s">
        <v>226</v>
      </c>
    </row>
    <row r="47" spans="1:23" ht="18.600000000000001" thickBot="1" x14ac:dyDescent="0.4">
      <c r="A47" s="39"/>
      <c r="B47" s="39"/>
      <c r="C47" s="39"/>
      <c r="D47" s="39"/>
      <c r="E47" s="39"/>
      <c r="F47" s="39"/>
      <c r="G47" s="39" t="s">
        <v>131</v>
      </c>
      <c r="H47" s="42">
        <v>420.81</v>
      </c>
      <c r="I47" s="42">
        <v>-2.9</v>
      </c>
      <c r="J47" s="42">
        <v>3.51</v>
      </c>
      <c r="K47" s="42">
        <v>1.44</v>
      </c>
      <c r="L47" s="42">
        <v>-419.94</v>
      </c>
      <c r="M47" s="42">
        <v>0</v>
      </c>
      <c r="N47" s="42">
        <v>0</v>
      </c>
      <c r="O47" s="42">
        <v>28.53</v>
      </c>
      <c r="P47" s="42">
        <v>576.07000000000005</v>
      </c>
      <c r="Q47" s="42">
        <v>-607.52</v>
      </c>
      <c r="R47" s="42">
        <v>0</v>
      </c>
      <c r="S47" s="42">
        <v>0</v>
      </c>
      <c r="T47" s="42">
        <f>ROUND(SUM(H47:S47),5)</f>
        <v>0</v>
      </c>
      <c r="U47" s="42">
        <v>0</v>
      </c>
      <c r="V47" s="54">
        <v>0</v>
      </c>
      <c r="W47" s="61" t="s">
        <v>226</v>
      </c>
    </row>
    <row r="48" spans="1:23" x14ac:dyDescent="0.35">
      <c r="A48" s="39"/>
      <c r="B48" s="39"/>
      <c r="C48" s="39"/>
      <c r="D48" s="39"/>
      <c r="E48" s="39"/>
      <c r="F48" s="39" t="s">
        <v>130</v>
      </c>
      <c r="G48" s="39"/>
      <c r="H48" s="40">
        <f t="shared" ref="H48:S48" si="10">ROUND(SUM(H45:H47),5)</f>
        <v>1662.45</v>
      </c>
      <c r="I48" s="40">
        <f t="shared" si="10"/>
        <v>828.97</v>
      </c>
      <c r="J48" s="40">
        <f t="shared" si="10"/>
        <v>838.23</v>
      </c>
      <c r="K48" s="40">
        <f t="shared" si="10"/>
        <v>861</v>
      </c>
      <c r="L48" s="40">
        <f t="shared" si="10"/>
        <v>574.97</v>
      </c>
      <c r="M48" s="40">
        <f t="shared" si="10"/>
        <v>1153.6300000000001</v>
      </c>
      <c r="N48" s="40">
        <f t="shared" si="10"/>
        <v>1138.08</v>
      </c>
      <c r="O48" s="40">
        <f t="shared" si="10"/>
        <v>1177.3900000000001</v>
      </c>
      <c r="P48" s="40">
        <f t="shared" si="10"/>
        <v>2314.98</v>
      </c>
      <c r="Q48" s="40">
        <f t="shared" si="10"/>
        <v>198.01</v>
      </c>
      <c r="R48" s="40">
        <f t="shared" si="10"/>
        <v>1202.9000000000001</v>
      </c>
      <c r="S48" s="40">
        <f t="shared" si="10"/>
        <v>401.87</v>
      </c>
      <c r="T48" s="40">
        <f>ROUND(SUM(H48:S48),5)</f>
        <v>12352.48</v>
      </c>
      <c r="U48" s="40">
        <f>ROUND(SUM(U45:U47),5)</f>
        <v>15000</v>
      </c>
      <c r="V48" s="63">
        <f>ROUND(SUM(V45:V47),5)</f>
        <v>15000</v>
      </c>
    </row>
    <row r="49" spans="1:23" x14ac:dyDescent="0.35">
      <c r="A49" s="39"/>
      <c r="B49" s="39"/>
      <c r="C49" s="39"/>
      <c r="D49" s="39"/>
      <c r="E49" s="39"/>
      <c r="F49" s="39" t="s">
        <v>129</v>
      </c>
      <c r="G49" s="39"/>
      <c r="H49" s="40"/>
      <c r="I49" s="40"/>
      <c r="J49" s="40"/>
      <c r="K49" s="40"/>
      <c r="L49" s="40"/>
      <c r="M49" s="40"/>
      <c r="N49" s="40"/>
      <c r="O49" s="40"/>
      <c r="P49" s="40"/>
      <c r="Q49" s="40"/>
      <c r="R49" s="40"/>
      <c r="S49" s="40"/>
      <c r="T49" s="40"/>
      <c r="U49" s="40"/>
      <c r="V49" s="58"/>
    </row>
    <row r="50" spans="1:23" x14ac:dyDescent="0.35">
      <c r="A50" s="39"/>
      <c r="B50" s="39"/>
      <c r="C50" s="39"/>
      <c r="D50" s="39"/>
      <c r="E50" s="39"/>
      <c r="F50" s="39"/>
      <c r="G50" s="39" t="s">
        <v>128</v>
      </c>
      <c r="H50" s="40">
        <v>689.8</v>
      </c>
      <c r="I50" s="40">
        <v>1078.7</v>
      </c>
      <c r="J50" s="40">
        <v>1057.2</v>
      </c>
      <c r="K50" s="40">
        <v>1162.6300000000001</v>
      </c>
      <c r="L50" s="40">
        <v>2045.8</v>
      </c>
      <c r="M50" s="40">
        <v>1097.8800000000001</v>
      </c>
      <c r="N50" s="40">
        <v>1901.74</v>
      </c>
      <c r="O50" s="40">
        <v>1071.9100000000001</v>
      </c>
      <c r="P50" s="40">
        <v>1168.2</v>
      </c>
      <c r="Q50" s="40">
        <v>941.96</v>
      </c>
      <c r="R50" s="40">
        <v>1048.54</v>
      </c>
      <c r="S50" s="40">
        <v>1865.94</v>
      </c>
      <c r="T50" s="40">
        <f>ROUND(SUM(H50:S50),5)</f>
        <v>15130.3</v>
      </c>
      <c r="U50" s="40">
        <v>15000</v>
      </c>
      <c r="V50" s="53">
        <v>16000</v>
      </c>
      <c r="W50" s="61" t="s">
        <v>226</v>
      </c>
    </row>
    <row r="51" spans="1:23" ht="18.600000000000001" thickBot="1" x14ac:dyDescent="0.4">
      <c r="A51" s="39"/>
      <c r="B51" s="39"/>
      <c r="C51" s="39"/>
      <c r="D51" s="39"/>
      <c r="E51" s="39"/>
      <c r="F51" s="39"/>
      <c r="G51" s="39" t="s">
        <v>127</v>
      </c>
      <c r="H51" s="42">
        <v>161.33000000000001</v>
      </c>
      <c r="I51" s="42">
        <v>252.29</v>
      </c>
      <c r="J51" s="42">
        <v>247.27</v>
      </c>
      <c r="K51" s="42">
        <v>271.92</v>
      </c>
      <c r="L51" s="42">
        <v>478.46</v>
      </c>
      <c r="M51" s="42">
        <v>256.76</v>
      </c>
      <c r="N51" s="42">
        <v>444.75</v>
      </c>
      <c r="O51" s="42">
        <v>250.71</v>
      </c>
      <c r="P51" s="42">
        <v>273.26</v>
      </c>
      <c r="Q51" s="42">
        <v>220.31</v>
      </c>
      <c r="R51" s="42">
        <v>245.23</v>
      </c>
      <c r="S51" s="42">
        <v>436.39</v>
      </c>
      <c r="T51" s="42">
        <f>ROUND(SUM(H51:S51),5)</f>
        <v>3538.68</v>
      </c>
      <c r="U51" s="42">
        <v>3500</v>
      </c>
      <c r="V51" s="54">
        <v>3700</v>
      </c>
      <c r="W51" s="61" t="s">
        <v>226</v>
      </c>
    </row>
    <row r="52" spans="1:23" x14ac:dyDescent="0.35">
      <c r="A52" s="39"/>
      <c r="B52" s="39"/>
      <c r="C52" s="39"/>
      <c r="D52" s="39"/>
      <c r="E52" s="39"/>
      <c r="F52" s="39" t="s">
        <v>126</v>
      </c>
      <c r="G52" s="39"/>
      <c r="H52" s="40">
        <f t="shared" ref="H52:S52" si="11">ROUND(SUM(H49:H51),5)</f>
        <v>851.13</v>
      </c>
      <c r="I52" s="40">
        <f t="shared" si="11"/>
        <v>1330.99</v>
      </c>
      <c r="J52" s="40">
        <f t="shared" si="11"/>
        <v>1304.47</v>
      </c>
      <c r="K52" s="40">
        <f t="shared" si="11"/>
        <v>1434.55</v>
      </c>
      <c r="L52" s="40">
        <f t="shared" si="11"/>
        <v>2524.2600000000002</v>
      </c>
      <c r="M52" s="40">
        <f t="shared" si="11"/>
        <v>1354.64</v>
      </c>
      <c r="N52" s="40">
        <f t="shared" si="11"/>
        <v>2346.4899999999998</v>
      </c>
      <c r="O52" s="40">
        <f t="shared" si="11"/>
        <v>1322.62</v>
      </c>
      <c r="P52" s="40">
        <f t="shared" si="11"/>
        <v>1441.46</v>
      </c>
      <c r="Q52" s="40">
        <f t="shared" si="11"/>
        <v>1162.27</v>
      </c>
      <c r="R52" s="40">
        <f t="shared" si="11"/>
        <v>1293.77</v>
      </c>
      <c r="S52" s="40">
        <f t="shared" si="11"/>
        <v>2302.33</v>
      </c>
      <c r="T52" s="40">
        <f>ROUND(SUM(H52:S52),5)</f>
        <v>18668.98</v>
      </c>
      <c r="U52" s="40">
        <f>ROUND(SUM(U49:U51),5)</f>
        <v>18500</v>
      </c>
      <c r="V52" s="63">
        <f>ROUND(SUM(V49:V51),5)</f>
        <v>19700</v>
      </c>
    </row>
    <row r="53" spans="1:23" x14ac:dyDescent="0.35">
      <c r="A53" s="39"/>
      <c r="B53" s="39"/>
      <c r="C53" s="39"/>
      <c r="D53" s="39"/>
      <c r="E53" s="39"/>
      <c r="F53" s="39" t="s">
        <v>125</v>
      </c>
      <c r="G53" s="39"/>
      <c r="H53" s="40"/>
      <c r="I53" s="40"/>
      <c r="J53" s="40"/>
      <c r="K53" s="40"/>
      <c r="L53" s="40"/>
      <c r="M53" s="40"/>
      <c r="N53" s="40"/>
      <c r="O53" s="40"/>
      <c r="P53" s="40"/>
      <c r="Q53" s="40"/>
      <c r="R53" s="40"/>
      <c r="S53" s="40"/>
      <c r="T53" s="40"/>
      <c r="U53" s="40"/>
      <c r="V53" s="58"/>
    </row>
    <row r="54" spans="1:23" x14ac:dyDescent="0.35">
      <c r="A54" s="39"/>
      <c r="B54" s="39"/>
      <c r="C54" s="39"/>
      <c r="D54" s="39"/>
      <c r="E54" s="39"/>
      <c r="F54" s="39"/>
      <c r="G54" s="39" t="s">
        <v>124</v>
      </c>
      <c r="H54" s="40">
        <v>5108.57</v>
      </c>
      <c r="I54" s="40">
        <v>0</v>
      </c>
      <c r="J54" s="40">
        <v>10885.48</v>
      </c>
      <c r="K54" s="40">
        <v>5108.57</v>
      </c>
      <c r="L54" s="40">
        <v>5108.57</v>
      </c>
      <c r="M54" s="40">
        <v>4920.29</v>
      </c>
      <c r="N54" s="40">
        <v>4925.43</v>
      </c>
      <c r="O54" s="40">
        <v>4920.29</v>
      </c>
      <c r="P54" s="40">
        <v>4920.29</v>
      </c>
      <c r="Q54" s="40">
        <v>3775.67</v>
      </c>
      <c r="R54" s="40">
        <v>3775.67</v>
      </c>
      <c r="S54" s="40">
        <v>3545.39</v>
      </c>
      <c r="T54" s="40">
        <f>ROUND(SUM(H54:S54),5)</f>
        <v>56994.22</v>
      </c>
      <c r="U54" s="40">
        <v>62000</v>
      </c>
      <c r="V54" s="53">
        <v>67000</v>
      </c>
      <c r="W54" s="61" t="s">
        <v>226</v>
      </c>
    </row>
    <row r="55" spans="1:23" x14ac:dyDescent="0.35">
      <c r="A55" s="39"/>
      <c r="B55" s="39"/>
      <c r="C55" s="39"/>
      <c r="D55" s="39"/>
      <c r="E55" s="39"/>
      <c r="F55" s="39"/>
      <c r="G55" s="39" t="s">
        <v>123</v>
      </c>
      <c r="H55" s="40">
        <v>73.02</v>
      </c>
      <c r="I55" s="40">
        <v>69.64</v>
      </c>
      <c r="J55" s="40">
        <v>62.77</v>
      </c>
      <c r="K55" s="40">
        <v>62.77</v>
      </c>
      <c r="L55" s="40">
        <v>62.77</v>
      </c>
      <c r="M55" s="40">
        <v>62.77</v>
      </c>
      <c r="N55" s="40">
        <v>62.77</v>
      </c>
      <c r="O55" s="40">
        <v>62.77</v>
      </c>
      <c r="P55" s="40">
        <v>0</v>
      </c>
      <c r="Q55" s="40">
        <v>62.77</v>
      </c>
      <c r="R55" s="40">
        <v>16.48</v>
      </c>
      <c r="S55" s="40">
        <v>37.909999999999997</v>
      </c>
      <c r="T55" s="40">
        <f>ROUND(SUM(H55:S55),5)</f>
        <v>636.44000000000005</v>
      </c>
      <c r="U55" s="40">
        <v>1100</v>
      </c>
      <c r="V55" s="53">
        <v>1100</v>
      </c>
      <c r="W55" s="61" t="s">
        <v>226</v>
      </c>
    </row>
    <row r="56" spans="1:23" ht="18.600000000000001" thickBot="1" x14ac:dyDescent="0.4">
      <c r="A56" s="39"/>
      <c r="B56" s="39"/>
      <c r="C56" s="39"/>
      <c r="D56" s="39"/>
      <c r="E56" s="39"/>
      <c r="F56" s="39"/>
      <c r="G56" s="39" t="s">
        <v>122</v>
      </c>
      <c r="H56" s="42">
        <v>307.27999999999997</v>
      </c>
      <c r="I56" s="42">
        <v>418</v>
      </c>
      <c r="J56" s="42">
        <v>514.55999999999995</v>
      </c>
      <c r="K56" s="42">
        <v>413.28</v>
      </c>
      <c r="L56" s="42">
        <v>413.28</v>
      </c>
      <c r="M56" s="42">
        <v>413.28</v>
      </c>
      <c r="N56" s="42">
        <v>413.28</v>
      </c>
      <c r="O56" s="42">
        <v>413.28</v>
      </c>
      <c r="P56" s="42">
        <v>429.76</v>
      </c>
      <c r="Q56" s="42">
        <v>307.27999999999997</v>
      </c>
      <c r="R56" s="42">
        <v>307.27999999999997</v>
      </c>
      <c r="S56" s="42">
        <v>257.08</v>
      </c>
      <c r="T56" s="42">
        <f>ROUND(SUM(H56:S56),5)</f>
        <v>4607.6400000000003</v>
      </c>
      <c r="U56" s="42">
        <v>4400</v>
      </c>
      <c r="V56" s="54">
        <v>4400</v>
      </c>
      <c r="W56" s="61" t="s">
        <v>226</v>
      </c>
    </row>
    <row r="57" spans="1:23" x14ac:dyDescent="0.35">
      <c r="A57" s="39"/>
      <c r="B57" s="39"/>
      <c r="C57" s="39"/>
      <c r="D57" s="39"/>
      <c r="E57" s="39"/>
      <c r="F57" s="39" t="s">
        <v>121</v>
      </c>
      <c r="G57" s="39"/>
      <c r="H57" s="40">
        <f t="shared" ref="H57:S57" si="12">ROUND(SUM(H53:H56),5)</f>
        <v>5488.87</v>
      </c>
      <c r="I57" s="40">
        <f t="shared" si="12"/>
        <v>487.64</v>
      </c>
      <c r="J57" s="40">
        <f t="shared" si="12"/>
        <v>11462.81</v>
      </c>
      <c r="K57" s="40">
        <f t="shared" si="12"/>
        <v>5584.62</v>
      </c>
      <c r="L57" s="40">
        <f t="shared" si="12"/>
        <v>5584.62</v>
      </c>
      <c r="M57" s="40">
        <f t="shared" si="12"/>
        <v>5396.34</v>
      </c>
      <c r="N57" s="40">
        <f t="shared" si="12"/>
        <v>5401.48</v>
      </c>
      <c r="O57" s="40">
        <f t="shared" si="12"/>
        <v>5396.34</v>
      </c>
      <c r="P57" s="40">
        <f t="shared" si="12"/>
        <v>5350.05</v>
      </c>
      <c r="Q57" s="40">
        <f t="shared" si="12"/>
        <v>4145.72</v>
      </c>
      <c r="R57" s="40">
        <f t="shared" si="12"/>
        <v>4099.43</v>
      </c>
      <c r="S57" s="40">
        <f t="shared" si="12"/>
        <v>3840.38</v>
      </c>
      <c r="T57" s="40">
        <f>ROUND(SUM(H57:S57),5)</f>
        <v>62238.3</v>
      </c>
      <c r="U57" s="40">
        <f>ROUND(SUM(U53:U56),5)</f>
        <v>67500</v>
      </c>
      <c r="V57" s="63">
        <f>ROUND(SUM(V53:V56),5)</f>
        <v>72500</v>
      </c>
    </row>
    <row r="58" spans="1:23" x14ac:dyDescent="0.35">
      <c r="A58" s="39"/>
      <c r="B58" s="39"/>
      <c r="C58" s="39"/>
      <c r="D58" s="39"/>
      <c r="E58" s="39"/>
      <c r="F58" s="39" t="s">
        <v>120</v>
      </c>
      <c r="G58" s="39"/>
      <c r="H58" s="40"/>
      <c r="I58" s="40"/>
      <c r="J58" s="40"/>
      <c r="K58" s="40"/>
      <c r="L58" s="40"/>
      <c r="M58" s="40"/>
      <c r="N58" s="40"/>
      <c r="O58" s="40"/>
      <c r="P58" s="40"/>
      <c r="Q58" s="40"/>
      <c r="R58" s="40"/>
      <c r="S58" s="40"/>
      <c r="T58" s="40"/>
      <c r="U58" s="40"/>
      <c r="V58" s="58"/>
    </row>
    <row r="59" spans="1:23" x14ac:dyDescent="0.35">
      <c r="A59" s="39"/>
      <c r="B59" s="39"/>
      <c r="C59" s="39"/>
      <c r="D59" s="39"/>
      <c r="E59" s="39"/>
      <c r="F59" s="39"/>
      <c r="G59" s="39" t="s">
        <v>119</v>
      </c>
      <c r="H59" s="40">
        <v>1147.4000000000001</v>
      </c>
      <c r="I59" s="40">
        <v>1758.75</v>
      </c>
      <c r="J59" s="40">
        <v>1147.4000000000001</v>
      </c>
      <c r="K59" s="40">
        <v>1147.4000000000001</v>
      </c>
      <c r="L59" s="40">
        <v>1147.4000000000001</v>
      </c>
      <c r="M59" s="40">
        <v>1147.4000000000001</v>
      </c>
      <c r="N59" s="40">
        <v>1147.4000000000001</v>
      </c>
      <c r="O59" s="40">
        <v>1147.4000000000001</v>
      </c>
      <c r="P59" s="40">
        <v>1147.4000000000001</v>
      </c>
      <c r="Q59" s="40">
        <v>1141.17</v>
      </c>
      <c r="R59" s="40">
        <v>1141.17</v>
      </c>
      <c r="S59" s="40">
        <v>1141.18</v>
      </c>
      <c r="T59" s="40">
        <f>ROUND(SUM(H59:S59),5)</f>
        <v>14361.47</v>
      </c>
      <c r="U59" s="40">
        <v>16000</v>
      </c>
      <c r="V59" s="53">
        <v>19000</v>
      </c>
      <c r="W59" s="61" t="s">
        <v>226</v>
      </c>
    </row>
    <row r="60" spans="1:23" x14ac:dyDescent="0.35">
      <c r="A60" s="39"/>
      <c r="B60" s="39"/>
      <c r="C60" s="39"/>
      <c r="D60" s="39"/>
      <c r="E60" s="39"/>
      <c r="F60" s="39"/>
      <c r="G60" s="39" t="s">
        <v>176</v>
      </c>
      <c r="H60" s="40">
        <v>0</v>
      </c>
      <c r="I60" s="40">
        <v>0</v>
      </c>
      <c r="J60" s="40">
        <v>0</v>
      </c>
      <c r="K60" s="40">
        <v>0</v>
      </c>
      <c r="L60" s="40">
        <v>0</v>
      </c>
      <c r="M60" s="40">
        <v>0</v>
      </c>
      <c r="N60" s="40">
        <v>0</v>
      </c>
      <c r="O60" s="40">
        <v>0</v>
      </c>
      <c r="P60" s="40">
        <v>0</v>
      </c>
      <c r="Q60" s="40">
        <v>0</v>
      </c>
      <c r="R60" s="40">
        <v>0</v>
      </c>
      <c r="S60" s="40">
        <v>0</v>
      </c>
      <c r="T60" s="40">
        <f>ROUND(SUM(H60:S60),5)</f>
        <v>0</v>
      </c>
      <c r="U60" s="40">
        <v>1000</v>
      </c>
      <c r="V60" s="53">
        <v>1000</v>
      </c>
      <c r="W60" s="61" t="s">
        <v>226</v>
      </c>
    </row>
    <row r="61" spans="1:23" ht="18.600000000000001" thickBot="1" x14ac:dyDescent="0.4">
      <c r="A61" s="39"/>
      <c r="B61" s="39"/>
      <c r="C61" s="39"/>
      <c r="D61" s="39"/>
      <c r="E61" s="39"/>
      <c r="F61" s="39"/>
      <c r="G61" s="39" t="s">
        <v>118</v>
      </c>
      <c r="H61" s="43">
        <v>55.65</v>
      </c>
      <c r="I61" s="43">
        <v>28.5</v>
      </c>
      <c r="J61" s="43">
        <v>22.8</v>
      </c>
      <c r="K61" s="43">
        <v>85.5</v>
      </c>
      <c r="L61" s="43">
        <v>74.099999999999994</v>
      </c>
      <c r="M61" s="43">
        <v>17.100000000000001</v>
      </c>
      <c r="N61" s="43">
        <v>721.17</v>
      </c>
      <c r="O61" s="43">
        <v>437.85</v>
      </c>
      <c r="P61" s="43">
        <v>367.09</v>
      </c>
      <c r="Q61" s="43">
        <v>209.61</v>
      </c>
      <c r="R61" s="43">
        <v>174.74</v>
      </c>
      <c r="S61" s="43">
        <v>305.05</v>
      </c>
      <c r="T61" s="43">
        <f>ROUND(SUM(H61:S61),5)</f>
        <v>2499.16</v>
      </c>
      <c r="U61" s="43">
        <v>3000</v>
      </c>
      <c r="V61" s="55">
        <v>3000</v>
      </c>
      <c r="W61" s="61" t="s">
        <v>226</v>
      </c>
    </row>
    <row r="62" spans="1:23" ht="18.600000000000001" thickBot="1" x14ac:dyDescent="0.4">
      <c r="A62" s="39"/>
      <c r="B62" s="39"/>
      <c r="C62" s="39"/>
      <c r="D62" s="39"/>
      <c r="E62" s="39"/>
      <c r="F62" s="39" t="s">
        <v>117</v>
      </c>
      <c r="G62" s="39"/>
      <c r="H62" s="44">
        <f t="shared" ref="H62:S62" si="13">ROUND(SUM(H58:H61),5)</f>
        <v>1203.05</v>
      </c>
      <c r="I62" s="44">
        <f t="shared" si="13"/>
        <v>1787.25</v>
      </c>
      <c r="J62" s="44">
        <f t="shared" si="13"/>
        <v>1170.2</v>
      </c>
      <c r="K62" s="44">
        <f t="shared" si="13"/>
        <v>1232.9000000000001</v>
      </c>
      <c r="L62" s="44">
        <f t="shared" si="13"/>
        <v>1221.5</v>
      </c>
      <c r="M62" s="44">
        <f t="shared" si="13"/>
        <v>1164.5</v>
      </c>
      <c r="N62" s="44">
        <f t="shared" si="13"/>
        <v>1868.57</v>
      </c>
      <c r="O62" s="44">
        <f t="shared" si="13"/>
        <v>1585.25</v>
      </c>
      <c r="P62" s="44">
        <f t="shared" si="13"/>
        <v>1514.49</v>
      </c>
      <c r="Q62" s="44">
        <f t="shared" si="13"/>
        <v>1350.78</v>
      </c>
      <c r="R62" s="44">
        <f t="shared" si="13"/>
        <v>1315.91</v>
      </c>
      <c r="S62" s="44">
        <f t="shared" si="13"/>
        <v>1446.23</v>
      </c>
      <c r="T62" s="44">
        <f>ROUND(SUM(H62:S62),5)</f>
        <v>16860.63</v>
      </c>
      <c r="U62" s="44">
        <f>ROUND(SUM(U58:U61),5)</f>
        <v>20000</v>
      </c>
      <c r="V62" s="64">
        <f>ROUND(SUM(V58:V61),5)</f>
        <v>23000</v>
      </c>
    </row>
    <row r="63" spans="1:23" x14ac:dyDescent="0.35">
      <c r="A63" s="39"/>
      <c r="B63" s="39"/>
      <c r="C63" s="39"/>
      <c r="D63" s="39"/>
      <c r="E63" s="39" t="s">
        <v>116</v>
      </c>
      <c r="F63" s="39"/>
      <c r="G63" s="39"/>
      <c r="H63" s="40">
        <f t="shared" ref="H63:S63" si="14">ROUND(H38+H44+H48+H52+H57+H62,5)</f>
        <v>20217.169999999998</v>
      </c>
      <c r="I63" s="40">
        <f t="shared" si="14"/>
        <v>21368.9</v>
      </c>
      <c r="J63" s="40">
        <f t="shared" si="14"/>
        <v>31462.92</v>
      </c>
      <c r="K63" s="40">
        <f t="shared" si="14"/>
        <v>26400.9</v>
      </c>
      <c r="L63" s="40">
        <f t="shared" si="14"/>
        <v>41638.019999999997</v>
      </c>
      <c r="M63" s="40">
        <f t="shared" si="14"/>
        <v>26512.46</v>
      </c>
      <c r="N63" s="40">
        <f t="shared" si="14"/>
        <v>41463.42</v>
      </c>
      <c r="O63" s="40">
        <f t="shared" si="14"/>
        <v>26055.85</v>
      </c>
      <c r="P63" s="40">
        <f t="shared" si="14"/>
        <v>27998.25</v>
      </c>
      <c r="Q63" s="40">
        <f t="shared" si="14"/>
        <v>21685.41</v>
      </c>
      <c r="R63" s="40">
        <f t="shared" si="14"/>
        <v>23859.439999999999</v>
      </c>
      <c r="S63" s="40">
        <f t="shared" si="14"/>
        <v>36572.53</v>
      </c>
      <c r="T63" s="40">
        <f>ROUND(SUM(H63:S63),5)</f>
        <v>345235.27</v>
      </c>
      <c r="U63" s="40">
        <f>ROUND(U38+U44+U48+U52+U57+U62,5)</f>
        <v>356450</v>
      </c>
      <c r="V63" s="63">
        <f>ROUND(V38+V44+V48+V52+V57+V62,5)</f>
        <v>381950</v>
      </c>
    </row>
    <row r="64" spans="1:23" x14ac:dyDescent="0.35">
      <c r="A64" s="39"/>
      <c r="B64" s="39"/>
      <c r="C64" s="39"/>
      <c r="D64" s="39"/>
      <c r="E64" s="39" t="s">
        <v>115</v>
      </c>
      <c r="F64" s="39"/>
      <c r="G64" s="39"/>
      <c r="H64" s="40"/>
      <c r="I64" s="40"/>
      <c r="J64" s="40"/>
      <c r="K64" s="40"/>
      <c r="L64" s="40"/>
      <c r="M64" s="40"/>
      <c r="N64" s="40"/>
      <c r="O64" s="40"/>
      <c r="P64" s="40"/>
      <c r="Q64" s="40"/>
      <c r="R64" s="40"/>
      <c r="S64" s="40"/>
      <c r="T64" s="40"/>
      <c r="U64" s="40"/>
      <c r="V64" s="58"/>
    </row>
    <row r="65" spans="1:23" x14ac:dyDescent="0.35">
      <c r="A65" s="39"/>
      <c r="B65" s="39"/>
      <c r="C65" s="39"/>
      <c r="D65" s="39"/>
      <c r="E65" s="39"/>
      <c r="F65" s="39" t="s">
        <v>114</v>
      </c>
      <c r="G65" s="39"/>
      <c r="H65" s="40"/>
      <c r="I65" s="40"/>
      <c r="J65" s="40"/>
      <c r="K65" s="40"/>
      <c r="L65" s="40"/>
      <c r="M65" s="40"/>
      <c r="N65" s="40"/>
      <c r="O65" s="40"/>
      <c r="P65" s="40"/>
      <c r="Q65" s="40"/>
      <c r="R65" s="40"/>
      <c r="S65" s="40"/>
      <c r="T65" s="40"/>
      <c r="U65" s="40"/>
      <c r="V65" s="58"/>
    </row>
    <row r="66" spans="1:23" x14ac:dyDescent="0.35">
      <c r="A66" s="39"/>
      <c r="B66" s="39"/>
      <c r="C66" s="39"/>
      <c r="D66" s="39"/>
      <c r="E66" s="39"/>
      <c r="F66" s="39"/>
      <c r="G66" s="39" t="s">
        <v>113</v>
      </c>
      <c r="H66" s="40">
        <v>95.28</v>
      </c>
      <c r="I66" s="40">
        <v>0</v>
      </c>
      <c r="J66" s="40">
        <v>0</v>
      </c>
      <c r="K66" s="40">
        <v>0</v>
      </c>
      <c r="L66" s="40">
        <v>0</v>
      </c>
      <c r="M66" s="40">
        <v>0</v>
      </c>
      <c r="N66" s="40">
        <v>-93.49</v>
      </c>
      <c r="O66" s="40">
        <v>0</v>
      </c>
      <c r="P66" s="40">
        <v>0</v>
      </c>
      <c r="Q66" s="40">
        <v>0</v>
      </c>
      <c r="R66" s="40">
        <v>0</v>
      </c>
      <c r="S66" s="40">
        <v>0</v>
      </c>
      <c r="T66" s="40">
        <v>0</v>
      </c>
      <c r="U66" s="40">
        <v>3400</v>
      </c>
      <c r="V66" s="53">
        <v>2400</v>
      </c>
      <c r="W66" s="61" t="s">
        <v>226</v>
      </c>
    </row>
    <row r="67" spans="1:23" x14ac:dyDescent="0.35">
      <c r="A67" s="39"/>
      <c r="B67" s="39"/>
      <c r="C67" s="39"/>
      <c r="D67" s="39"/>
      <c r="E67" s="39"/>
      <c r="F67" s="39"/>
      <c r="G67" s="39" t="s">
        <v>112</v>
      </c>
      <c r="H67" s="40">
        <v>258.12</v>
      </c>
      <c r="I67" s="40">
        <v>258.12</v>
      </c>
      <c r="J67" s="40">
        <v>258.12</v>
      </c>
      <c r="K67" s="40">
        <v>258.12</v>
      </c>
      <c r="L67" s="40">
        <v>258.12</v>
      </c>
      <c r="M67" s="40">
        <v>258.12</v>
      </c>
      <c r="N67" s="40">
        <v>258.12</v>
      </c>
      <c r="O67" s="40">
        <v>258.12</v>
      </c>
      <c r="P67" s="40">
        <v>258.12</v>
      </c>
      <c r="Q67" s="40">
        <v>253.42</v>
      </c>
      <c r="R67" s="40">
        <v>253.42</v>
      </c>
      <c r="S67" s="40">
        <v>253.42</v>
      </c>
      <c r="T67" s="40">
        <f>ROUND(SUM(H67:S67),5)</f>
        <v>3083.34</v>
      </c>
      <c r="U67" s="40">
        <v>3300</v>
      </c>
      <c r="V67" s="53">
        <v>3300</v>
      </c>
      <c r="W67" s="61" t="s">
        <v>226</v>
      </c>
    </row>
    <row r="68" spans="1:23" ht="18.600000000000001" thickBot="1" x14ac:dyDescent="0.4">
      <c r="A68" s="39"/>
      <c r="B68" s="39"/>
      <c r="C68" s="39"/>
      <c r="D68" s="39"/>
      <c r="E68" s="39"/>
      <c r="F68" s="39"/>
      <c r="G68" s="39" t="s">
        <v>111</v>
      </c>
      <c r="H68" s="42">
        <v>93.03</v>
      </c>
      <c r="I68" s="42">
        <v>559.51</v>
      </c>
      <c r="J68" s="42">
        <v>514.62</v>
      </c>
      <c r="K68" s="42">
        <v>406.4</v>
      </c>
      <c r="L68" s="42">
        <v>296.24</v>
      </c>
      <c r="M68" s="42">
        <v>302.38</v>
      </c>
      <c r="N68" s="42">
        <v>292.37</v>
      </c>
      <c r="O68" s="42">
        <v>275.5</v>
      </c>
      <c r="P68" s="42">
        <v>261.02</v>
      </c>
      <c r="Q68" s="42">
        <v>273.86</v>
      </c>
      <c r="R68" s="42">
        <v>315.06</v>
      </c>
      <c r="S68" s="42">
        <v>700.04</v>
      </c>
      <c r="T68" s="42">
        <f>ROUND(SUM(H68:S68),5)</f>
        <v>4290.03</v>
      </c>
      <c r="U68" s="42">
        <v>5000</v>
      </c>
      <c r="V68" s="54">
        <v>5000</v>
      </c>
      <c r="W68" s="61" t="s">
        <v>226</v>
      </c>
    </row>
    <row r="69" spans="1:23" x14ac:dyDescent="0.35">
      <c r="A69" s="39"/>
      <c r="B69" s="39"/>
      <c r="C69" s="39"/>
      <c r="D69" s="39"/>
      <c r="E69" s="39"/>
      <c r="F69" s="39" t="s">
        <v>110</v>
      </c>
      <c r="G69" s="39"/>
      <c r="H69" s="40">
        <f t="shared" ref="H69:S69" si="15">ROUND(SUM(H65:H68),5)</f>
        <v>446.43</v>
      </c>
      <c r="I69" s="40">
        <f t="shared" si="15"/>
        <v>817.63</v>
      </c>
      <c r="J69" s="40">
        <f t="shared" si="15"/>
        <v>772.74</v>
      </c>
      <c r="K69" s="40">
        <f t="shared" si="15"/>
        <v>664.52</v>
      </c>
      <c r="L69" s="40">
        <f t="shared" si="15"/>
        <v>554.36</v>
      </c>
      <c r="M69" s="40">
        <f t="shared" si="15"/>
        <v>560.5</v>
      </c>
      <c r="N69" s="40">
        <f t="shared" si="15"/>
        <v>457</v>
      </c>
      <c r="O69" s="40">
        <f t="shared" si="15"/>
        <v>533.62</v>
      </c>
      <c r="P69" s="40">
        <f t="shared" si="15"/>
        <v>519.14</v>
      </c>
      <c r="Q69" s="40">
        <f t="shared" si="15"/>
        <v>527.28</v>
      </c>
      <c r="R69" s="40">
        <f t="shared" si="15"/>
        <v>568.48</v>
      </c>
      <c r="S69" s="40">
        <f t="shared" si="15"/>
        <v>953.46</v>
      </c>
      <c r="T69" s="40">
        <f>ROUND(SUM(H69:S69),5)</f>
        <v>7375.16</v>
      </c>
      <c r="U69" s="40">
        <f>ROUND(SUM(U65:U68),5)</f>
        <v>11700</v>
      </c>
      <c r="V69" s="63">
        <f>ROUND(SUM(V65:V68),5)</f>
        <v>10700</v>
      </c>
    </row>
    <row r="70" spans="1:23" x14ac:dyDescent="0.35">
      <c r="A70" s="39"/>
      <c r="B70" s="39"/>
      <c r="C70" s="39"/>
      <c r="D70" s="39"/>
      <c r="E70" s="39"/>
      <c r="F70" s="39" t="s">
        <v>109</v>
      </c>
      <c r="G70" s="39"/>
      <c r="H70" s="40"/>
      <c r="I70" s="40"/>
      <c r="J70" s="40"/>
      <c r="K70" s="40"/>
      <c r="L70" s="40"/>
      <c r="M70" s="40"/>
      <c r="N70" s="40"/>
      <c r="O70" s="40"/>
      <c r="P70" s="40"/>
      <c r="Q70" s="40"/>
      <c r="R70" s="40"/>
      <c r="S70" s="40"/>
      <c r="T70" s="40"/>
      <c r="U70" s="40"/>
      <c r="V70" s="58"/>
    </row>
    <row r="71" spans="1:23" x14ac:dyDescent="0.35">
      <c r="A71" s="39"/>
      <c r="B71" s="39"/>
      <c r="C71" s="39"/>
      <c r="D71" s="39"/>
      <c r="E71" s="39"/>
      <c r="F71" s="39"/>
      <c r="G71" s="39" t="s">
        <v>108</v>
      </c>
      <c r="H71" s="40">
        <v>0</v>
      </c>
      <c r="I71" s="40">
        <v>500</v>
      </c>
      <c r="J71" s="40">
        <v>400</v>
      </c>
      <c r="K71" s="40">
        <v>1500</v>
      </c>
      <c r="L71" s="40">
        <v>1300</v>
      </c>
      <c r="M71" s="40">
        <v>300</v>
      </c>
      <c r="N71" s="40">
        <v>0</v>
      </c>
      <c r="O71" s="40">
        <v>750</v>
      </c>
      <c r="P71" s="40">
        <v>1500</v>
      </c>
      <c r="Q71" s="40">
        <v>400</v>
      </c>
      <c r="R71" s="40">
        <v>1000</v>
      </c>
      <c r="S71" s="40">
        <v>1700</v>
      </c>
      <c r="T71" s="40">
        <f t="shared" ref="T71:T102" si="16">ROUND(SUM(H71:S71),5)</f>
        <v>9350</v>
      </c>
      <c r="U71" s="40">
        <v>15000</v>
      </c>
      <c r="V71" s="53">
        <v>12000</v>
      </c>
      <c r="W71" s="61" t="s">
        <v>226</v>
      </c>
    </row>
    <row r="72" spans="1:23" x14ac:dyDescent="0.35">
      <c r="A72" s="39"/>
      <c r="B72" s="39"/>
      <c r="C72" s="39"/>
      <c r="D72" s="39"/>
      <c r="E72" s="39"/>
      <c r="F72" s="39"/>
      <c r="G72" s="39" t="s">
        <v>107</v>
      </c>
      <c r="H72" s="40">
        <v>403.23</v>
      </c>
      <c r="I72" s="40">
        <v>109.38</v>
      </c>
      <c r="J72" s="40">
        <v>299.73</v>
      </c>
      <c r="K72" s="40">
        <v>207.4</v>
      </c>
      <c r="L72" s="40">
        <v>222.34</v>
      </c>
      <c r="M72" s="40">
        <v>0</v>
      </c>
      <c r="N72" s="40">
        <v>662.39</v>
      </c>
      <c r="O72" s="40">
        <v>259.25</v>
      </c>
      <c r="P72" s="40">
        <v>0</v>
      </c>
      <c r="Q72" s="40">
        <v>361.23</v>
      </c>
      <c r="R72" s="40">
        <v>346.47</v>
      </c>
      <c r="S72" s="40">
        <v>48.19</v>
      </c>
      <c r="T72" s="40">
        <f t="shared" si="16"/>
        <v>2919.61</v>
      </c>
      <c r="U72" s="40">
        <v>1800</v>
      </c>
      <c r="V72" s="53">
        <v>3600</v>
      </c>
      <c r="W72" s="61" t="s">
        <v>226</v>
      </c>
    </row>
    <row r="73" spans="1:23" x14ac:dyDescent="0.35">
      <c r="A73" s="39"/>
      <c r="B73" s="39"/>
      <c r="C73" s="39"/>
      <c r="D73" s="39"/>
      <c r="E73" s="39"/>
      <c r="F73" s="39"/>
      <c r="G73" s="39" t="s">
        <v>106</v>
      </c>
      <c r="H73" s="40">
        <v>234.9</v>
      </c>
      <c r="I73" s="40">
        <v>288.94</v>
      </c>
      <c r="J73" s="40">
        <v>418.68</v>
      </c>
      <c r="K73" s="40">
        <v>223</v>
      </c>
      <c r="L73" s="40">
        <v>208</v>
      </c>
      <c r="M73" s="40">
        <v>198</v>
      </c>
      <c r="N73" s="40">
        <v>198.04</v>
      </c>
      <c r="O73" s="40">
        <v>195.43</v>
      </c>
      <c r="P73" s="40">
        <v>193.08</v>
      </c>
      <c r="Q73" s="40">
        <v>303.88</v>
      </c>
      <c r="R73" s="40">
        <v>289.12</v>
      </c>
      <c r="S73" s="40">
        <v>211.61</v>
      </c>
      <c r="T73" s="40">
        <f t="shared" si="16"/>
        <v>2962.68</v>
      </c>
      <c r="U73" s="40">
        <v>4500</v>
      </c>
      <c r="V73" s="53">
        <v>3100</v>
      </c>
      <c r="W73" s="61" t="s">
        <v>226</v>
      </c>
    </row>
    <row r="74" spans="1:23" x14ac:dyDescent="0.35">
      <c r="A74" s="39"/>
      <c r="B74" s="39"/>
      <c r="C74" s="39"/>
      <c r="D74" s="39"/>
      <c r="E74" s="39"/>
      <c r="F74" s="39"/>
      <c r="G74" s="39" t="s">
        <v>105</v>
      </c>
      <c r="H74" s="40">
        <v>221.65</v>
      </c>
      <c r="I74" s="40">
        <v>221.65</v>
      </c>
      <c r="J74" s="40">
        <v>0</v>
      </c>
      <c r="K74" s="40">
        <v>0</v>
      </c>
      <c r="L74" s="40">
        <v>0</v>
      </c>
      <c r="M74" s="40">
        <v>0</v>
      </c>
      <c r="N74" s="40">
        <v>0</v>
      </c>
      <c r="O74" s="40">
        <v>0</v>
      </c>
      <c r="P74" s="40">
        <v>0</v>
      </c>
      <c r="Q74" s="40">
        <v>217.65</v>
      </c>
      <c r="R74" s="40">
        <v>0</v>
      </c>
      <c r="S74" s="40">
        <v>221.65</v>
      </c>
      <c r="T74" s="40">
        <f t="shared" si="16"/>
        <v>882.6</v>
      </c>
      <c r="U74" s="40">
        <v>2800</v>
      </c>
      <c r="V74" s="53">
        <v>2400</v>
      </c>
      <c r="W74" s="61" t="s">
        <v>226</v>
      </c>
    </row>
    <row r="75" spans="1:23" x14ac:dyDescent="0.35">
      <c r="A75" s="39"/>
      <c r="B75" s="39"/>
      <c r="C75" s="39"/>
      <c r="D75" s="39"/>
      <c r="E75" s="39"/>
      <c r="F75" s="39"/>
      <c r="G75" s="39" t="s">
        <v>104</v>
      </c>
      <c r="H75" s="40">
        <v>70.900000000000006</v>
      </c>
      <c r="I75" s="40">
        <v>53.8</v>
      </c>
      <c r="J75" s="40">
        <v>0</v>
      </c>
      <c r="K75" s="40">
        <v>52.49</v>
      </c>
      <c r="L75" s="40">
        <v>212.93</v>
      </c>
      <c r="M75" s="40">
        <v>0</v>
      </c>
      <c r="N75" s="40">
        <v>0</v>
      </c>
      <c r="O75" s="40">
        <v>61.94</v>
      </c>
      <c r="P75" s="40">
        <v>27.78</v>
      </c>
      <c r="Q75" s="40">
        <v>0</v>
      </c>
      <c r="R75" s="40">
        <v>352.01</v>
      </c>
      <c r="S75" s="40">
        <v>0</v>
      </c>
      <c r="T75" s="40">
        <f t="shared" si="16"/>
        <v>831.85</v>
      </c>
      <c r="U75" s="40">
        <v>1200</v>
      </c>
      <c r="V75" s="53">
        <v>1200</v>
      </c>
      <c r="W75" s="61" t="s">
        <v>226</v>
      </c>
    </row>
    <row r="76" spans="1:23" x14ac:dyDescent="0.35">
      <c r="A76" s="39"/>
      <c r="B76" s="39"/>
      <c r="C76" s="39"/>
      <c r="D76" s="39"/>
      <c r="E76" s="39"/>
      <c r="F76" s="39"/>
      <c r="G76" s="39" t="s">
        <v>103</v>
      </c>
      <c r="H76" s="40">
        <v>766.33</v>
      </c>
      <c r="I76" s="40">
        <v>766.33</v>
      </c>
      <c r="J76" s="40">
        <v>766.33</v>
      </c>
      <c r="K76" s="40">
        <v>766.33</v>
      </c>
      <c r="L76" s="40">
        <v>766.33</v>
      </c>
      <c r="M76" s="40">
        <v>766.33</v>
      </c>
      <c r="N76" s="40">
        <v>766.33</v>
      </c>
      <c r="O76" s="40">
        <v>766.33</v>
      </c>
      <c r="P76" s="40">
        <v>766.33</v>
      </c>
      <c r="Q76" s="40">
        <v>710.77</v>
      </c>
      <c r="R76" s="40">
        <v>710.77</v>
      </c>
      <c r="S76" s="40">
        <v>710.68</v>
      </c>
      <c r="T76" s="40">
        <f t="shared" si="16"/>
        <v>9029.19</v>
      </c>
      <c r="U76" s="40">
        <v>9200</v>
      </c>
      <c r="V76" s="53">
        <v>9500</v>
      </c>
      <c r="W76" s="61" t="s">
        <v>226</v>
      </c>
    </row>
    <row r="77" spans="1:23" x14ac:dyDescent="0.35">
      <c r="A77" s="39"/>
      <c r="B77" s="39"/>
      <c r="C77" s="39"/>
      <c r="D77" s="39"/>
      <c r="E77" s="39"/>
      <c r="F77" s="39"/>
      <c r="G77" s="39" t="s">
        <v>102</v>
      </c>
      <c r="H77" s="40">
        <v>475</v>
      </c>
      <c r="I77" s="40">
        <v>0</v>
      </c>
      <c r="J77" s="40">
        <v>0</v>
      </c>
      <c r="K77" s="40">
        <v>1493</v>
      </c>
      <c r="L77" s="40">
        <v>284</v>
      </c>
      <c r="M77" s="40">
        <v>0</v>
      </c>
      <c r="N77" s="40">
        <v>200</v>
      </c>
      <c r="O77" s="40">
        <v>0</v>
      </c>
      <c r="P77" s="40">
        <v>0</v>
      </c>
      <c r="Q77" s="40">
        <v>99</v>
      </c>
      <c r="R77" s="40">
        <v>0</v>
      </c>
      <c r="S77" s="40">
        <v>65</v>
      </c>
      <c r="T77" s="40">
        <f t="shared" si="16"/>
        <v>2616</v>
      </c>
      <c r="U77" s="40">
        <v>2200</v>
      </c>
      <c r="V77" s="53">
        <v>2600</v>
      </c>
      <c r="W77" s="61" t="s">
        <v>226</v>
      </c>
    </row>
    <row r="78" spans="1:23" x14ac:dyDescent="0.35">
      <c r="A78" s="39"/>
      <c r="B78" s="39"/>
      <c r="C78" s="39"/>
      <c r="D78" s="39"/>
      <c r="E78" s="39"/>
      <c r="F78" s="39"/>
      <c r="G78" s="39" t="s">
        <v>101</v>
      </c>
      <c r="H78" s="40">
        <v>21</v>
      </c>
      <c r="I78" s="40">
        <v>21</v>
      </c>
      <c r="J78" s="40">
        <v>35</v>
      </c>
      <c r="K78" s="40">
        <v>21</v>
      </c>
      <c r="L78" s="40">
        <v>21</v>
      </c>
      <c r="M78" s="40">
        <v>21</v>
      </c>
      <c r="N78" s="40">
        <v>21</v>
      </c>
      <c r="O78" s="40">
        <v>64</v>
      </c>
      <c r="P78" s="40">
        <v>21</v>
      </c>
      <c r="Q78" s="40">
        <v>21</v>
      </c>
      <c r="R78" s="40">
        <v>21</v>
      </c>
      <c r="S78" s="40">
        <v>35</v>
      </c>
      <c r="T78" s="40">
        <f t="shared" si="16"/>
        <v>323</v>
      </c>
      <c r="U78" s="40">
        <v>350</v>
      </c>
      <c r="V78" s="53">
        <v>350</v>
      </c>
      <c r="W78" s="61" t="s">
        <v>226</v>
      </c>
    </row>
    <row r="79" spans="1:23" x14ac:dyDescent="0.35">
      <c r="A79" s="39"/>
      <c r="B79" s="39"/>
      <c r="C79" s="39"/>
      <c r="D79" s="39"/>
      <c r="E79" s="39"/>
      <c r="F79" s="39"/>
      <c r="G79" s="39" t="s">
        <v>100</v>
      </c>
      <c r="H79" s="40">
        <v>0</v>
      </c>
      <c r="I79" s="40">
        <v>0</v>
      </c>
      <c r="J79" s="40">
        <v>0</v>
      </c>
      <c r="K79" s="40">
        <v>0</v>
      </c>
      <c r="L79" s="40">
        <v>0</v>
      </c>
      <c r="M79" s="40">
        <v>0</v>
      </c>
      <c r="N79" s="40">
        <v>205.53</v>
      </c>
      <c r="O79" s="40">
        <v>0</v>
      </c>
      <c r="P79" s="40">
        <v>70</v>
      </c>
      <c r="Q79" s="40">
        <v>0</v>
      </c>
      <c r="R79" s="40">
        <v>0</v>
      </c>
      <c r="S79" s="40">
        <v>0</v>
      </c>
      <c r="T79" s="40">
        <f t="shared" si="16"/>
        <v>275.52999999999997</v>
      </c>
      <c r="U79" s="40">
        <v>400</v>
      </c>
      <c r="V79" s="53">
        <v>300</v>
      </c>
      <c r="W79" s="61" t="s">
        <v>226</v>
      </c>
    </row>
    <row r="80" spans="1:23" x14ac:dyDescent="0.35">
      <c r="A80" s="39"/>
      <c r="B80" s="39"/>
      <c r="C80" s="39"/>
      <c r="D80" s="39"/>
      <c r="E80" s="39"/>
      <c r="F80" s="39"/>
      <c r="G80" s="39" t="s">
        <v>99</v>
      </c>
      <c r="H80" s="40">
        <v>28.79</v>
      </c>
      <c r="I80" s="40">
        <v>619.92999999999995</v>
      </c>
      <c r="J80" s="40">
        <v>274.73</v>
      </c>
      <c r="K80" s="40">
        <v>328.99</v>
      </c>
      <c r="L80" s="40">
        <v>1450.34</v>
      </c>
      <c r="M80" s="40">
        <v>663.74</v>
      </c>
      <c r="N80" s="40">
        <v>345.63</v>
      </c>
      <c r="O80" s="40">
        <v>860.6</v>
      </c>
      <c r="P80" s="40">
        <v>330.86</v>
      </c>
      <c r="Q80" s="40">
        <v>614.5</v>
      </c>
      <c r="R80" s="40">
        <v>419.58</v>
      </c>
      <c r="S80" s="40">
        <v>1266.82</v>
      </c>
      <c r="T80" s="40">
        <f t="shared" si="16"/>
        <v>7204.51</v>
      </c>
      <c r="U80" s="40">
        <v>7500</v>
      </c>
      <c r="V80" s="53">
        <v>8000</v>
      </c>
      <c r="W80" s="61"/>
    </row>
    <row r="81" spans="1:23" x14ac:dyDescent="0.35">
      <c r="A81" s="39"/>
      <c r="B81" s="39"/>
      <c r="C81" s="39"/>
      <c r="D81" s="39"/>
      <c r="E81" s="39"/>
      <c r="F81" s="39"/>
      <c r="G81" s="39" t="s">
        <v>98</v>
      </c>
      <c r="H81" s="40">
        <v>0</v>
      </c>
      <c r="I81" s="40">
        <v>0</v>
      </c>
      <c r="J81" s="40">
        <v>0</v>
      </c>
      <c r="K81" s="40">
        <v>0</v>
      </c>
      <c r="L81" s="40">
        <v>0</v>
      </c>
      <c r="M81" s="40">
        <v>0</v>
      </c>
      <c r="N81" s="40">
        <v>0</v>
      </c>
      <c r="O81" s="40">
        <v>424.08</v>
      </c>
      <c r="P81" s="40">
        <v>0</v>
      </c>
      <c r="Q81" s="40">
        <v>0</v>
      </c>
      <c r="R81" s="40">
        <v>0</v>
      </c>
      <c r="S81" s="40">
        <v>0</v>
      </c>
      <c r="T81" s="40">
        <f t="shared" si="16"/>
        <v>424.08</v>
      </c>
      <c r="U81" s="40">
        <v>2600</v>
      </c>
      <c r="V81" s="53">
        <v>2500</v>
      </c>
      <c r="W81" s="61" t="s">
        <v>226</v>
      </c>
    </row>
    <row r="82" spans="1:23" x14ac:dyDescent="0.35">
      <c r="A82" s="39"/>
      <c r="B82" s="39"/>
      <c r="C82" s="39"/>
      <c r="D82" s="39"/>
      <c r="E82" s="39"/>
      <c r="F82" s="39"/>
      <c r="G82" s="39" t="s">
        <v>97</v>
      </c>
      <c r="H82" s="40">
        <v>0</v>
      </c>
      <c r="I82" s="40">
        <v>360.81</v>
      </c>
      <c r="J82" s="40">
        <v>165.08</v>
      </c>
      <c r="K82" s="40">
        <v>101.92</v>
      </c>
      <c r="L82" s="40">
        <v>149.1</v>
      </c>
      <c r="M82" s="40">
        <v>0</v>
      </c>
      <c r="N82" s="40">
        <v>189.35</v>
      </c>
      <c r="O82" s="40">
        <v>150.68</v>
      </c>
      <c r="P82" s="40">
        <v>137.41</v>
      </c>
      <c r="Q82" s="40">
        <v>189.23</v>
      </c>
      <c r="R82" s="40">
        <v>125.48</v>
      </c>
      <c r="S82" s="40">
        <v>414.63</v>
      </c>
      <c r="T82" s="40">
        <f t="shared" si="16"/>
        <v>1983.69</v>
      </c>
      <c r="U82" s="40">
        <v>2700</v>
      </c>
      <c r="V82" s="53">
        <v>2400</v>
      </c>
      <c r="W82" s="61" t="s">
        <v>226</v>
      </c>
    </row>
    <row r="83" spans="1:23" x14ac:dyDescent="0.35">
      <c r="A83" s="39"/>
      <c r="B83" s="39"/>
      <c r="C83" s="39"/>
      <c r="D83" s="39"/>
      <c r="E83" s="39"/>
      <c r="F83" s="39"/>
      <c r="G83" s="39" t="s">
        <v>96</v>
      </c>
      <c r="H83" s="40">
        <v>0</v>
      </c>
      <c r="I83" s="40">
        <v>100</v>
      </c>
      <c r="J83" s="40">
        <v>0</v>
      </c>
      <c r="K83" s="40">
        <v>0</v>
      </c>
      <c r="L83" s="40">
        <v>0</v>
      </c>
      <c r="M83" s="40">
        <v>0</v>
      </c>
      <c r="N83" s="40">
        <v>0</v>
      </c>
      <c r="O83" s="40">
        <v>135.5</v>
      </c>
      <c r="P83" s="40">
        <v>0</v>
      </c>
      <c r="Q83" s="40">
        <v>150</v>
      </c>
      <c r="R83" s="40">
        <v>225</v>
      </c>
      <c r="S83" s="40">
        <v>0</v>
      </c>
      <c r="T83" s="40">
        <f t="shared" si="16"/>
        <v>610.5</v>
      </c>
      <c r="U83" s="40">
        <v>1100</v>
      </c>
      <c r="V83" s="53">
        <v>1100</v>
      </c>
      <c r="W83" s="61" t="s">
        <v>226</v>
      </c>
    </row>
    <row r="84" spans="1:23" x14ac:dyDescent="0.35">
      <c r="A84" s="39"/>
      <c r="B84" s="39"/>
      <c r="C84" s="39"/>
      <c r="D84" s="39"/>
      <c r="E84" s="39"/>
      <c r="F84" s="39"/>
      <c r="G84" s="39" t="s">
        <v>95</v>
      </c>
      <c r="H84" s="40">
        <v>0</v>
      </c>
      <c r="I84" s="40">
        <v>1380.04</v>
      </c>
      <c r="J84" s="40">
        <v>0</v>
      </c>
      <c r="K84" s="40">
        <v>0</v>
      </c>
      <c r="L84" s="40">
        <v>553.46</v>
      </c>
      <c r="M84" s="40">
        <v>0</v>
      </c>
      <c r="N84" s="40">
        <v>54.36</v>
      </c>
      <c r="O84" s="40">
        <v>0</v>
      </c>
      <c r="P84" s="40">
        <v>0</v>
      </c>
      <c r="Q84" s="40">
        <v>0</v>
      </c>
      <c r="R84" s="40">
        <v>0</v>
      </c>
      <c r="S84" s="40">
        <v>325.14999999999998</v>
      </c>
      <c r="T84" s="40">
        <f t="shared" si="16"/>
        <v>2313.0100000000002</v>
      </c>
      <c r="U84" s="40">
        <v>4000</v>
      </c>
      <c r="V84" s="53">
        <v>3500</v>
      </c>
      <c r="W84" s="61" t="s">
        <v>226</v>
      </c>
    </row>
    <row r="85" spans="1:23" x14ac:dyDescent="0.35">
      <c r="A85" s="39"/>
      <c r="B85" s="39"/>
      <c r="C85" s="39"/>
      <c r="D85" s="39"/>
      <c r="E85" s="39"/>
      <c r="F85" s="39"/>
      <c r="G85" s="39" t="s">
        <v>94</v>
      </c>
      <c r="H85" s="40">
        <v>0</v>
      </c>
      <c r="I85" s="40">
        <v>197.37</v>
      </c>
      <c r="J85" s="40">
        <v>0</v>
      </c>
      <c r="K85" s="40">
        <v>0</v>
      </c>
      <c r="L85" s="40">
        <v>0</v>
      </c>
      <c r="M85" s="40">
        <v>0</v>
      </c>
      <c r="N85" s="40">
        <v>0</v>
      </c>
      <c r="O85" s="40">
        <v>0</v>
      </c>
      <c r="P85" s="40">
        <v>0</v>
      </c>
      <c r="Q85" s="40">
        <v>216.03</v>
      </c>
      <c r="R85" s="40">
        <v>199.04</v>
      </c>
      <c r="S85" s="40">
        <v>413.4</v>
      </c>
      <c r="T85" s="40">
        <f t="shared" si="16"/>
        <v>1025.8399999999999</v>
      </c>
      <c r="U85" s="40">
        <v>2400</v>
      </c>
      <c r="V85" s="53">
        <v>2000</v>
      </c>
      <c r="W85" s="61" t="s">
        <v>226</v>
      </c>
    </row>
    <row r="86" spans="1:23" x14ac:dyDescent="0.35">
      <c r="A86" s="39"/>
      <c r="B86" s="39"/>
      <c r="C86" s="39"/>
      <c r="D86" s="39"/>
      <c r="E86" s="39"/>
      <c r="F86" s="39"/>
      <c r="G86" s="39" t="s">
        <v>93</v>
      </c>
      <c r="H86" s="40">
        <v>300.39</v>
      </c>
      <c r="I86" s="40">
        <v>289.39</v>
      </c>
      <c r="J86" s="40">
        <v>283.26</v>
      </c>
      <c r="K86" s="40">
        <v>331.04</v>
      </c>
      <c r="L86" s="40">
        <v>492.91</v>
      </c>
      <c r="M86" s="40">
        <v>283.26</v>
      </c>
      <c r="N86" s="40">
        <v>445.12</v>
      </c>
      <c r="O86" s="40">
        <v>296.39</v>
      </c>
      <c r="P86" s="40">
        <v>325.27999999999997</v>
      </c>
      <c r="Q86" s="40">
        <v>284.55</v>
      </c>
      <c r="R86" s="40">
        <v>313.01</v>
      </c>
      <c r="S86" s="40">
        <v>456.67</v>
      </c>
      <c r="T86" s="40">
        <f t="shared" si="16"/>
        <v>4101.2700000000004</v>
      </c>
      <c r="U86" s="40">
        <v>3800</v>
      </c>
      <c r="V86" s="53">
        <v>4200</v>
      </c>
      <c r="W86" s="61" t="s">
        <v>226</v>
      </c>
    </row>
    <row r="87" spans="1:23" x14ac:dyDescent="0.35">
      <c r="A87" s="39"/>
      <c r="B87" s="39"/>
      <c r="C87" s="39"/>
      <c r="D87" s="39"/>
      <c r="E87" s="39"/>
      <c r="F87" s="39"/>
      <c r="G87" s="39" t="s">
        <v>92</v>
      </c>
      <c r="H87" s="40">
        <v>0</v>
      </c>
      <c r="I87" s="40">
        <v>0</v>
      </c>
      <c r="J87" s="40">
        <v>0</v>
      </c>
      <c r="K87" s="40">
        <v>9270</v>
      </c>
      <c r="L87" s="40">
        <v>0</v>
      </c>
      <c r="M87" s="40">
        <v>0</v>
      </c>
      <c r="N87" s="40">
        <v>2350</v>
      </c>
      <c r="O87" s="40">
        <v>0</v>
      </c>
      <c r="P87" s="40">
        <v>0</v>
      </c>
      <c r="Q87" s="40">
        <v>0</v>
      </c>
      <c r="R87" s="40">
        <v>0</v>
      </c>
      <c r="S87" s="40">
        <v>0</v>
      </c>
      <c r="T87" s="40">
        <f t="shared" si="16"/>
        <v>11620</v>
      </c>
      <c r="U87" s="40">
        <v>12000</v>
      </c>
      <c r="V87" s="53">
        <v>13000</v>
      </c>
      <c r="W87" s="61" t="s">
        <v>226</v>
      </c>
    </row>
    <row r="88" spans="1:23" x14ac:dyDescent="0.35">
      <c r="A88" s="39"/>
      <c r="B88" s="39"/>
      <c r="C88" s="39"/>
      <c r="D88" s="39"/>
      <c r="E88" s="39"/>
      <c r="F88" s="39"/>
      <c r="G88" s="39" t="s">
        <v>91</v>
      </c>
      <c r="H88" s="40">
        <v>950</v>
      </c>
      <c r="I88" s="40">
        <v>1140</v>
      </c>
      <c r="J88" s="40">
        <v>665</v>
      </c>
      <c r="K88" s="40">
        <v>308.75</v>
      </c>
      <c r="L88" s="40">
        <v>736.25</v>
      </c>
      <c r="M88" s="40">
        <v>403.75</v>
      </c>
      <c r="N88" s="40">
        <v>427.5</v>
      </c>
      <c r="O88" s="40">
        <v>475</v>
      </c>
      <c r="P88" s="40">
        <v>350</v>
      </c>
      <c r="Q88" s="40">
        <v>308.75</v>
      </c>
      <c r="R88" s="40">
        <v>878.75</v>
      </c>
      <c r="S88" s="40">
        <v>0</v>
      </c>
      <c r="T88" s="40">
        <f t="shared" si="16"/>
        <v>6643.75</v>
      </c>
      <c r="U88" s="40">
        <v>7400</v>
      </c>
      <c r="V88" s="53">
        <v>7400</v>
      </c>
      <c r="W88" s="61" t="s">
        <v>226</v>
      </c>
    </row>
    <row r="89" spans="1:23" x14ac:dyDescent="0.35">
      <c r="A89" s="39"/>
      <c r="B89" s="39"/>
      <c r="C89" s="39"/>
      <c r="D89" s="39"/>
      <c r="E89" s="39"/>
      <c r="F89" s="39"/>
      <c r="G89" s="39" t="s">
        <v>177</v>
      </c>
      <c r="H89" s="40">
        <v>0</v>
      </c>
      <c r="I89" s="40">
        <v>0</v>
      </c>
      <c r="J89" s="40">
        <v>0</v>
      </c>
      <c r="K89" s="40">
        <v>0</v>
      </c>
      <c r="L89" s="40">
        <v>0</v>
      </c>
      <c r="M89" s="40">
        <v>0</v>
      </c>
      <c r="N89" s="40">
        <v>0</v>
      </c>
      <c r="O89" s="40">
        <v>0</v>
      </c>
      <c r="P89" s="40">
        <v>0</v>
      </c>
      <c r="Q89" s="40">
        <v>0</v>
      </c>
      <c r="R89" s="40">
        <v>0</v>
      </c>
      <c r="S89" s="40">
        <v>0</v>
      </c>
      <c r="T89" s="40">
        <f t="shared" si="16"/>
        <v>0</v>
      </c>
      <c r="U89" s="40">
        <v>10000</v>
      </c>
      <c r="V89" s="53">
        <v>9000</v>
      </c>
      <c r="W89" s="61" t="s">
        <v>226</v>
      </c>
    </row>
    <row r="90" spans="1:23" x14ac:dyDescent="0.35">
      <c r="A90" s="39"/>
      <c r="B90" s="39"/>
      <c r="C90" s="39"/>
      <c r="D90" s="39"/>
      <c r="E90" s="39"/>
      <c r="F90" s="39"/>
      <c r="G90" s="39" t="s">
        <v>90</v>
      </c>
      <c r="H90" s="40">
        <v>0</v>
      </c>
      <c r="I90" s="40">
        <v>0</v>
      </c>
      <c r="J90" s="40">
        <v>0</v>
      </c>
      <c r="K90" s="40">
        <v>0</v>
      </c>
      <c r="L90" s="40">
        <v>0</v>
      </c>
      <c r="M90" s="40">
        <v>0</v>
      </c>
      <c r="N90" s="40">
        <v>0</v>
      </c>
      <c r="O90" s="40">
        <v>0</v>
      </c>
      <c r="P90" s="40">
        <v>0</v>
      </c>
      <c r="Q90" s="40">
        <v>110</v>
      </c>
      <c r="R90" s="40">
        <v>0</v>
      </c>
      <c r="S90" s="40">
        <v>0</v>
      </c>
      <c r="T90" s="40">
        <f t="shared" si="16"/>
        <v>110</v>
      </c>
      <c r="U90" s="40">
        <v>600</v>
      </c>
      <c r="V90" s="53">
        <v>200</v>
      </c>
      <c r="W90" s="61" t="s">
        <v>226</v>
      </c>
    </row>
    <row r="91" spans="1:23" x14ac:dyDescent="0.35">
      <c r="A91" s="39"/>
      <c r="B91" s="39"/>
      <c r="C91" s="39"/>
      <c r="D91" s="39"/>
      <c r="E91" s="39"/>
      <c r="F91" s="39"/>
      <c r="G91" s="39" t="s">
        <v>89</v>
      </c>
      <c r="H91" s="40">
        <v>1490</v>
      </c>
      <c r="I91" s="40">
        <v>0</v>
      </c>
      <c r="J91" s="40">
        <v>0</v>
      </c>
      <c r="K91" s="40">
        <v>4030</v>
      </c>
      <c r="L91" s="40">
        <v>0</v>
      </c>
      <c r="M91" s="40">
        <v>1380</v>
      </c>
      <c r="N91" s="40">
        <v>0</v>
      </c>
      <c r="O91" s="40">
        <v>0</v>
      </c>
      <c r="P91" s="40">
        <v>0</v>
      </c>
      <c r="Q91" s="40">
        <v>1236.9100000000001</v>
      </c>
      <c r="R91" s="40">
        <v>3450</v>
      </c>
      <c r="S91" s="40">
        <v>1058.4000000000001</v>
      </c>
      <c r="T91" s="40">
        <f t="shared" si="16"/>
        <v>12645.31</v>
      </c>
      <c r="U91" s="40">
        <v>50000</v>
      </c>
      <c r="V91" s="53">
        <v>30000</v>
      </c>
      <c r="W91" s="61" t="s">
        <v>226</v>
      </c>
    </row>
    <row r="92" spans="1:23" x14ac:dyDescent="0.35">
      <c r="A92" s="39"/>
      <c r="B92" s="39"/>
      <c r="C92" s="39"/>
      <c r="D92" s="39"/>
      <c r="E92" s="39"/>
      <c r="F92" s="39"/>
      <c r="G92" s="39" t="s">
        <v>88</v>
      </c>
      <c r="H92" s="40">
        <v>414.15</v>
      </c>
      <c r="I92" s="40">
        <v>414.15</v>
      </c>
      <c r="J92" s="40">
        <v>414.15</v>
      </c>
      <c r="K92" s="40">
        <v>414.15</v>
      </c>
      <c r="L92" s="40">
        <v>414.15</v>
      </c>
      <c r="M92" s="40">
        <v>414.15</v>
      </c>
      <c r="N92" s="40">
        <v>414.15</v>
      </c>
      <c r="O92" s="40">
        <v>414.15</v>
      </c>
      <c r="P92" s="40">
        <v>414.15</v>
      </c>
      <c r="Q92" s="40">
        <v>414.15</v>
      </c>
      <c r="R92" s="40">
        <v>414.15</v>
      </c>
      <c r="S92" s="40">
        <v>414.15</v>
      </c>
      <c r="T92" s="40">
        <f t="shared" si="16"/>
        <v>4969.8</v>
      </c>
      <c r="U92" s="40">
        <v>5000</v>
      </c>
      <c r="V92" s="53">
        <v>6000</v>
      </c>
      <c r="W92" s="61" t="s">
        <v>226</v>
      </c>
    </row>
    <row r="93" spans="1:23" x14ac:dyDescent="0.35">
      <c r="A93" s="39"/>
      <c r="B93" s="39"/>
      <c r="C93" s="39"/>
      <c r="D93" s="39"/>
      <c r="E93" s="39"/>
      <c r="F93" s="39"/>
      <c r="G93" s="39" t="s">
        <v>87</v>
      </c>
      <c r="H93" s="40">
        <v>0</v>
      </c>
      <c r="I93" s="40">
        <v>0</v>
      </c>
      <c r="J93" s="40">
        <v>0</v>
      </c>
      <c r="K93" s="40">
        <v>0</v>
      </c>
      <c r="L93" s="40">
        <v>0</v>
      </c>
      <c r="M93" s="40">
        <v>850</v>
      </c>
      <c r="N93" s="40">
        <v>0</v>
      </c>
      <c r="O93" s="40">
        <v>0</v>
      </c>
      <c r="P93" s="40">
        <v>0</v>
      </c>
      <c r="Q93" s="40">
        <v>0</v>
      </c>
      <c r="R93" s="40">
        <v>180</v>
      </c>
      <c r="S93" s="40">
        <v>760</v>
      </c>
      <c r="T93" s="40">
        <f t="shared" si="16"/>
        <v>1790</v>
      </c>
      <c r="U93" s="40">
        <v>1500</v>
      </c>
      <c r="V93" s="53">
        <v>1800</v>
      </c>
      <c r="W93" s="61" t="s">
        <v>226</v>
      </c>
    </row>
    <row r="94" spans="1:23" x14ac:dyDescent="0.35">
      <c r="A94" s="39"/>
      <c r="B94" s="39"/>
      <c r="C94" s="39"/>
      <c r="D94" s="39"/>
      <c r="E94" s="39"/>
      <c r="F94" s="39"/>
      <c r="G94" s="39" t="s">
        <v>86</v>
      </c>
      <c r="H94" s="40">
        <v>0</v>
      </c>
      <c r="I94" s="40">
        <v>0</v>
      </c>
      <c r="J94" s="40">
        <v>0</v>
      </c>
      <c r="K94" s="40">
        <v>0</v>
      </c>
      <c r="L94" s="40">
        <v>0</v>
      </c>
      <c r="M94" s="40">
        <v>0</v>
      </c>
      <c r="N94" s="40">
        <v>0</v>
      </c>
      <c r="O94" s="40">
        <v>0</v>
      </c>
      <c r="P94" s="40">
        <v>0</v>
      </c>
      <c r="Q94" s="40">
        <v>0</v>
      </c>
      <c r="R94" s="40">
        <v>0</v>
      </c>
      <c r="S94" s="40">
        <v>0</v>
      </c>
      <c r="T94" s="40">
        <f t="shared" si="16"/>
        <v>0</v>
      </c>
      <c r="U94" s="40">
        <v>900</v>
      </c>
      <c r="V94" s="53">
        <v>1000</v>
      </c>
      <c r="W94" s="61" t="s">
        <v>226</v>
      </c>
    </row>
    <row r="95" spans="1:23" x14ac:dyDescent="0.35">
      <c r="A95" s="39"/>
      <c r="B95" s="39"/>
      <c r="C95" s="39"/>
      <c r="D95" s="39"/>
      <c r="E95" s="39"/>
      <c r="F95" s="39"/>
      <c r="G95" s="39" t="s">
        <v>85</v>
      </c>
      <c r="H95" s="40">
        <v>196.5</v>
      </c>
      <c r="I95" s="40">
        <v>51</v>
      </c>
      <c r="J95" s="40">
        <v>0</v>
      </c>
      <c r="K95" s="40">
        <v>0</v>
      </c>
      <c r="L95" s="40">
        <v>0</v>
      </c>
      <c r="M95" s="40">
        <v>0</v>
      </c>
      <c r="N95" s="40">
        <v>0</v>
      </c>
      <c r="O95" s="40">
        <v>51</v>
      </c>
      <c r="P95" s="40">
        <v>0</v>
      </c>
      <c r="Q95" s="40">
        <v>25.01</v>
      </c>
      <c r="R95" s="40">
        <v>0</v>
      </c>
      <c r="S95" s="40">
        <v>38.380000000000003</v>
      </c>
      <c r="T95" s="40">
        <f t="shared" si="16"/>
        <v>361.89</v>
      </c>
      <c r="U95" s="40">
        <v>3500</v>
      </c>
      <c r="V95" s="53">
        <v>3500</v>
      </c>
      <c r="W95" s="61" t="s">
        <v>226</v>
      </c>
    </row>
    <row r="96" spans="1:23" x14ac:dyDescent="0.35">
      <c r="A96" s="39"/>
      <c r="B96" s="39"/>
      <c r="C96" s="39"/>
      <c r="D96" s="39"/>
      <c r="E96" s="39"/>
      <c r="F96" s="39"/>
      <c r="G96" s="39" t="s">
        <v>84</v>
      </c>
      <c r="H96" s="40">
        <v>3227.25</v>
      </c>
      <c r="I96" s="40">
        <v>0</v>
      </c>
      <c r="J96" s="40">
        <v>820.92</v>
      </c>
      <c r="K96" s="40">
        <v>9828.0400000000009</v>
      </c>
      <c r="L96" s="40">
        <v>598.98</v>
      </c>
      <c r="M96" s="40">
        <v>0</v>
      </c>
      <c r="N96" s="40">
        <v>1301.1600000000001</v>
      </c>
      <c r="O96" s="40">
        <v>559.63</v>
      </c>
      <c r="P96" s="40">
        <v>10943.48</v>
      </c>
      <c r="Q96" s="40">
        <v>1934.19</v>
      </c>
      <c r="R96" s="40">
        <v>127.87</v>
      </c>
      <c r="S96" s="40">
        <v>1958.1</v>
      </c>
      <c r="T96" s="40">
        <f t="shared" si="16"/>
        <v>31299.62</v>
      </c>
      <c r="U96" s="40">
        <v>42000</v>
      </c>
      <c r="V96" s="53">
        <v>42000</v>
      </c>
      <c r="W96" s="61" t="s">
        <v>226</v>
      </c>
    </row>
    <row r="97" spans="1:23" x14ac:dyDescent="0.35">
      <c r="A97" s="39"/>
      <c r="B97" s="39"/>
      <c r="C97" s="39"/>
      <c r="D97" s="39"/>
      <c r="E97" s="39"/>
      <c r="F97" s="39"/>
      <c r="G97" s="39" t="s">
        <v>83</v>
      </c>
      <c r="H97" s="40">
        <v>264.62</v>
      </c>
      <c r="I97" s="40">
        <v>63.31</v>
      </c>
      <c r="J97" s="40">
        <v>0</v>
      </c>
      <c r="K97" s="40">
        <v>123.73</v>
      </c>
      <c r="L97" s="40">
        <v>0</v>
      </c>
      <c r="M97" s="40">
        <v>0</v>
      </c>
      <c r="N97" s="40">
        <v>147.05000000000001</v>
      </c>
      <c r="O97" s="40">
        <v>83.34</v>
      </c>
      <c r="P97" s="40">
        <v>0</v>
      </c>
      <c r="Q97" s="40">
        <v>0</v>
      </c>
      <c r="R97" s="40">
        <v>80.819999999999993</v>
      </c>
      <c r="S97" s="40">
        <v>152.71</v>
      </c>
      <c r="T97" s="40">
        <f t="shared" si="16"/>
        <v>915.58</v>
      </c>
      <c r="U97" s="40">
        <v>2000</v>
      </c>
      <c r="V97" s="53">
        <v>2000</v>
      </c>
      <c r="W97" s="61" t="s">
        <v>226</v>
      </c>
    </row>
    <row r="98" spans="1:23" x14ac:dyDescent="0.35">
      <c r="A98" s="39"/>
      <c r="B98" s="39"/>
      <c r="C98" s="39"/>
      <c r="D98" s="39"/>
      <c r="E98" s="39"/>
      <c r="F98" s="39"/>
      <c r="G98" s="39" t="s">
        <v>82</v>
      </c>
      <c r="H98" s="40">
        <v>0</v>
      </c>
      <c r="I98" s="40">
        <v>0</v>
      </c>
      <c r="J98" s="40">
        <v>0</v>
      </c>
      <c r="K98" s="40">
        <v>553.67999999999995</v>
      </c>
      <c r="L98" s="40">
        <v>49.96</v>
      </c>
      <c r="M98" s="40">
        <v>0</v>
      </c>
      <c r="N98" s="40">
        <v>2002.15</v>
      </c>
      <c r="O98" s="40">
        <v>0</v>
      </c>
      <c r="P98" s="40">
        <v>0</v>
      </c>
      <c r="Q98" s="40">
        <v>0</v>
      </c>
      <c r="R98" s="40">
        <v>0</v>
      </c>
      <c r="S98" s="40">
        <v>0</v>
      </c>
      <c r="T98" s="40">
        <f t="shared" si="16"/>
        <v>2605.79</v>
      </c>
      <c r="U98" s="40">
        <v>3600</v>
      </c>
      <c r="V98" s="53">
        <v>3600</v>
      </c>
      <c r="W98" s="61" t="s">
        <v>226</v>
      </c>
    </row>
    <row r="99" spans="1:23" x14ac:dyDescent="0.35">
      <c r="A99" s="39"/>
      <c r="B99" s="39"/>
      <c r="C99" s="39"/>
      <c r="D99" s="39"/>
      <c r="E99" s="39"/>
      <c r="F99" s="39"/>
      <c r="G99" s="39" t="s">
        <v>81</v>
      </c>
      <c r="H99" s="40">
        <v>134.76</v>
      </c>
      <c r="I99" s="40">
        <v>126.09</v>
      </c>
      <c r="J99" s="40">
        <v>284.76</v>
      </c>
      <c r="K99" s="40">
        <v>93.87</v>
      </c>
      <c r="L99" s="40">
        <v>219.57</v>
      </c>
      <c r="M99" s="40">
        <v>77.64</v>
      </c>
      <c r="N99" s="40">
        <v>32.71</v>
      </c>
      <c r="O99" s="40">
        <v>272.52999999999997</v>
      </c>
      <c r="P99" s="40">
        <v>85.63</v>
      </c>
      <c r="Q99" s="40">
        <v>293.13</v>
      </c>
      <c r="R99" s="40">
        <v>5.56</v>
      </c>
      <c r="S99" s="40">
        <v>179.03</v>
      </c>
      <c r="T99" s="40">
        <f t="shared" si="16"/>
        <v>1805.28</v>
      </c>
      <c r="U99" s="40">
        <v>2500</v>
      </c>
      <c r="V99" s="53">
        <v>2500</v>
      </c>
      <c r="W99" s="61" t="s">
        <v>226</v>
      </c>
    </row>
    <row r="100" spans="1:23" x14ac:dyDescent="0.35">
      <c r="A100" s="39"/>
      <c r="B100" s="39"/>
      <c r="C100" s="39"/>
      <c r="D100" s="39"/>
      <c r="E100" s="39"/>
      <c r="F100" s="39"/>
      <c r="G100" s="39" t="s">
        <v>80</v>
      </c>
      <c r="H100" s="40">
        <v>50</v>
      </c>
      <c r="I100" s="40">
        <v>50</v>
      </c>
      <c r="J100" s="40">
        <v>50</v>
      </c>
      <c r="K100" s="40">
        <v>50</v>
      </c>
      <c r="L100" s="40">
        <v>50</v>
      </c>
      <c r="M100" s="40">
        <v>50</v>
      </c>
      <c r="N100" s="40">
        <v>50</v>
      </c>
      <c r="O100" s="40">
        <v>50</v>
      </c>
      <c r="P100" s="40">
        <v>50</v>
      </c>
      <c r="Q100" s="40">
        <v>50</v>
      </c>
      <c r="R100" s="40">
        <v>50</v>
      </c>
      <c r="S100" s="40">
        <v>50</v>
      </c>
      <c r="T100" s="40">
        <f t="shared" si="16"/>
        <v>600</v>
      </c>
      <c r="U100" s="40">
        <v>1000</v>
      </c>
      <c r="V100" s="53">
        <v>1000</v>
      </c>
      <c r="W100" s="61" t="s">
        <v>226</v>
      </c>
    </row>
    <row r="101" spans="1:23" ht="18.600000000000001" thickBot="1" x14ac:dyDescent="0.4">
      <c r="A101" s="39"/>
      <c r="B101" s="39"/>
      <c r="C101" s="39"/>
      <c r="D101" s="39"/>
      <c r="E101" s="39"/>
      <c r="F101" s="39"/>
      <c r="G101" s="39" t="s">
        <v>79</v>
      </c>
      <c r="H101" s="42">
        <v>0</v>
      </c>
      <c r="I101" s="42">
        <v>135.04</v>
      </c>
      <c r="J101" s="42">
        <v>187.79</v>
      </c>
      <c r="K101" s="42">
        <v>134.03</v>
      </c>
      <c r="L101" s="42">
        <v>120.27</v>
      </c>
      <c r="M101" s="42">
        <v>269.41000000000003</v>
      </c>
      <c r="N101" s="42">
        <v>184.14</v>
      </c>
      <c r="O101" s="42">
        <v>0</v>
      </c>
      <c r="P101" s="42">
        <v>0</v>
      </c>
      <c r="Q101" s="42">
        <v>103.52</v>
      </c>
      <c r="R101" s="42">
        <v>161.01</v>
      </c>
      <c r="S101" s="42">
        <v>238.57</v>
      </c>
      <c r="T101" s="42">
        <f t="shared" si="16"/>
        <v>1533.78</v>
      </c>
      <c r="U101" s="42">
        <v>1600</v>
      </c>
      <c r="V101" s="54">
        <v>1600</v>
      </c>
      <c r="W101" s="61" t="s">
        <v>226</v>
      </c>
    </row>
    <row r="102" spans="1:23" x14ac:dyDescent="0.35">
      <c r="A102" s="39"/>
      <c r="B102" s="39"/>
      <c r="C102" s="39"/>
      <c r="D102" s="39"/>
      <c r="E102" s="39"/>
      <c r="F102" s="39" t="s">
        <v>78</v>
      </c>
      <c r="G102" s="39"/>
      <c r="H102" s="40">
        <f t="shared" ref="H102:S102" si="17">ROUND(SUM(H70:H101),5)</f>
        <v>9249.4699999999993</v>
      </c>
      <c r="I102" s="40">
        <f t="shared" si="17"/>
        <v>6888.23</v>
      </c>
      <c r="J102" s="40">
        <f t="shared" si="17"/>
        <v>5065.43</v>
      </c>
      <c r="K102" s="40">
        <f t="shared" si="17"/>
        <v>29831.42</v>
      </c>
      <c r="L102" s="40">
        <f t="shared" si="17"/>
        <v>7849.59</v>
      </c>
      <c r="M102" s="40">
        <f t="shared" si="17"/>
        <v>5677.28</v>
      </c>
      <c r="N102" s="40">
        <f t="shared" si="17"/>
        <v>9996.61</v>
      </c>
      <c r="O102" s="40">
        <f t="shared" si="17"/>
        <v>5869.85</v>
      </c>
      <c r="P102" s="40">
        <f t="shared" si="17"/>
        <v>15215</v>
      </c>
      <c r="Q102" s="40">
        <f t="shared" si="17"/>
        <v>8043.5</v>
      </c>
      <c r="R102" s="40">
        <f t="shared" si="17"/>
        <v>9349.64</v>
      </c>
      <c r="S102" s="40">
        <f t="shared" si="17"/>
        <v>10718.14</v>
      </c>
      <c r="T102" s="40">
        <f t="shared" si="16"/>
        <v>123754.16</v>
      </c>
      <c r="U102" s="40">
        <f>ROUND(SUM(U70:U101),5)</f>
        <v>205150</v>
      </c>
      <c r="V102" s="63">
        <f>ROUND(SUM(V70:V101),5)</f>
        <v>183350</v>
      </c>
    </row>
    <row r="103" spans="1:23" x14ac:dyDescent="0.35">
      <c r="A103" s="39"/>
      <c r="B103" s="39"/>
      <c r="C103" s="39"/>
      <c r="D103" s="39"/>
      <c r="E103" s="39"/>
      <c r="F103" s="39" t="s">
        <v>77</v>
      </c>
      <c r="G103" s="39"/>
      <c r="H103" s="40"/>
      <c r="I103" s="40"/>
      <c r="J103" s="40"/>
      <c r="K103" s="40"/>
      <c r="L103" s="40"/>
      <c r="M103" s="40"/>
      <c r="N103" s="40"/>
      <c r="O103" s="40"/>
      <c r="P103" s="40"/>
      <c r="Q103" s="40"/>
      <c r="R103" s="40"/>
      <c r="S103" s="40"/>
      <c r="T103" s="40"/>
      <c r="U103" s="40"/>
      <c r="V103" s="58"/>
    </row>
    <row r="104" spans="1:23" hidden="1" x14ac:dyDescent="0.35">
      <c r="A104" s="39"/>
      <c r="B104" s="39"/>
      <c r="C104" s="39"/>
      <c r="D104" s="39"/>
      <c r="E104" s="39"/>
      <c r="F104" s="39"/>
      <c r="G104" s="39" t="s">
        <v>213</v>
      </c>
      <c r="H104" s="40">
        <v>0</v>
      </c>
      <c r="I104" s="40">
        <v>0</v>
      </c>
      <c r="J104" s="40">
        <v>0</v>
      </c>
      <c r="K104" s="40">
        <v>0</v>
      </c>
      <c r="L104" s="40">
        <v>0</v>
      </c>
      <c r="M104" s="40">
        <v>0</v>
      </c>
      <c r="N104" s="40">
        <v>0</v>
      </c>
      <c r="O104" s="40">
        <v>0</v>
      </c>
      <c r="P104" s="40">
        <v>0</v>
      </c>
      <c r="Q104" s="40">
        <v>0</v>
      </c>
      <c r="R104" s="40">
        <v>0</v>
      </c>
      <c r="S104" s="40">
        <v>0</v>
      </c>
      <c r="T104" s="40">
        <f t="shared" ref="T104:T117" si="18">ROUND(SUM(H104:S104),5)</f>
        <v>0</v>
      </c>
      <c r="U104" s="40">
        <v>0</v>
      </c>
      <c r="V104" s="53">
        <v>0</v>
      </c>
    </row>
    <row r="105" spans="1:23" x14ac:dyDescent="0.35">
      <c r="A105" s="39"/>
      <c r="B105" s="39"/>
      <c r="C105" s="39"/>
      <c r="D105" s="39"/>
      <c r="E105" s="39"/>
      <c r="F105" s="39"/>
      <c r="G105" s="39" t="s">
        <v>76</v>
      </c>
      <c r="H105" s="40">
        <v>1541.94</v>
      </c>
      <c r="I105" s="40">
        <v>199.95</v>
      </c>
      <c r="J105" s="40">
        <v>199.95</v>
      </c>
      <c r="K105" s="40">
        <v>0</v>
      </c>
      <c r="L105" s="40">
        <v>745.49</v>
      </c>
      <c r="M105" s="40">
        <v>0</v>
      </c>
      <c r="N105" s="40">
        <v>0</v>
      </c>
      <c r="O105" s="40">
        <v>362.4</v>
      </c>
      <c r="P105" s="40">
        <v>0</v>
      </c>
      <c r="Q105" s="40">
        <v>0</v>
      </c>
      <c r="R105" s="40">
        <v>295</v>
      </c>
      <c r="S105" s="40">
        <v>0</v>
      </c>
      <c r="T105" s="40">
        <f t="shared" si="18"/>
        <v>3344.73</v>
      </c>
      <c r="U105" s="40">
        <v>10000</v>
      </c>
      <c r="V105" s="53">
        <v>10000</v>
      </c>
      <c r="W105" s="61" t="s">
        <v>226</v>
      </c>
    </row>
    <row r="106" spans="1:23" x14ac:dyDescent="0.35">
      <c r="A106" s="39"/>
      <c r="B106" s="39"/>
      <c r="C106" s="39"/>
      <c r="D106" s="39"/>
      <c r="E106" s="39"/>
      <c r="F106" s="39"/>
      <c r="G106" s="39" t="s">
        <v>75</v>
      </c>
      <c r="H106" s="40">
        <v>0</v>
      </c>
      <c r="I106" s="40">
        <v>52.64</v>
      </c>
      <c r="J106" s="40">
        <v>67.17</v>
      </c>
      <c r="K106" s="40">
        <v>0</v>
      </c>
      <c r="L106" s="40">
        <v>0</v>
      </c>
      <c r="M106" s="40">
        <v>35.56</v>
      </c>
      <c r="N106" s="40">
        <v>1366</v>
      </c>
      <c r="O106" s="40">
        <v>47.5</v>
      </c>
      <c r="P106" s="40">
        <v>0</v>
      </c>
      <c r="Q106" s="40">
        <v>0</v>
      </c>
      <c r="R106" s="40">
        <v>0</v>
      </c>
      <c r="S106" s="40">
        <v>0</v>
      </c>
      <c r="T106" s="40">
        <f t="shared" si="18"/>
        <v>1568.87</v>
      </c>
      <c r="U106" s="40">
        <v>2500</v>
      </c>
      <c r="V106" s="53">
        <v>2500</v>
      </c>
      <c r="W106" s="61" t="s">
        <v>226</v>
      </c>
    </row>
    <row r="107" spans="1:23" x14ac:dyDescent="0.35">
      <c r="A107" s="39"/>
      <c r="B107" s="39"/>
      <c r="C107" s="39"/>
      <c r="D107" s="39"/>
      <c r="E107" s="39"/>
      <c r="F107" s="39"/>
      <c r="G107" s="39" t="s">
        <v>74</v>
      </c>
      <c r="H107" s="40">
        <v>385.14</v>
      </c>
      <c r="I107" s="40">
        <v>116</v>
      </c>
      <c r="J107" s="40">
        <v>595</v>
      </c>
      <c r="K107" s="40">
        <v>718.19</v>
      </c>
      <c r="L107" s="40">
        <v>877.54</v>
      </c>
      <c r="M107" s="40">
        <v>595</v>
      </c>
      <c r="N107" s="40">
        <v>465</v>
      </c>
      <c r="O107" s="40">
        <v>685</v>
      </c>
      <c r="P107" s="40">
        <v>2175</v>
      </c>
      <c r="Q107" s="40">
        <v>890.17</v>
      </c>
      <c r="R107" s="40">
        <v>619.52</v>
      </c>
      <c r="S107" s="40">
        <v>1060</v>
      </c>
      <c r="T107" s="40">
        <f t="shared" si="18"/>
        <v>9181.56</v>
      </c>
      <c r="U107" s="40">
        <v>14000</v>
      </c>
      <c r="V107" s="53">
        <v>17000</v>
      </c>
      <c r="W107" s="61" t="s">
        <v>226</v>
      </c>
    </row>
    <row r="108" spans="1:23" x14ac:dyDescent="0.35">
      <c r="A108" s="39"/>
      <c r="B108" s="39"/>
      <c r="C108" s="39"/>
      <c r="D108" s="39"/>
      <c r="E108" s="39"/>
      <c r="F108" s="39"/>
      <c r="G108" s="39" t="s">
        <v>73</v>
      </c>
      <c r="H108" s="40">
        <v>450</v>
      </c>
      <c r="I108" s="40">
        <v>496</v>
      </c>
      <c r="J108" s="40">
        <v>450</v>
      </c>
      <c r="K108" s="40">
        <v>496</v>
      </c>
      <c r="L108" s="40">
        <v>496</v>
      </c>
      <c r="M108" s="40">
        <v>450</v>
      </c>
      <c r="N108" s="40">
        <v>496</v>
      </c>
      <c r="O108" s="40">
        <v>450</v>
      </c>
      <c r="P108" s="40">
        <v>496</v>
      </c>
      <c r="Q108" s="40">
        <v>450</v>
      </c>
      <c r="R108" s="40">
        <v>496</v>
      </c>
      <c r="S108" s="40">
        <v>450</v>
      </c>
      <c r="T108" s="40">
        <f t="shared" si="18"/>
        <v>5676</v>
      </c>
      <c r="U108" s="40">
        <v>6000</v>
      </c>
      <c r="V108" s="53">
        <v>6000</v>
      </c>
      <c r="W108" s="61" t="s">
        <v>226</v>
      </c>
    </row>
    <row r="109" spans="1:23" x14ac:dyDescent="0.35">
      <c r="A109" s="39"/>
      <c r="B109" s="39"/>
      <c r="C109" s="39"/>
      <c r="D109" s="39"/>
      <c r="E109" s="39"/>
      <c r="F109" s="39"/>
      <c r="G109" s="39" t="s">
        <v>72</v>
      </c>
      <c r="H109" s="40">
        <v>0</v>
      </c>
      <c r="I109" s="40">
        <v>0</v>
      </c>
      <c r="J109" s="40">
        <v>400</v>
      </c>
      <c r="K109" s="40">
        <v>0</v>
      </c>
      <c r="L109" s="40">
        <v>0</v>
      </c>
      <c r="M109" s="40">
        <v>0</v>
      </c>
      <c r="N109" s="40">
        <v>0</v>
      </c>
      <c r="O109" s="40">
        <v>400</v>
      </c>
      <c r="P109" s="40">
        <v>0</v>
      </c>
      <c r="Q109" s="40">
        <v>0</v>
      </c>
      <c r="R109" s="40">
        <v>200</v>
      </c>
      <c r="S109" s="40">
        <v>0</v>
      </c>
      <c r="T109" s="40">
        <f t="shared" si="18"/>
        <v>1000</v>
      </c>
      <c r="U109" s="40">
        <v>3500</v>
      </c>
      <c r="V109" s="53">
        <v>3500</v>
      </c>
      <c r="W109" s="61" t="s">
        <v>226</v>
      </c>
    </row>
    <row r="110" spans="1:23" x14ac:dyDescent="0.35">
      <c r="A110" s="39"/>
      <c r="B110" s="39"/>
      <c r="C110" s="39"/>
      <c r="D110" s="39"/>
      <c r="E110" s="39"/>
      <c r="F110" s="39"/>
      <c r="G110" s="39" t="s">
        <v>71</v>
      </c>
      <c r="H110" s="40">
        <v>95</v>
      </c>
      <c r="I110" s="40">
        <v>190</v>
      </c>
      <c r="J110" s="40">
        <v>95</v>
      </c>
      <c r="K110" s="40">
        <v>0</v>
      </c>
      <c r="L110" s="40">
        <v>95</v>
      </c>
      <c r="M110" s="40">
        <v>0</v>
      </c>
      <c r="N110" s="40">
        <v>0</v>
      </c>
      <c r="O110" s="40">
        <v>375</v>
      </c>
      <c r="P110" s="40">
        <v>125</v>
      </c>
      <c r="Q110" s="40">
        <v>285</v>
      </c>
      <c r="R110" s="40">
        <v>0</v>
      </c>
      <c r="S110" s="40">
        <v>95</v>
      </c>
      <c r="T110" s="40">
        <f t="shared" si="18"/>
        <v>1355</v>
      </c>
      <c r="U110" s="40">
        <v>1500</v>
      </c>
      <c r="V110" s="53">
        <v>1600</v>
      </c>
      <c r="W110" s="61" t="s">
        <v>226</v>
      </c>
    </row>
    <row r="111" spans="1:23" x14ac:dyDescent="0.35">
      <c r="A111" s="39"/>
      <c r="B111" s="39"/>
      <c r="C111" s="39"/>
      <c r="D111" s="39"/>
      <c r="E111" s="39"/>
      <c r="F111" s="39"/>
      <c r="G111" s="39" t="s">
        <v>70</v>
      </c>
      <c r="H111" s="40">
        <v>0</v>
      </c>
      <c r="I111" s="40">
        <v>0</v>
      </c>
      <c r="J111" s="40">
        <v>0</v>
      </c>
      <c r="K111" s="40">
        <v>0</v>
      </c>
      <c r="L111" s="40">
        <v>200</v>
      </c>
      <c r="M111" s="40">
        <v>0</v>
      </c>
      <c r="N111" s="40">
        <v>0</v>
      </c>
      <c r="O111" s="40">
        <v>0</v>
      </c>
      <c r="P111" s="40">
        <v>0</v>
      </c>
      <c r="Q111" s="40">
        <v>0</v>
      </c>
      <c r="R111" s="40">
        <v>0</v>
      </c>
      <c r="S111" s="40">
        <v>0</v>
      </c>
      <c r="T111" s="40">
        <f t="shared" si="18"/>
        <v>200</v>
      </c>
      <c r="U111" s="40">
        <v>250</v>
      </c>
      <c r="V111" s="53">
        <v>250</v>
      </c>
      <c r="W111" s="61" t="s">
        <v>226</v>
      </c>
    </row>
    <row r="112" spans="1:23" x14ac:dyDescent="0.35">
      <c r="A112" s="39"/>
      <c r="B112" s="39"/>
      <c r="C112" s="39"/>
      <c r="D112" s="39"/>
      <c r="E112" s="39"/>
      <c r="F112" s="39"/>
      <c r="G112" s="39" t="s">
        <v>69</v>
      </c>
      <c r="H112" s="40">
        <v>585.46</v>
      </c>
      <c r="I112" s="40">
        <v>296.74</v>
      </c>
      <c r="J112" s="40">
        <v>296.74</v>
      </c>
      <c r="K112" s="40">
        <v>296.74</v>
      </c>
      <c r="L112" s="40">
        <v>296.74</v>
      </c>
      <c r="M112" s="40">
        <v>296.74</v>
      </c>
      <c r="N112" s="40">
        <v>296.74</v>
      </c>
      <c r="O112" s="40">
        <v>296.74</v>
      </c>
      <c r="P112" s="40">
        <v>0</v>
      </c>
      <c r="Q112" s="40">
        <v>292.73</v>
      </c>
      <c r="R112" s="40">
        <v>292.73</v>
      </c>
      <c r="S112" s="40">
        <v>0</v>
      </c>
      <c r="T112" s="40">
        <f t="shared" si="18"/>
        <v>3248.1</v>
      </c>
      <c r="U112" s="40">
        <v>3600</v>
      </c>
      <c r="V112" s="53">
        <v>3600</v>
      </c>
      <c r="W112" s="61" t="s">
        <v>226</v>
      </c>
    </row>
    <row r="113" spans="1:23" x14ac:dyDescent="0.35">
      <c r="A113" s="39"/>
      <c r="B113" s="39"/>
      <c r="C113" s="39"/>
      <c r="D113" s="39"/>
      <c r="E113" s="39"/>
      <c r="F113" s="39"/>
      <c r="G113" s="39" t="s">
        <v>68</v>
      </c>
      <c r="H113" s="40">
        <v>148.94999999999999</v>
      </c>
      <c r="I113" s="40">
        <v>319.47000000000003</v>
      </c>
      <c r="J113" s="40">
        <v>279.42</v>
      </c>
      <c r="K113" s="40">
        <v>220.58</v>
      </c>
      <c r="L113" s="40">
        <v>124.51</v>
      </c>
      <c r="M113" s="40">
        <v>0</v>
      </c>
      <c r="N113" s="40">
        <v>135.69</v>
      </c>
      <c r="O113" s="40">
        <v>183.31</v>
      </c>
      <c r="P113" s="40">
        <v>0</v>
      </c>
      <c r="Q113" s="40">
        <v>125.42</v>
      </c>
      <c r="R113" s="40">
        <v>176.14</v>
      </c>
      <c r="S113" s="40">
        <v>160.57</v>
      </c>
      <c r="T113" s="40">
        <f t="shared" si="18"/>
        <v>1874.06</v>
      </c>
      <c r="U113" s="40">
        <v>2500</v>
      </c>
      <c r="V113" s="53">
        <v>2500</v>
      </c>
      <c r="W113" s="61" t="s">
        <v>226</v>
      </c>
    </row>
    <row r="114" spans="1:23" x14ac:dyDescent="0.35">
      <c r="A114" s="39"/>
      <c r="B114" s="39"/>
      <c r="C114" s="39"/>
      <c r="D114" s="39"/>
      <c r="E114" s="39"/>
      <c r="F114" s="39"/>
      <c r="G114" s="39" t="s">
        <v>67</v>
      </c>
      <c r="H114" s="40">
        <v>556.91</v>
      </c>
      <c r="I114" s="40">
        <v>830.23</v>
      </c>
      <c r="J114" s="40">
        <v>2031</v>
      </c>
      <c r="K114" s="40">
        <v>655.29999999999995</v>
      </c>
      <c r="L114" s="40">
        <v>1290.67</v>
      </c>
      <c r="M114" s="40">
        <v>0</v>
      </c>
      <c r="N114" s="40">
        <v>1293.43</v>
      </c>
      <c r="O114" s="40">
        <v>1611.21</v>
      </c>
      <c r="P114" s="40">
        <v>343.18</v>
      </c>
      <c r="Q114" s="40">
        <v>695.7</v>
      </c>
      <c r="R114" s="40">
        <v>1676.78</v>
      </c>
      <c r="S114" s="40">
        <v>1076.6300000000001</v>
      </c>
      <c r="T114" s="40">
        <f t="shared" si="18"/>
        <v>12061.04</v>
      </c>
      <c r="U114" s="40">
        <v>14000</v>
      </c>
      <c r="V114" s="53">
        <v>14000</v>
      </c>
      <c r="W114" s="61" t="s">
        <v>226</v>
      </c>
    </row>
    <row r="115" spans="1:23" ht="18.600000000000001" thickBot="1" x14ac:dyDescent="0.4">
      <c r="A115" s="39"/>
      <c r="B115" s="39"/>
      <c r="C115" s="39"/>
      <c r="D115" s="39"/>
      <c r="E115" s="39"/>
      <c r="F115" s="39"/>
      <c r="G115" s="39" t="s">
        <v>66</v>
      </c>
      <c r="H115" s="43">
        <v>0</v>
      </c>
      <c r="I115" s="43">
        <v>1416.38</v>
      </c>
      <c r="J115" s="43">
        <v>0</v>
      </c>
      <c r="K115" s="43">
        <v>134</v>
      </c>
      <c r="L115" s="43">
        <v>724.99</v>
      </c>
      <c r="M115" s="43">
        <v>0</v>
      </c>
      <c r="N115" s="43">
        <v>118</v>
      </c>
      <c r="O115" s="43">
        <v>0</v>
      </c>
      <c r="P115" s="43">
        <v>1825.83</v>
      </c>
      <c r="Q115" s="43">
        <v>0</v>
      </c>
      <c r="R115" s="43">
        <v>102.28</v>
      </c>
      <c r="S115" s="43">
        <v>5941</v>
      </c>
      <c r="T115" s="43">
        <f t="shared" si="18"/>
        <v>10262.48</v>
      </c>
      <c r="U115" s="43">
        <v>10000</v>
      </c>
      <c r="V115" s="55">
        <v>11000</v>
      </c>
      <c r="W115" s="61" t="s">
        <v>226</v>
      </c>
    </row>
    <row r="116" spans="1:23" ht="18.600000000000001" thickBot="1" x14ac:dyDescent="0.4">
      <c r="A116" s="39"/>
      <c r="B116" s="39"/>
      <c r="C116" s="39"/>
      <c r="D116" s="39"/>
      <c r="E116" s="39"/>
      <c r="F116" s="39" t="s">
        <v>65</v>
      </c>
      <c r="G116" s="39"/>
      <c r="H116" s="44">
        <f t="shared" ref="H116:S116" si="19">ROUND(SUM(H103:H115),5)</f>
        <v>3763.4</v>
      </c>
      <c r="I116" s="44">
        <f t="shared" si="19"/>
        <v>3917.41</v>
      </c>
      <c r="J116" s="44">
        <f t="shared" si="19"/>
        <v>4414.28</v>
      </c>
      <c r="K116" s="44">
        <f t="shared" si="19"/>
        <v>2520.81</v>
      </c>
      <c r="L116" s="44">
        <f t="shared" si="19"/>
        <v>4850.9399999999996</v>
      </c>
      <c r="M116" s="44">
        <f t="shared" si="19"/>
        <v>1377.3</v>
      </c>
      <c r="N116" s="44">
        <f t="shared" si="19"/>
        <v>4170.8599999999997</v>
      </c>
      <c r="O116" s="44">
        <f t="shared" si="19"/>
        <v>4411.16</v>
      </c>
      <c r="P116" s="44">
        <f t="shared" si="19"/>
        <v>4965.01</v>
      </c>
      <c r="Q116" s="44">
        <f t="shared" si="19"/>
        <v>2739.02</v>
      </c>
      <c r="R116" s="44">
        <f t="shared" si="19"/>
        <v>3858.45</v>
      </c>
      <c r="S116" s="44">
        <f t="shared" si="19"/>
        <v>8783.2000000000007</v>
      </c>
      <c r="T116" s="44">
        <f t="shared" si="18"/>
        <v>49771.839999999997</v>
      </c>
      <c r="U116" s="44">
        <f>ROUND(SUM(U103:U115),5)</f>
        <v>67850</v>
      </c>
      <c r="V116" s="64">
        <f>ROUND(SUM(V103:V115),5)</f>
        <v>71950</v>
      </c>
    </row>
    <row r="117" spans="1:23" x14ac:dyDescent="0.35">
      <c r="A117" s="39"/>
      <c r="B117" s="39"/>
      <c r="C117" s="39"/>
      <c r="D117" s="39"/>
      <c r="E117" s="39" t="s">
        <v>64</v>
      </c>
      <c r="F117" s="39"/>
      <c r="G117" s="39"/>
      <c r="H117" s="40">
        <f t="shared" ref="H117:S117" si="20">ROUND(H64+H69+H102+H116,5)</f>
        <v>13459.3</v>
      </c>
      <c r="I117" s="40">
        <f t="shared" si="20"/>
        <v>11623.27</v>
      </c>
      <c r="J117" s="40">
        <f t="shared" si="20"/>
        <v>10252.450000000001</v>
      </c>
      <c r="K117" s="40">
        <f t="shared" si="20"/>
        <v>33016.75</v>
      </c>
      <c r="L117" s="40">
        <f t="shared" si="20"/>
        <v>13254.89</v>
      </c>
      <c r="M117" s="40">
        <f t="shared" si="20"/>
        <v>7615.08</v>
      </c>
      <c r="N117" s="40">
        <f t="shared" si="20"/>
        <v>14624.47</v>
      </c>
      <c r="O117" s="40">
        <f t="shared" si="20"/>
        <v>10814.63</v>
      </c>
      <c r="P117" s="40">
        <f t="shared" si="20"/>
        <v>20699.150000000001</v>
      </c>
      <c r="Q117" s="40">
        <f t="shared" si="20"/>
        <v>11309.8</v>
      </c>
      <c r="R117" s="40">
        <f t="shared" si="20"/>
        <v>13776.57</v>
      </c>
      <c r="S117" s="40">
        <f t="shared" si="20"/>
        <v>20454.8</v>
      </c>
      <c r="T117" s="40">
        <f t="shared" si="18"/>
        <v>180901.16</v>
      </c>
      <c r="U117" s="40">
        <f>ROUND(U64+U69+U102+U116,5)</f>
        <v>284700</v>
      </c>
      <c r="V117" s="63">
        <f>ROUND(V64+V69+V102+V116,5)</f>
        <v>266000</v>
      </c>
    </row>
    <row r="118" spans="1:23" x14ac:dyDescent="0.35">
      <c r="A118" s="39"/>
      <c r="B118" s="39"/>
      <c r="C118" s="39"/>
      <c r="D118" s="39"/>
      <c r="E118" s="39" t="s">
        <v>63</v>
      </c>
      <c r="F118" s="39"/>
      <c r="G118" s="39"/>
      <c r="H118" s="40"/>
      <c r="I118" s="40"/>
      <c r="J118" s="40"/>
      <c r="K118" s="40"/>
      <c r="L118" s="40"/>
      <c r="M118" s="40"/>
      <c r="N118" s="40"/>
      <c r="O118" s="40"/>
      <c r="P118" s="40"/>
      <c r="Q118" s="40"/>
      <c r="R118" s="40"/>
      <c r="S118" s="40"/>
      <c r="T118" s="40"/>
      <c r="U118" s="40"/>
      <c r="V118" s="58"/>
    </row>
    <row r="119" spans="1:23" x14ac:dyDescent="0.35">
      <c r="A119" s="39"/>
      <c r="B119" s="39"/>
      <c r="C119" s="39"/>
      <c r="D119" s="39"/>
      <c r="E119" s="39"/>
      <c r="F119" s="39" t="s">
        <v>62</v>
      </c>
      <c r="G119" s="39"/>
      <c r="H119" s="40"/>
      <c r="I119" s="40"/>
      <c r="J119" s="40"/>
      <c r="K119" s="40"/>
      <c r="L119" s="40"/>
      <c r="M119" s="40"/>
      <c r="N119" s="40"/>
      <c r="O119" s="40"/>
      <c r="P119" s="40"/>
      <c r="Q119" s="40"/>
      <c r="R119" s="40"/>
      <c r="S119" s="40"/>
      <c r="T119" s="40"/>
      <c r="U119" s="40"/>
      <c r="V119" s="58"/>
    </row>
    <row r="120" spans="1:23" ht="18.600000000000001" thickBot="1" x14ac:dyDescent="0.4">
      <c r="A120" s="39"/>
      <c r="B120" s="39"/>
      <c r="C120" s="39"/>
      <c r="D120" s="39"/>
      <c r="E120" s="39"/>
      <c r="F120" s="39"/>
      <c r="G120" s="39" t="s">
        <v>61</v>
      </c>
      <c r="H120" s="42">
        <v>0</v>
      </c>
      <c r="I120" s="42">
        <v>0</v>
      </c>
      <c r="J120" s="42">
        <v>0</v>
      </c>
      <c r="K120" s="42">
        <v>0</v>
      </c>
      <c r="L120" s="42">
        <v>0</v>
      </c>
      <c r="M120" s="42">
        <v>0</v>
      </c>
      <c r="N120" s="42">
        <v>0</v>
      </c>
      <c r="O120" s="42">
        <v>0</v>
      </c>
      <c r="P120" s="42">
        <v>0</v>
      </c>
      <c r="Q120" s="42">
        <v>0</v>
      </c>
      <c r="R120" s="42">
        <v>0</v>
      </c>
      <c r="S120" s="42">
        <v>50834.73</v>
      </c>
      <c r="T120" s="42">
        <f>ROUND(SUM(H120:S120),5)</f>
        <v>50834.73</v>
      </c>
      <c r="U120" s="42">
        <v>0</v>
      </c>
      <c r="V120" s="62">
        <v>0</v>
      </c>
      <c r="W120" s="61" t="s">
        <v>229</v>
      </c>
    </row>
    <row r="121" spans="1:23" x14ac:dyDescent="0.35">
      <c r="A121" s="39"/>
      <c r="B121" s="39"/>
      <c r="C121" s="39"/>
      <c r="D121" s="39"/>
      <c r="E121" s="39"/>
      <c r="F121" s="39" t="s">
        <v>60</v>
      </c>
      <c r="G121" s="39"/>
      <c r="H121" s="40">
        <f t="shared" ref="H121:S121" si="21">ROUND(SUM(H119:H120),5)</f>
        <v>0</v>
      </c>
      <c r="I121" s="40">
        <f t="shared" si="21"/>
        <v>0</v>
      </c>
      <c r="J121" s="40">
        <f t="shared" si="21"/>
        <v>0</v>
      </c>
      <c r="K121" s="40">
        <f t="shared" si="21"/>
        <v>0</v>
      </c>
      <c r="L121" s="40">
        <f t="shared" si="21"/>
        <v>0</v>
      </c>
      <c r="M121" s="40">
        <f t="shared" si="21"/>
        <v>0</v>
      </c>
      <c r="N121" s="40">
        <f t="shared" si="21"/>
        <v>0</v>
      </c>
      <c r="O121" s="40">
        <f t="shared" si="21"/>
        <v>0</v>
      </c>
      <c r="P121" s="40">
        <f t="shared" si="21"/>
        <v>0</v>
      </c>
      <c r="Q121" s="40">
        <f t="shared" si="21"/>
        <v>0</v>
      </c>
      <c r="R121" s="40">
        <f t="shared" si="21"/>
        <v>0</v>
      </c>
      <c r="S121" s="40">
        <f t="shared" si="21"/>
        <v>50834.73</v>
      </c>
      <c r="T121" s="40">
        <f>ROUND(SUM(H121:S121),5)</f>
        <v>50834.73</v>
      </c>
      <c r="U121" s="40">
        <f>ROUND(SUM(U119:U120),5)</f>
        <v>0</v>
      </c>
      <c r="V121" s="63">
        <f>ROUND(SUM(V119:V120),5)</f>
        <v>0</v>
      </c>
    </row>
    <row r="122" spans="1:23" x14ac:dyDescent="0.35">
      <c r="A122" s="39"/>
      <c r="B122" s="39"/>
      <c r="C122" s="39"/>
      <c r="D122" s="39"/>
      <c r="E122" s="39"/>
      <c r="F122" s="39" t="s">
        <v>59</v>
      </c>
      <c r="G122" s="39"/>
      <c r="H122" s="40">
        <v>327.78</v>
      </c>
      <c r="I122" s="40">
        <v>0</v>
      </c>
      <c r="J122" s="40">
        <v>509.81</v>
      </c>
      <c r="K122" s="40">
        <v>209.37</v>
      </c>
      <c r="L122" s="40">
        <v>0</v>
      </c>
      <c r="M122" s="40">
        <v>191.15</v>
      </c>
      <c r="N122" s="40">
        <v>392.04</v>
      </c>
      <c r="O122" s="40">
        <v>0</v>
      </c>
      <c r="P122" s="40">
        <v>316.16000000000003</v>
      </c>
      <c r="Q122" s="40">
        <v>52</v>
      </c>
      <c r="R122" s="40">
        <v>119</v>
      </c>
      <c r="S122" s="40">
        <v>-0.05</v>
      </c>
      <c r="T122" s="40">
        <f>ROUND(SUM(H122:S122),5)</f>
        <v>2117.2600000000002</v>
      </c>
      <c r="U122" s="40">
        <v>4000</v>
      </c>
      <c r="V122" s="53">
        <v>3000</v>
      </c>
      <c r="W122" s="61" t="s">
        <v>226</v>
      </c>
    </row>
    <row r="123" spans="1:23" ht="18.600000000000001" thickBot="1" x14ac:dyDescent="0.4">
      <c r="A123" s="39"/>
      <c r="B123" s="39"/>
      <c r="C123" s="39"/>
      <c r="D123" s="39"/>
      <c r="E123" s="39"/>
      <c r="F123" s="39" t="s">
        <v>214</v>
      </c>
      <c r="G123" s="39"/>
      <c r="H123" s="42">
        <v>0</v>
      </c>
      <c r="I123" s="42">
        <v>0</v>
      </c>
      <c r="J123" s="42">
        <v>0</v>
      </c>
      <c r="K123" s="42">
        <v>0</v>
      </c>
      <c r="L123" s="42">
        <v>0</v>
      </c>
      <c r="M123" s="42">
        <v>0</v>
      </c>
      <c r="N123" s="42">
        <v>0</v>
      </c>
      <c r="O123" s="42">
        <v>0</v>
      </c>
      <c r="P123" s="42">
        <v>500</v>
      </c>
      <c r="Q123" s="42">
        <v>0</v>
      </c>
      <c r="R123" s="42">
        <v>0</v>
      </c>
      <c r="S123" s="42">
        <v>0</v>
      </c>
      <c r="T123" s="42">
        <f>ROUND(SUM(H123:S123),5)</f>
        <v>500</v>
      </c>
      <c r="U123" s="42">
        <v>0</v>
      </c>
      <c r="V123" s="42">
        <v>0</v>
      </c>
      <c r="W123" s="61" t="s">
        <v>230</v>
      </c>
    </row>
    <row r="124" spans="1:23" x14ac:dyDescent="0.35">
      <c r="A124" s="39"/>
      <c r="B124" s="39"/>
      <c r="C124" s="39"/>
      <c r="D124" s="39"/>
      <c r="E124" s="39" t="s">
        <v>58</v>
      </c>
      <c r="F124" s="39"/>
      <c r="G124" s="39"/>
      <c r="H124" s="40">
        <f t="shared" ref="H124:S124" si="22">ROUND(H118+SUM(H121:H123),5)</f>
        <v>327.78</v>
      </c>
      <c r="I124" s="40">
        <f t="shared" si="22"/>
        <v>0</v>
      </c>
      <c r="J124" s="40">
        <f t="shared" si="22"/>
        <v>509.81</v>
      </c>
      <c r="K124" s="40">
        <f t="shared" si="22"/>
        <v>209.37</v>
      </c>
      <c r="L124" s="40">
        <f t="shared" si="22"/>
        <v>0</v>
      </c>
      <c r="M124" s="40">
        <f t="shared" si="22"/>
        <v>191.15</v>
      </c>
      <c r="N124" s="40">
        <f t="shared" si="22"/>
        <v>392.04</v>
      </c>
      <c r="O124" s="40">
        <f t="shared" si="22"/>
        <v>0</v>
      </c>
      <c r="P124" s="40">
        <f t="shared" si="22"/>
        <v>816.16</v>
      </c>
      <c r="Q124" s="40">
        <f t="shared" si="22"/>
        <v>52</v>
      </c>
      <c r="R124" s="40">
        <f t="shared" si="22"/>
        <v>119</v>
      </c>
      <c r="S124" s="40">
        <f t="shared" si="22"/>
        <v>50834.68</v>
      </c>
      <c r="T124" s="40">
        <f>ROUND(SUM(H124:S124),5)</f>
        <v>53451.99</v>
      </c>
      <c r="U124" s="40">
        <f>ROUND(U118+SUM(U121:U123),5)</f>
        <v>4000</v>
      </c>
      <c r="V124" s="63">
        <f>ROUND(V118+SUM(V121:V123),5)</f>
        <v>3000</v>
      </c>
    </row>
    <row r="125" spans="1:23" x14ac:dyDescent="0.35">
      <c r="A125" s="39"/>
      <c r="B125" s="39"/>
      <c r="C125" s="39"/>
      <c r="D125" s="39"/>
      <c r="E125" s="39" t="s">
        <v>57</v>
      </c>
      <c r="F125" s="39"/>
      <c r="G125" s="39"/>
      <c r="H125" s="40"/>
      <c r="I125" s="40"/>
      <c r="J125" s="40"/>
      <c r="K125" s="40"/>
      <c r="L125" s="40"/>
      <c r="M125" s="40"/>
      <c r="N125" s="40"/>
      <c r="O125" s="40"/>
      <c r="P125" s="40"/>
      <c r="Q125" s="40"/>
      <c r="R125" s="40"/>
      <c r="S125" s="40"/>
      <c r="T125" s="40"/>
      <c r="U125" s="40"/>
      <c r="V125" s="58"/>
    </row>
    <row r="126" spans="1:23" x14ac:dyDescent="0.35">
      <c r="A126" s="39"/>
      <c r="B126" s="39"/>
      <c r="C126" s="39"/>
      <c r="D126" s="39"/>
      <c r="E126" s="39"/>
      <c r="F126" s="39" t="s">
        <v>56</v>
      </c>
      <c r="G126" s="39"/>
      <c r="H126" s="40"/>
      <c r="I126" s="40"/>
      <c r="J126" s="40"/>
      <c r="K126" s="40"/>
      <c r="L126" s="40"/>
      <c r="M126" s="40"/>
      <c r="N126" s="40"/>
      <c r="O126" s="40"/>
      <c r="P126" s="40"/>
      <c r="Q126" s="40"/>
      <c r="R126" s="40"/>
      <c r="S126" s="40"/>
      <c r="T126" s="40"/>
      <c r="U126" s="40"/>
      <c r="V126" s="58"/>
    </row>
    <row r="127" spans="1:23" x14ac:dyDescent="0.35">
      <c r="A127" s="39"/>
      <c r="B127" s="39"/>
      <c r="C127" s="39"/>
      <c r="D127" s="39"/>
      <c r="E127" s="39"/>
      <c r="F127" s="39"/>
      <c r="G127" s="39" t="s">
        <v>218</v>
      </c>
      <c r="H127" s="40">
        <v>0</v>
      </c>
      <c r="I127" s="40">
        <v>0</v>
      </c>
      <c r="J127" s="40">
        <v>0</v>
      </c>
      <c r="K127" s="40">
        <v>0</v>
      </c>
      <c r="L127" s="40">
        <v>0</v>
      </c>
      <c r="M127" s="40">
        <v>0</v>
      </c>
      <c r="N127" s="40">
        <v>0</v>
      </c>
      <c r="O127" s="40">
        <v>0</v>
      </c>
      <c r="P127" s="40">
        <v>0</v>
      </c>
      <c r="Q127" s="40">
        <v>0</v>
      </c>
      <c r="R127" s="40">
        <v>0</v>
      </c>
      <c r="S127" s="40">
        <v>0</v>
      </c>
      <c r="T127" s="40">
        <f>ROUND(SUM(H127:S127),5)</f>
        <v>0</v>
      </c>
      <c r="U127" s="40">
        <v>135000</v>
      </c>
      <c r="V127" s="53">
        <v>135000</v>
      </c>
      <c r="W127" s="61" t="s">
        <v>226</v>
      </c>
    </row>
    <row r="128" spans="1:23" x14ac:dyDescent="0.35">
      <c r="A128" s="39"/>
      <c r="B128" s="39"/>
      <c r="C128" s="39"/>
      <c r="D128" s="39"/>
      <c r="E128" s="39"/>
      <c r="F128" s="39"/>
      <c r="G128" s="39" t="s">
        <v>55</v>
      </c>
      <c r="H128" s="40">
        <v>0</v>
      </c>
      <c r="I128" s="40">
        <v>0</v>
      </c>
      <c r="J128" s="40">
        <v>0</v>
      </c>
      <c r="K128" s="40">
        <v>0</v>
      </c>
      <c r="L128" s="40">
        <v>0</v>
      </c>
      <c r="M128" s="40">
        <v>0</v>
      </c>
      <c r="N128" s="40">
        <v>2100</v>
      </c>
      <c r="O128" s="40">
        <v>0</v>
      </c>
      <c r="P128" s="40">
        <v>0</v>
      </c>
      <c r="Q128" s="40">
        <v>0</v>
      </c>
      <c r="R128" s="40">
        <v>0</v>
      </c>
      <c r="S128" s="40">
        <v>0</v>
      </c>
      <c r="T128" s="40">
        <f>ROUND(SUM(H128:S128),5)</f>
        <v>2100</v>
      </c>
      <c r="U128" s="40">
        <v>6000</v>
      </c>
      <c r="V128" s="53">
        <v>6000</v>
      </c>
      <c r="W128" s="61" t="s">
        <v>226</v>
      </c>
    </row>
    <row r="129" spans="1:23" x14ac:dyDescent="0.35">
      <c r="A129" s="39"/>
      <c r="B129" s="39"/>
      <c r="C129" s="39"/>
      <c r="D129" s="39"/>
      <c r="E129" s="39"/>
      <c r="F129" s="39"/>
      <c r="G129" s="39" t="s">
        <v>178</v>
      </c>
      <c r="H129" s="40">
        <v>0</v>
      </c>
      <c r="I129" s="40">
        <v>0</v>
      </c>
      <c r="J129" s="40">
        <v>0</v>
      </c>
      <c r="K129" s="40">
        <v>0</v>
      </c>
      <c r="L129" s="40">
        <v>9700</v>
      </c>
      <c r="M129" s="40">
        <v>0</v>
      </c>
      <c r="N129" s="40">
        <v>0</v>
      </c>
      <c r="O129" s="40">
        <v>0</v>
      </c>
      <c r="P129" s="40">
        <v>0</v>
      </c>
      <c r="Q129" s="40">
        <v>0</v>
      </c>
      <c r="R129" s="40">
        <v>0</v>
      </c>
      <c r="S129" s="40">
        <v>0</v>
      </c>
      <c r="T129" s="40">
        <f>ROUND(SUM(H129:S129),5)</f>
        <v>9700</v>
      </c>
      <c r="U129" s="40">
        <v>5000</v>
      </c>
      <c r="V129" s="53">
        <v>17250</v>
      </c>
      <c r="W129" s="61" t="s">
        <v>226</v>
      </c>
    </row>
    <row r="130" spans="1:23" x14ac:dyDescent="0.35">
      <c r="A130" s="39"/>
      <c r="B130" s="39"/>
      <c r="C130" s="39"/>
      <c r="D130" s="39"/>
      <c r="E130" s="39"/>
      <c r="F130" s="39"/>
      <c r="G130" s="39" t="s">
        <v>219</v>
      </c>
      <c r="H130" s="43">
        <v>0</v>
      </c>
      <c r="I130" s="43">
        <v>0</v>
      </c>
      <c r="J130" s="43">
        <v>0</v>
      </c>
      <c r="K130" s="43">
        <v>0</v>
      </c>
      <c r="L130" s="43">
        <v>0</v>
      </c>
      <c r="M130" s="43">
        <v>0</v>
      </c>
      <c r="N130" s="43">
        <v>0</v>
      </c>
      <c r="O130" s="43">
        <v>0</v>
      </c>
      <c r="P130" s="43">
        <v>0</v>
      </c>
      <c r="Q130" s="43">
        <v>0</v>
      </c>
      <c r="R130" s="43">
        <v>0</v>
      </c>
      <c r="S130" s="43">
        <v>0</v>
      </c>
      <c r="T130" s="43">
        <f t="shared" ref="T130:T131" si="23">ROUND(SUM(H130:S130),5)</f>
        <v>0</v>
      </c>
      <c r="U130" s="43">
        <v>6000</v>
      </c>
      <c r="V130" s="55">
        <v>6000</v>
      </c>
      <c r="W130" s="61" t="s">
        <v>226</v>
      </c>
    </row>
    <row r="131" spans="1:23" ht="18.600000000000001" thickBot="1" x14ac:dyDescent="0.4">
      <c r="A131" s="39"/>
      <c r="B131" s="39"/>
      <c r="C131" s="39"/>
      <c r="D131" s="39"/>
      <c r="E131" s="39"/>
      <c r="F131" s="39"/>
      <c r="G131" s="39" t="s">
        <v>220</v>
      </c>
      <c r="H131" s="42">
        <v>0</v>
      </c>
      <c r="I131" s="42">
        <v>0</v>
      </c>
      <c r="J131" s="42">
        <v>0</v>
      </c>
      <c r="K131" s="42">
        <v>0</v>
      </c>
      <c r="L131" s="42">
        <v>0</v>
      </c>
      <c r="M131" s="42">
        <v>0</v>
      </c>
      <c r="N131" s="42">
        <v>0</v>
      </c>
      <c r="O131" s="42">
        <v>0</v>
      </c>
      <c r="P131" s="42">
        <v>0</v>
      </c>
      <c r="Q131" s="42">
        <v>0</v>
      </c>
      <c r="R131" s="42">
        <v>0</v>
      </c>
      <c r="S131" s="42">
        <v>0</v>
      </c>
      <c r="T131" s="42">
        <f t="shared" si="23"/>
        <v>0</v>
      </c>
      <c r="U131" s="42">
        <v>6000</v>
      </c>
      <c r="V131" s="54">
        <v>6000</v>
      </c>
      <c r="W131" s="61" t="s">
        <v>226</v>
      </c>
    </row>
    <row r="132" spans="1:23" x14ac:dyDescent="0.35">
      <c r="A132" s="39"/>
      <c r="B132" s="39"/>
      <c r="C132" s="39"/>
      <c r="D132" s="39"/>
      <c r="E132" s="39"/>
      <c r="F132" s="39" t="s">
        <v>54</v>
      </c>
      <c r="G132" s="39"/>
      <c r="H132" s="40">
        <f t="shared" ref="H132:T132" si="24">ROUND(SUM(H126:H131),5)</f>
        <v>0</v>
      </c>
      <c r="I132" s="40">
        <f t="shared" si="24"/>
        <v>0</v>
      </c>
      <c r="J132" s="40">
        <f t="shared" si="24"/>
        <v>0</v>
      </c>
      <c r="K132" s="40">
        <f t="shared" si="24"/>
        <v>0</v>
      </c>
      <c r="L132" s="40">
        <f t="shared" si="24"/>
        <v>9700</v>
      </c>
      <c r="M132" s="40">
        <f t="shared" si="24"/>
        <v>0</v>
      </c>
      <c r="N132" s="40">
        <f t="shared" si="24"/>
        <v>2100</v>
      </c>
      <c r="O132" s="40">
        <f t="shared" si="24"/>
        <v>0</v>
      </c>
      <c r="P132" s="40">
        <f t="shared" si="24"/>
        <v>0</v>
      </c>
      <c r="Q132" s="40">
        <f t="shared" si="24"/>
        <v>0</v>
      </c>
      <c r="R132" s="40">
        <f t="shared" si="24"/>
        <v>0</v>
      </c>
      <c r="S132" s="40">
        <f t="shared" si="24"/>
        <v>0</v>
      </c>
      <c r="T132" s="40">
        <f t="shared" si="24"/>
        <v>11800</v>
      </c>
      <c r="U132" s="40">
        <f>ROUND(SUM(U126:U131),5)</f>
        <v>158000</v>
      </c>
      <c r="V132" s="63">
        <f>ROUND(SUM(V126:V131),5)</f>
        <v>170250</v>
      </c>
    </row>
    <row r="133" spans="1:23" x14ac:dyDescent="0.35">
      <c r="A133" s="39"/>
      <c r="B133" s="39"/>
      <c r="C133" s="39"/>
      <c r="D133" s="39"/>
      <c r="E133" s="39"/>
      <c r="F133" s="39" t="s">
        <v>53</v>
      </c>
      <c r="G133" s="39"/>
      <c r="H133" s="40"/>
      <c r="I133" s="40"/>
      <c r="J133" s="40"/>
      <c r="K133" s="40"/>
      <c r="L133" s="40"/>
      <c r="M133" s="40"/>
      <c r="N133" s="40"/>
      <c r="O133" s="40"/>
      <c r="P133" s="40"/>
      <c r="Q133" s="40"/>
      <c r="R133" s="40"/>
      <c r="S133" s="40"/>
      <c r="T133" s="40"/>
      <c r="U133" s="40"/>
      <c r="V133" s="58"/>
    </row>
    <row r="134" spans="1:23" ht="18.600000000000001" thickBot="1" x14ac:dyDescent="0.4">
      <c r="A134" s="39"/>
      <c r="B134" s="39"/>
      <c r="C134" s="39"/>
      <c r="D134" s="39"/>
      <c r="E134" s="39"/>
      <c r="F134" s="39"/>
      <c r="G134" s="39" t="s">
        <v>52</v>
      </c>
      <c r="H134" s="42">
        <v>0</v>
      </c>
      <c r="I134" s="42">
        <v>0</v>
      </c>
      <c r="J134" s="42">
        <v>0</v>
      </c>
      <c r="K134" s="42">
        <v>0</v>
      </c>
      <c r="L134" s="42">
        <v>0</v>
      </c>
      <c r="M134" s="42">
        <v>0</v>
      </c>
      <c r="N134" s="42">
        <v>16900</v>
      </c>
      <c r="O134" s="42">
        <v>0</v>
      </c>
      <c r="P134" s="42">
        <v>0</v>
      </c>
      <c r="Q134" s="42">
        <v>0</v>
      </c>
      <c r="R134" s="42">
        <v>0</v>
      </c>
      <c r="S134" s="42">
        <v>0</v>
      </c>
      <c r="T134" s="42">
        <f>ROUND(SUM(H134:S134),5)</f>
        <v>16900</v>
      </c>
      <c r="U134" s="42">
        <v>200000</v>
      </c>
      <c r="V134" s="54">
        <v>150000</v>
      </c>
      <c r="W134" s="61" t="s">
        <v>226</v>
      </c>
    </row>
    <row r="135" spans="1:23" x14ac:dyDescent="0.35">
      <c r="A135" s="39"/>
      <c r="B135" s="39"/>
      <c r="C135" s="39"/>
      <c r="D135" s="39"/>
      <c r="E135" s="39"/>
      <c r="F135" s="39" t="s">
        <v>51</v>
      </c>
      <c r="G135" s="39"/>
      <c r="H135" s="40">
        <f t="shared" ref="H135:S135" si="25">ROUND(SUM(H133:H134),5)</f>
        <v>0</v>
      </c>
      <c r="I135" s="40">
        <f t="shared" si="25"/>
        <v>0</v>
      </c>
      <c r="J135" s="40">
        <f t="shared" si="25"/>
        <v>0</v>
      </c>
      <c r="K135" s="40">
        <f t="shared" si="25"/>
        <v>0</v>
      </c>
      <c r="L135" s="40">
        <f t="shared" si="25"/>
        <v>0</v>
      </c>
      <c r="M135" s="40">
        <f t="shared" si="25"/>
        <v>0</v>
      </c>
      <c r="N135" s="40">
        <f t="shared" si="25"/>
        <v>16900</v>
      </c>
      <c r="O135" s="40">
        <f t="shared" si="25"/>
        <v>0</v>
      </c>
      <c r="P135" s="40">
        <f t="shared" si="25"/>
        <v>0</v>
      </c>
      <c r="Q135" s="40">
        <f t="shared" si="25"/>
        <v>0</v>
      </c>
      <c r="R135" s="40">
        <f t="shared" si="25"/>
        <v>0</v>
      </c>
      <c r="S135" s="40">
        <f t="shared" si="25"/>
        <v>0</v>
      </c>
      <c r="T135" s="40">
        <f>ROUND(SUM(H135:S135),5)</f>
        <v>16900</v>
      </c>
      <c r="U135" s="40">
        <f>ROUND(SUM(U133:U134),5)</f>
        <v>200000</v>
      </c>
      <c r="V135" s="63">
        <f>ROUND(SUM(V133:V134),5)</f>
        <v>150000</v>
      </c>
      <c r="W135" s="61" t="s">
        <v>226</v>
      </c>
    </row>
    <row r="136" spans="1:23" x14ac:dyDescent="0.35">
      <c r="A136" s="39"/>
      <c r="B136" s="39"/>
      <c r="C136" s="39"/>
      <c r="D136" s="39"/>
      <c r="E136" s="39"/>
      <c r="F136" s="39" t="s">
        <v>50</v>
      </c>
      <c r="G136" s="39"/>
      <c r="H136" s="40"/>
      <c r="I136" s="40"/>
      <c r="J136" s="40"/>
      <c r="K136" s="40"/>
      <c r="L136" s="40"/>
      <c r="M136" s="40"/>
      <c r="N136" s="40"/>
      <c r="O136" s="40"/>
      <c r="P136" s="40"/>
      <c r="Q136" s="40"/>
      <c r="R136" s="40"/>
      <c r="S136" s="40"/>
      <c r="T136" s="40"/>
      <c r="U136" s="40"/>
      <c r="V136" s="58"/>
    </row>
    <row r="137" spans="1:23" x14ac:dyDescent="0.35">
      <c r="A137" s="39"/>
      <c r="B137" s="39"/>
      <c r="C137" s="39"/>
      <c r="D137" s="39"/>
      <c r="E137" s="39"/>
      <c r="F137" s="39"/>
      <c r="G137" s="39" t="s">
        <v>179</v>
      </c>
      <c r="H137" s="40">
        <v>0</v>
      </c>
      <c r="I137" s="40">
        <v>0</v>
      </c>
      <c r="J137" s="40">
        <v>0</v>
      </c>
      <c r="K137" s="40">
        <v>0</v>
      </c>
      <c r="L137" s="40">
        <v>0</v>
      </c>
      <c r="M137" s="40">
        <v>0</v>
      </c>
      <c r="N137" s="40">
        <v>0</v>
      </c>
      <c r="O137" s="40">
        <v>0</v>
      </c>
      <c r="P137" s="40">
        <v>0</v>
      </c>
      <c r="Q137" s="40">
        <v>0</v>
      </c>
      <c r="R137" s="40">
        <v>0</v>
      </c>
      <c r="S137" s="40">
        <v>0</v>
      </c>
      <c r="T137" s="40">
        <f>ROUND(SUM(H137:S137),5)</f>
        <v>0</v>
      </c>
      <c r="U137" s="40">
        <v>75000</v>
      </c>
      <c r="V137" s="53">
        <v>75000</v>
      </c>
      <c r="W137" s="61" t="s">
        <v>226</v>
      </c>
    </row>
    <row r="138" spans="1:23" x14ac:dyDescent="0.35">
      <c r="A138" s="39"/>
      <c r="B138" s="39"/>
      <c r="C138" s="39"/>
      <c r="D138" s="39"/>
      <c r="E138" s="39"/>
      <c r="F138" s="39"/>
      <c r="G138" s="39" t="s">
        <v>221</v>
      </c>
      <c r="H138" s="40">
        <v>0</v>
      </c>
      <c r="I138" s="40">
        <v>0</v>
      </c>
      <c r="J138" s="40">
        <v>0</v>
      </c>
      <c r="K138" s="40">
        <v>0</v>
      </c>
      <c r="L138" s="40">
        <v>0</v>
      </c>
      <c r="M138" s="40">
        <v>0</v>
      </c>
      <c r="N138" s="40">
        <v>0</v>
      </c>
      <c r="O138" s="40">
        <v>0</v>
      </c>
      <c r="P138" s="40">
        <v>0</v>
      </c>
      <c r="Q138" s="40">
        <v>0</v>
      </c>
      <c r="R138" s="40">
        <v>0</v>
      </c>
      <c r="S138" s="40">
        <v>0</v>
      </c>
      <c r="T138" s="40">
        <f>ROUND(SUM(H138:S138),5)</f>
        <v>0</v>
      </c>
      <c r="U138" s="40">
        <v>17000</v>
      </c>
      <c r="V138" s="53">
        <v>17000</v>
      </c>
      <c r="W138" s="61" t="s">
        <v>226</v>
      </c>
    </row>
    <row r="139" spans="1:23" ht="18.600000000000001" thickBot="1" x14ac:dyDescent="0.4">
      <c r="A139" s="39"/>
      <c r="B139" s="39"/>
      <c r="C139" s="39"/>
      <c r="D139" s="39"/>
      <c r="E139" s="39"/>
      <c r="F139" s="39"/>
      <c r="G139" s="39" t="s">
        <v>49</v>
      </c>
      <c r="H139" s="43">
        <v>0</v>
      </c>
      <c r="I139" s="43">
        <v>2510</v>
      </c>
      <c r="J139" s="43">
        <v>0</v>
      </c>
      <c r="K139" s="43">
        <v>0</v>
      </c>
      <c r="L139" s="43">
        <v>0</v>
      </c>
      <c r="M139" s="43">
        <v>0</v>
      </c>
      <c r="N139" s="43">
        <v>0</v>
      </c>
      <c r="O139" s="43">
        <v>2250</v>
      </c>
      <c r="P139" s="43">
        <v>0</v>
      </c>
      <c r="Q139" s="43">
        <v>0</v>
      </c>
      <c r="R139" s="43">
        <v>0</v>
      </c>
      <c r="S139" s="43">
        <v>0</v>
      </c>
      <c r="T139" s="43">
        <f>ROUND(SUM(H139:S139),5)</f>
        <v>4760</v>
      </c>
      <c r="U139" s="43">
        <v>7000</v>
      </c>
      <c r="V139" s="55">
        <v>7000</v>
      </c>
      <c r="W139" s="61" t="s">
        <v>226</v>
      </c>
    </row>
    <row r="140" spans="1:23" ht="18.600000000000001" thickBot="1" x14ac:dyDescent="0.4">
      <c r="A140" s="39"/>
      <c r="B140" s="39"/>
      <c r="C140" s="39"/>
      <c r="D140" s="39"/>
      <c r="E140" s="39"/>
      <c r="F140" s="39" t="s">
        <v>48</v>
      </c>
      <c r="G140" s="39"/>
      <c r="H140" s="45">
        <f t="shared" ref="H140:S140" si="26">ROUND(SUM(H136:H139),5)</f>
        <v>0</v>
      </c>
      <c r="I140" s="45">
        <f t="shared" si="26"/>
        <v>2510</v>
      </c>
      <c r="J140" s="45">
        <f t="shared" si="26"/>
        <v>0</v>
      </c>
      <c r="K140" s="45">
        <f t="shared" si="26"/>
        <v>0</v>
      </c>
      <c r="L140" s="45">
        <f t="shared" si="26"/>
        <v>0</v>
      </c>
      <c r="M140" s="45">
        <f t="shared" si="26"/>
        <v>0</v>
      </c>
      <c r="N140" s="45">
        <f t="shared" si="26"/>
        <v>0</v>
      </c>
      <c r="O140" s="45">
        <f t="shared" si="26"/>
        <v>2250</v>
      </c>
      <c r="P140" s="45">
        <f t="shared" si="26"/>
        <v>0</v>
      </c>
      <c r="Q140" s="45">
        <f t="shared" si="26"/>
        <v>0</v>
      </c>
      <c r="R140" s="45">
        <f t="shared" si="26"/>
        <v>0</v>
      </c>
      <c r="S140" s="45">
        <f t="shared" si="26"/>
        <v>0</v>
      </c>
      <c r="T140" s="45">
        <f>ROUND(SUM(H140:S140),5)</f>
        <v>4760</v>
      </c>
      <c r="U140" s="45">
        <f>ROUND(SUM(U136:U139),5)</f>
        <v>99000</v>
      </c>
      <c r="V140" s="65">
        <f>ROUND(SUM(V136:V139),5)</f>
        <v>99000</v>
      </c>
    </row>
    <row r="141" spans="1:23" ht="18.600000000000001" thickBot="1" x14ac:dyDescent="0.4">
      <c r="A141" s="39"/>
      <c r="B141" s="39"/>
      <c r="C141" s="39"/>
      <c r="D141" s="39"/>
      <c r="E141" s="39" t="s">
        <v>47</v>
      </c>
      <c r="F141" s="39"/>
      <c r="G141" s="39"/>
      <c r="H141" s="45">
        <f t="shared" ref="H141:S141" si="27">ROUND(H125+H132+H135+H140,5)</f>
        <v>0</v>
      </c>
      <c r="I141" s="45">
        <f t="shared" si="27"/>
        <v>2510</v>
      </c>
      <c r="J141" s="45">
        <f t="shared" si="27"/>
        <v>0</v>
      </c>
      <c r="K141" s="45">
        <f t="shared" si="27"/>
        <v>0</v>
      </c>
      <c r="L141" s="45">
        <f t="shared" si="27"/>
        <v>9700</v>
      </c>
      <c r="M141" s="45">
        <f t="shared" si="27"/>
        <v>0</v>
      </c>
      <c r="N141" s="45">
        <f t="shared" si="27"/>
        <v>19000</v>
      </c>
      <c r="O141" s="45">
        <f t="shared" si="27"/>
        <v>2250</v>
      </c>
      <c r="P141" s="45">
        <f t="shared" si="27"/>
        <v>0</v>
      </c>
      <c r="Q141" s="45">
        <f t="shared" si="27"/>
        <v>0</v>
      </c>
      <c r="R141" s="45">
        <f t="shared" si="27"/>
        <v>0</v>
      </c>
      <c r="S141" s="45">
        <f t="shared" si="27"/>
        <v>0</v>
      </c>
      <c r="T141" s="45">
        <f>ROUND(SUM(H141:S141),5)</f>
        <v>33460</v>
      </c>
      <c r="U141" s="45">
        <f>ROUND(U125+U132+U135+U140,5)</f>
        <v>457000</v>
      </c>
      <c r="V141" s="65">
        <f>ROUND(V125+V132+V135+V140,5)</f>
        <v>419250</v>
      </c>
    </row>
    <row r="142" spans="1:23" ht="18.600000000000001" thickBot="1" x14ac:dyDescent="0.4">
      <c r="A142" s="39"/>
      <c r="B142" s="39"/>
      <c r="C142" s="39"/>
      <c r="D142" s="39"/>
      <c r="E142" s="39" t="s">
        <v>223</v>
      </c>
      <c r="F142" s="39"/>
      <c r="G142" s="39"/>
      <c r="H142" s="45">
        <v>0</v>
      </c>
      <c r="I142" s="45">
        <v>0</v>
      </c>
      <c r="J142" s="45">
        <v>0</v>
      </c>
      <c r="K142" s="45">
        <v>0</v>
      </c>
      <c r="L142" s="45">
        <v>0</v>
      </c>
      <c r="M142" s="45">
        <v>0</v>
      </c>
      <c r="N142" s="45">
        <v>0</v>
      </c>
      <c r="O142" s="45">
        <v>0</v>
      </c>
      <c r="P142" s="45">
        <v>0</v>
      </c>
      <c r="Q142" s="45">
        <v>0</v>
      </c>
      <c r="R142" s="45">
        <v>0</v>
      </c>
      <c r="S142" s="45">
        <v>0</v>
      </c>
      <c r="T142" s="45">
        <f t="shared" ref="T142:T143" si="28">ROUND(SUM(H142:S142),5)</f>
        <v>0</v>
      </c>
      <c r="U142" s="45">
        <v>173550</v>
      </c>
      <c r="V142" s="56">
        <v>173550</v>
      </c>
      <c r="W142" s="61" t="s">
        <v>236</v>
      </c>
    </row>
    <row r="143" spans="1:23" ht="18.600000000000001" thickBot="1" x14ac:dyDescent="0.4">
      <c r="A143" s="39"/>
      <c r="B143" s="39"/>
      <c r="C143" s="39"/>
      <c r="D143" s="39"/>
      <c r="E143" s="39" t="s">
        <v>222</v>
      </c>
      <c r="F143" s="39"/>
      <c r="G143" s="39"/>
      <c r="H143" s="45">
        <v>0</v>
      </c>
      <c r="I143" s="45">
        <v>0</v>
      </c>
      <c r="J143" s="45">
        <v>0</v>
      </c>
      <c r="K143" s="45">
        <v>0</v>
      </c>
      <c r="L143" s="45">
        <v>0</v>
      </c>
      <c r="M143" s="45">
        <v>0</v>
      </c>
      <c r="N143" s="45">
        <v>0</v>
      </c>
      <c r="O143" s="45">
        <v>0</v>
      </c>
      <c r="P143" s="45">
        <v>0</v>
      </c>
      <c r="Q143" s="45">
        <v>0</v>
      </c>
      <c r="R143" s="45">
        <v>0</v>
      </c>
      <c r="S143" s="45">
        <v>0</v>
      </c>
      <c r="T143" s="45">
        <f t="shared" si="28"/>
        <v>0</v>
      </c>
      <c r="U143" s="45">
        <v>150000</v>
      </c>
      <c r="V143" s="56">
        <v>150000</v>
      </c>
      <c r="W143" s="61" t="s">
        <v>235</v>
      </c>
    </row>
    <row r="144" spans="1:23" ht="18.600000000000001" thickBot="1" x14ac:dyDescent="0.4">
      <c r="A144" s="39"/>
      <c r="B144" s="39"/>
      <c r="C144" s="39"/>
      <c r="D144" s="39" t="s">
        <v>46</v>
      </c>
      <c r="E144" s="39"/>
      <c r="F144" s="39"/>
      <c r="G144" s="39"/>
      <c r="H144" s="44">
        <f t="shared" ref="H144:T144" si="29">ROUND(H37+H63+H117+H124+H141+H142+H143,5)</f>
        <v>34004.25</v>
      </c>
      <c r="I144" s="44">
        <f t="shared" si="29"/>
        <v>35502.17</v>
      </c>
      <c r="J144" s="44">
        <f t="shared" si="29"/>
        <v>42225.18</v>
      </c>
      <c r="K144" s="44">
        <f t="shared" si="29"/>
        <v>59627.02</v>
      </c>
      <c r="L144" s="44">
        <f t="shared" si="29"/>
        <v>64592.91</v>
      </c>
      <c r="M144" s="44">
        <f t="shared" si="29"/>
        <v>34318.69</v>
      </c>
      <c r="N144" s="44">
        <f t="shared" si="29"/>
        <v>75479.929999999993</v>
      </c>
      <c r="O144" s="44">
        <f t="shared" si="29"/>
        <v>39120.480000000003</v>
      </c>
      <c r="P144" s="44">
        <f t="shared" si="29"/>
        <v>49513.56</v>
      </c>
      <c r="Q144" s="44">
        <f t="shared" si="29"/>
        <v>33047.21</v>
      </c>
      <c r="R144" s="44">
        <f t="shared" si="29"/>
        <v>37755.01</v>
      </c>
      <c r="S144" s="44">
        <f t="shared" si="29"/>
        <v>107862.01</v>
      </c>
      <c r="T144" s="44">
        <f t="shared" si="29"/>
        <v>613048.42000000004</v>
      </c>
      <c r="U144" s="44">
        <f>ROUND(U37+U63+U117+U124+U141+U142+U143,5)</f>
        <v>1425700</v>
      </c>
      <c r="V144" s="64">
        <f>ROUND(V37+V63+V117+V124+V141+V142+V143,5)</f>
        <v>1393750</v>
      </c>
    </row>
    <row r="145" spans="1:23" x14ac:dyDescent="0.35">
      <c r="A145" s="39"/>
      <c r="B145" s="39" t="s">
        <v>45</v>
      </c>
      <c r="C145" s="39"/>
      <c r="D145" s="39"/>
      <c r="E145" s="39"/>
      <c r="F145" s="39"/>
      <c r="G145" s="39"/>
      <c r="H145" s="40">
        <f t="shared" ref="H145:S145" si="30">ROUND(H2+H36-H144,5)</f>
        <v>22688.02</v>
      </c>
      <c r="I145" s="40">
        <f t="shared" si="30"/>
        <v>-11496.03</v>
      </c>
      <c r="J145" s="40">
        <f t="shared" si="30"/>
        <v>22765.3</v>
      </c>
      <c r="K145" s="40">
        <f t="shared" si="30"/>
        <v>-15867.16</v>
      </c>
      <c r="L145" s="40">
        <f t="shared" si="30"/>
        <v>-53875.81</v>
      </c>
      <c r="M145" s="40">
        <f t="shared" si="30"/>
        <v>198201.96</v>
      </c>
      <c r="N145" s="40">
        <f t="shared" si="30"/>
        <v>144780.93</v>
      </c>
      <c r="O145" s="40">
        <f t="shared" si="30"/>
        <v>3819.88</v>
      </c>
      <c r="P145" s="40">
        <f t="shared" si="30"/>
        <v>4597.29</v>
      </c>
      <c r="Q145" s="40">
        <f t="shared" si="30"/>
        <v>68720.679999999993</v>
      </c>
      <c r="R145" s="40">
        <f t="shared" si="30"/>
        <v>186047.52</v>
      </c>
      <c r="S145" s="40">
        <f t="shared" si="30"/>
        <v>283.93</v>
      </c>
      <c r="T145" s="40">
        <f>ROUND(SUM(H145:S145),5)</f>
        <v>570666.51</v>
      </c>
      <c r="U145" s="40">
        <f>ROUND(U2+U36-U144,5)</f>
        <v>-457000</v>
      </c>
      <c r="V145" s="63">
        <f>ROUND(V2+V36-V144,5)</f>
        <v>-347250</v>
      </c>
    </row>
    <row r="146" spans="1:23" x14ac:dyDescent="0.35">
      <c r="A146" s="39"/>
      <c r="B146" s="39" t="s">
        <v>44</v>
      </c>
      <c r="C146" s="39"/>
      <c r="D146" s="39"/>
      <c r="E146" s="39"/>
      <c r="F146" s="39"/>
      <c r="G146" s="39"/>
      <c r="H146" s="40"/>
      <c r="I146" s="40"/>
      <c r="J146" s="40"/>
      <c r="K146" s="40"/>
      <c r="L146" s="40"/>
      <c r="M146" s="40"/>
      <c r="N146" s="40"/>
      <c r="O146" s="40"/>
      <c r="P146" s="40"/>
      <c r="Q146" s="40"/>
      <c r="R146" s="40"/>
      <c r="S146" s="40"/>
      <c r="T146" s="40"/>
      <c r="U146" s="40"/>
      <c r="V146" s="58"/>
    </row>
    <row r="147" spans="1:23" x14ac:dyDescent="0.35">
      <c r="A147" s="39"/>
      <c r="B147" s="39"/>
      <c r="C147" s="39" t="s">
        <v>43</v>
      </c>
      <c r="D147" s="39"/>
      <c r="E147" s="39"/>
      <c r="F147" s="39"/>
      <c r="G147" s="39"/>
      <c r="H147" s="40"/>
      <c r="I147" s="40"/>
      <c r="J147" s="40"/>
      <c r="K147" s="40"/>
      <c r="L147" s="40"/>
      <c r="M147" s="40"/>
      <c r="N147" s="40"/>
      <c r="O147" s="40"/>
      <c r="P147" s="40"/>
      <c r="Q147" s="40"/>
      <c r="R147" s="40"/>
      <c r="S147" s="40"/>
      <c r="T147" s="40"/>
      <c r="U147" s="40"/>
      <c r="V147" s="58"/>
    </row>
    <row r="148" spans="1:23" x14ac:dyDescent="0.35">
      <c r="A148" s="39"/>
      <c r="B148" s="39"/>
      <c r="C148" s="39"/>
      <c r="D148" s="39" t="s">
        <v>42</v>
      </c>
      <c r="E148" s="39"/>
      <c r="F148" s="39"/>
      <c r="G148" s="39"/>
      <c r="H148" s="40">
        <v>0</v>
      </c>
      <c r="I148" s="40">
        <v>0</v>
      </c>
      <c r="J148" s="40">
        <v>0</v>
      </c>
      <c r="K148" s="40">
        <v>0</v>
      </c>
      <c r="L148" s="40">
        <v>0</v>
      </c>
      <c r="M148" s="40">
        <v>0</v>
      </c>
      <c r="N148" s="40">
        <v>0</v>
      </c>
      <c r="O148" s="40">
        <v>0</v>
      </c>
      <c r="P148" s="40">
        <v>0</v>
      </c>
      <c r="Q148" s="40">
        <v>0</v>
      </c>
      <c r="R148" s="40">
        <v>0</v>
      </c>
      <c r="S148" s="40">
        <v>0</v>
      </c>
      <c r="T148" s="40">
        <f>ROUND(SUM(H148:S148),5)</f>
        <v>0</v>
      </c>
      <c r="U148" s="40">
        <v>0</v>
      </c>
      <c r="V148" s="58">
        <v>0</v>
      </c>
      <c r="W148" s="61" t="s">
        <v>232</v>
      </c>
    </row>
    <row r="149" spans="1:23" ht="18.600000000000001" thickBot="1" x14ac:dyDescent="0.4">
      <c r="A149" s="39"/>
      <c r="B149" s="39"/>
      <c r="C149" s="39"/>
      <c r="D149" s="39" t="s">
        <v>41</v>
      </c>
      <c r="E149" s="39"/>
      <c r="F149" s="39"/>
      <c r="G149" s="39"/>
      <c r="H149" s="43">
        <v>-2741.38</v>
      </c>
      <c r="I149" s="43">
        <v>5362.96</v>
      </c>
      <c r="J149" s="43">
        <v>-7434.88</v>
      </c>
      <c r="K149" s="43">
        <v>-8893.77</v>
      </c>
      <c r="L149" s="43">
        <v>3480.84</v>
      </c>
      <c r="M149" s="43">
        <v>15730.72</v>
      </c>
      <c r="N149" s="43">
        <v>11423.6</v>
      </c>
      <c r="O149" s="43">
        <v>634.71</v>
      </c>
      <c r="P149" s="43">
        <v>16831.59</v>
      </c>
      <c r="Q149" s="43">
        <v>-9997.09</v>
      </c>
      <c r="R149" s="43">
        <v>3290.2</v>
      </c>
      <c r="S149" s="43">
        <v>-3507.03</v>
      </c>
      <c r="T149" s="43">
        <f>ROUND(SUM(H149:S149),5)</f>
        <v>24180.47</v>
      </c>
      <c r="U149" s="43">
        <v>0</v>
      </c>
      <c r="V149" s="60">
        <v>0</v>
      </c>
      <c r="W149" s="61" t="s">
        <v>233</v>
      </c>
    </row>
    <row r="150" spans="1:23" ht="18.600000000000001" thickBot="1" x14ac:dyDescent="0.4">
      <c r="A150" s="39"/>
      <c r="B150" s="39"/>
      <c r="C150" s="39" t="s">
        <v>40</v>
      </c>
      <c r="D150" s="39"/>
      <c r="E150" s="39"/>
      <c r="F150" s="39"/>
      <c r="G150" s="39"/>
      <c r="H150" s="45">
        <f t="shared" ref="H150:S150" si="31">ROUND(SUM(H147:H149),5)</f>
        <v>-2741.38</v>
      </c>
      <c r="I150" s="45">
        <f t="shared" si="31"/>
        <v>5362.96</v>
      </c>
      <c r="J150" s="45">
        <f t="shared" si="31"/>
        <v>-7434.88</v>
      </c>
      <c r="K150" s="45">
        <f t="shared" si="31"/>
        <v>-8893.77</v>
      </c>
      <c r="L150" s="45">
        <f t="shared" si="31"/>
        <v>3480.84</v>
      </c>
      <c r="M150" s="45">
        <f t="shared" si="31"/>
        <v>15730.72</v>
      </c>
      <c r="N150" s="45">
        <f t="shared" si="31"/>
        <v>11423.6</v>
      </c>
      <c r="O150" s="45">
        <f t="shared" si="31"/>
        <v>634.71</v>
      </c>
      <c r="P150" s="45">
        <f t="shared" si="31"/>
        <v>16831.59</v>
      </c>
      <c r="Q150" s="45">
        <f t="shared" si="31"/>
        <v>-9997.09</v>
      </c>
      <c r="R150" s="45">
        <f t="shared" si="31"/>
        <v>3290.2</v>
      </c>
      <c r="S150" s="45">
        <f t="shared" si="31"/>
        <v>-3507.03</v>
      </c>
      <c r="T150" s="45">
        <f>ROUND(SUM(H150:S150),5)</f>
        <v>24180.47</v>
      </c>
      <c r="U150" s="45">
        <f>ROUND(SUM(U147:U149),5)</f>
        <v>0</v>
      </c>
      <c r="V150" s="65">
        <f>ROUND(SUM(V147:V149),5)</f>
        <v>0</v>
      </c>
    </row>
    <row r="151" spans="1:23" ht="18.600000000000001" thickBot="1" x14ac:dyDescent="0.4">
      <c r="A151" s="39"/>
      <c r="B151" s="39" t="s">
        <v>39</v>
      </c>
      <c r="C151" s="39"/>
      <c r="D151" s="39"/>
      <c r="E151" s="39"/>
      <c r="F151" s="39"/>
      <c r="G151" s="39"/>
      <c r="H151" s="45">
        <f t="shared" ref="H151:S151" si="32">ROUND(H146+H150,5)</f>
        <v>-2741.38</v>
      </c>
      <c r="I151" s="45">
        <f t="shared" si="32"/>
        <v>5362.96</v>
      </c>
      <c r="J151" s="45">
        <f t="shared" si="32"/>
        <v>-7434.88</v>
      </c>
      <c r="K151" s="45">
        <f t="shared" si="32"/>
        <v>-8893.77</v>
      </c>
      <c r="L151" s="45">
        <f t="shared" si="32"/>
        <v>3480.84</v>
      </c>
      <c r="M151" s="45">
        <f t="shared" si="32"/>
        <v>15730.72</v>
      </c>
      <c r="N151" s="45">
        <f t="shared" si="32"/>
        <v>11423.6</v>
      </c>
      <c r="O151" s="45">
        <f t="shared" si="32"/>
        <v>634.71</v>
      </c>
      <c r="P151" s="45">
        <f t="shared" si="32"/>
        <v>16831.59</v>
      </c>
      <c r="Q151" s="45">
        <f t="shared" si="32"/>
        <v>-9997.09</v>
      </c>
      <c r="R151" s="45">
        <f t="shared" si="32"/>
        <v>3290.2</v>
      </c>
      <c r="S151" s="45">
        <f t="shared" si="32"/>
        <v>-3507.03</v>
      </c>
      <c r="T151" s="45">
        <f>ROUND(SUM(H151:S151),5)</f>
        <v>24180.47</v>
      </c>
      <c r="U151" s="45">
        <f>ROUND(U146+U150,5)</f>
        <v>0</v>
      </c>
      <c r="V151" s="65">
        <f>ROUND(V146+V150,5)</f>
        <v>0</v>
      </c>
    </row>
    <row r="152" spans="1:23" s="47" customFormat="1" ht="10.8" thickBot="1" x14ac:dyDescent="0.25">
      <c r="A152" s="39" t="s">
        <v>38</v>
      </c>
      <c r="B152" s="39"/>
      <c r="C152" s="39"/>
      <c r="D152" s="39"/>
      <c r="E152" s="39"/>
      <c r="F152" s="39"/>
      <c r="G152" s="39"/>
      <c r="H152" s="46">
        <f t="shared" ref="H152:S152" si="33">ROUND(H145+H151,5)</f>
        <v>19946.64</v>
      </c>
      <c r="I152" s="46">
        <f t="shared" si="33"/>
        <v>-6133.07</v>
      </c>
      <c r="J152" s="46">
        <f t="shared" si="33"/>
        <v>15330.42</v>
      </c>
      <c r="K152" s="46">
        <f t="shared" si="33"/>
        <v>-24760.93</v>
      </c>
      <c r="L152" s="46">
        <f t="shared" si="33"/>
        <v>-50394.97</v>
      </c>
      <c r="M152" s="46">
        <f t="shared" si="33"/>
        <v>213932.68</v>
      </c>
      <c r="N152" s="46">
        <f t="shared" si="33"/>
        <v>156204.53</v>
      </c>
      <c r="O152" s="46">
        <f t="shared" si="33"/>
        <v>4454.59</v>
      </c>
      <c r="P152" s="46">
        <f t="shared" si="33"/>
        <v>21428.880000000001</v>
      </c>
      <c r="Q152" s="46">
        <f t="shared" si="33"/>
        <v>58723.59</v>
      </c>
      <c r="R152" s="46">
        <f t="shared" si="33"/>
        <v>189337.72</v>
      </c>
      <c r="S152" s="46">
        <f t="shared" si="33"/>
        <v>-3223.1</v>
      </c>
      <c r="T152" s="46">
        <f>ROUND(SUM(H152:S152),5)</f>
        <v>594846.98</v>
      </c>
      <c r="U152" s="46">
        <f>ROUND(U145+U151,5)</f>
        <v>-457000</v>
      </c>
      <c r="V152" s="66">
        <f>ROUND(V145+V151,5)</f>
        <v>-347250</v>
      </c>
    </row>
    <row r="153" spans="1:23" ht="18.600000000000001" thickTop="1" x14ac:dyDescent="0.35"/>
    <row r="154" spans="1:23" x14ac:dyDescent="0.35">
      <c r="V154" s="57" t="s">
        <v>227</v>
      </c>
    </row>
    <row r="155" spans="1:23" x14ac:dyDescent="0.35">
      <c r="V155" s="67" t="s">
        <v>228</v>
      </c>
    </row>
  </sheetData>
  <pageMargins left="0.7" right="0.7" top="0.75" bottom="0.75" header="0.1" footer="0.3"/>
  <pageSetup orientation="portrait" horizontalDpi="0" verticalDpi="0" r:id="rId1"/>
  <headerFooter>
    <oddHeader>&amp;L&amp;"Arial,Bold"&amp;8 2:19 PM
&amp;"Arial,Bold"&amp;8 04/04/19
&amp;"Arial,Bold"&amp;8 Accrual Basis&amp;C&amp;"Arial,Bold"&amp;12 Temecula Public Cemetery District
&amp;"Arial,Bold"&amp;14 Profit &amp;&amp; Loss
&amp;"Arial,Bold"&amp;10 April 2018 through March 2019</oddHeader>
    <oddFooter>&amp;R&amp;"Arial,Bold"&amp;8 Page &amp;P of &amp;N</oddFooter>
  </headerFooter>
  <drawing r:id="rId2"/>
  <legacyDrawing r:id="rId3"/>
  <controls>
    <mc:AlternateContent xmlns:mc="http://schemas.openxmlformats.org/markup-compatibility/2006">
      <mc:Choice Requires="x14">
        <control shapeId="36866" r:id="rId4" name="HEAD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36866" r:id="rId4" name="HEADER"/>
      </mc:Fallback>
    </mc:AlternateContent>
    <mc:AlternateContent xmlns:mc="http://schemas.openxmlformats.org/markup-compatibility/2006">
      <mc:Choice Requires="x14">
        <control shapeId="36865" r:id="rId6" name="FILT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36865" r:id="rId6" name="FILTER"/>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dimension ref="A1:T143"/>
  <sheetViews>
    <sheetView workbookViewId="0">
      <pane xSplit="7" ySplit="1" topLeftCell="H2" activePane="bottomRight" state="frozenSplit"/>
      <selection pane="topRight" activeCell="H1" sqref="H1"/>
      <selection pane="bottomLeft" activeCell="A2" sqref="A2"/>
      <selection pane="bottomRight"/>
    </sheetView>
  </sheetViews>
  <sheetFormatPr defaultColWidth="8.88671875" defaultRowHeight="18" x14ac:dyDescent="0.35"/>
  <cols>
    <col min="1" max="6" width="3.6640625" style="48" customWidth="1"/>
    <col min="7" max="7" width="30.33203125" style="48" customWidth="1"/>
    <col min="8" max="10" width="7.88671875" style="49" bestFit="1" customWidth="1"/>
    <col min="11" max="11" width="7.109375" style="49" bestFit="1" customWidth="1"/>
    <col min="12" max="12" width="7.5546875" style="49" bestFit="1" customWidth="1"/>
    <col min="13" max="13" width="7.109375" style="49" bestFit="1" customWidth="1"/>
    <col min="14" max="15" width="7.5546875" style="49" bestFit="1" customWidth="1"/>
    <col min="16" max="17" width="7.88671875" style="49" bestFit="1" customWidth="1"/>
    <col min="18" max="19" width="7.109375" style="49" bestFit="1" customWidth="1"/>
    <col min="20" max="20" width="9.109375" style="49" bestFit="1" customWidth="1"/>
    <col min="21" max="16384" width="8.88671875" style="41"/>
  </cols>
  <sheetData>
    <row r="1" spans="1:20" s="38" customFormat="1" ht="18.600000000000001" thickBot="1" x14ac:dyDescent="0.4">
      <c r="A1" s="36"/>
      <c r="B1" s="36"/>
      <c r="C1" s="36"/>
      <c r="D1" s="36"/>
      <c r="E1" s="36"/>
      <c r="F1" s="36"/>
      <c r="G1" s="36"/>
      <c r="H1" s="37" t="s">
        <v>183</v>
      </c>
      <c r="I1" s="37" t="s">
        <v>184</v>
      </c>
      <c r="J1" s="37" t="s">
        <v>201</v>
      </c>
      <c r="K1" s="37" t="s">
        <v>202</v>
      </c>
      <c r="L1" s="37" t="s">
        <v>203</v>
      </c>
      <c r="M1" s="37" t="s">
        <v>204</v>
      </c>
      <c r="N1" s="37" t="s">
        <v>205</v>
      </c>
      <c r="O1" s="37" t="s">
        <v>206</v>
      </c>
      <c r="P1" s="37" t="s">
        <v>207</v>
      </c>
      <c r="Q1" s="37" t="s">
        <v>208</v>
      </c>
      <c r="R1" s="37" t="s">
        <v>209</v>
      </c>
      <c r="S1" s="37" t="s">
        <v>210</v>
      </c>
      <c r="T1" s="37" t="s">
        <v>211</v>
      </c>
    </row>
    <row r="2" spans="1:20" ht="18.600000000000001" thickTop="1" x14ac:dyDescent="0.35">
      <c r="A2" s="39"/>
      <c r="B2" s="39" t="s">
        <v>173</v>
      </c>
      <c r="C2" s="39"/>
      <c r="D2" s="39"/>
      <c r="E2" s="39"/>
      <c r="F2" s="39"/>
      <c r="G2" s="39"/>
      <c r="H2" s="40"/>
      <c r="I2" s="40"/>
      <c r="J2" s="40"/>
      <c r="K2" s="40"/>
      <c r="L2" s="40"/>
      <c r="M2" s="40"/>
      <c r="N2" s="40"/>
      <c r="O2" s="40"/>
      <c r="P2" s="40"/>
      <c r="Q2" s="40"/>
      <c r="R2" s="40"/>
      <c r="S2" s="40"/>
      <c r="T2" s="40"/>
    </row>
    <row r="3" spans="1:20" x14ac:dyDescent="0.35">
      <c r="A3" s="39"/>
      <c r="B3" s="39"/>
      <c r="C3" s="39"/>
      <c r="D3" s="39" t="s">
        <v>172</v>
      </c>
      <c r="E3" s="39"/>
      <c r="F3" s="39"/>
      <c r="G3" s="39"/>
      <c r="H3" s="40"/>
      <c r="I3" s="40"/>
      <c r="J3" s="40"/>
      <c r="K3" s="40"/>
      <c r="L3" s="40"/>
      <c r="M3" s="40"/>
      <c r="N3" s="40"/>
      <c r="O3" s="40"/>
      <c r="P3" s="40"/>
      <c r="Q3" s="40"/>
      <c r="R3" s="40"/>
      <c r="S3" s="40"/>
      <c r="T3" s="40"/>
    </row>
    <row r="4" spans="1:20" x14ac:dyDescent="0.35">
      <c r="A4" s="39"/>
      <c r="B4" s="39"/>
      <c r="C4" s="39"/>
      <c r="D4" s="39"/>
      <c r="E4" s="39" t="s">
        <v>171</v>
      </c>
      <c r="F4" s="39"/>
      <c r="G4" s="39"/>
      <c r="H4" s="40"/>
      <c r="I4" s="40"/>
      <c r="J4" s="40"/>
      <c r="K4" s="40"/>
      <c r="L4" s="40"/>
      <c r="M4" s="40"/>
      <c r="N4" s="40"/>
      <c r="O4" s="40"/>
      <c r="P4" s="40"/>
      <c r="Q4" s="40"/>
      <c r="R4" s="40"/>
      <c r="S4" s="40"/>
      <c r="T4" s="40"/>
    </row>
    <row r="5" spans="1:20" x14ac:dyDescent="0.35">
      <c r="A5" s="39"/>
      <c r="B5" s="39"/>
      <c r="C5" s="39"/>
      <c r="D5" s="39"/>
      <c r="E5" s="39"/>
      <c r="F5" s="39" t="s">
        <v>170</v>
      </c>
      <c r="G5" s="39"/>
      <c r="H5" s="40">
        <v>57267.37</v>
      </c>
      <c r="I5" s="40">
        <v>188471.5</v>
      </c>
      <c r="J5" s="40">
        <v>-53163.06</v>
      </c>
      <c r="K5" s="40">
        <v>0</v>
      </c>
      <c r="L5" s="40">
        <v>0</v>
      </c>
      <c r="M5" s="40">
        <v>0</v>
      </c>
      <c r="N5" s="40">
        <v>10231.209999999999</v>
      </c>
      <c r="O5" s="40">
        <v>-10231.209999999999</v>
      </c>
      <c r="P5" s="40">
        <v>180108.35</v>
      </c>
      <c r="Q5" s="40">
        <v>135005.76999999999</v>
      </c>
      <c r="R5" s="40">
        <v>0</v>
      </c>
      <c r="S5" s="40">
        <v>0</v>
      </c>
      <c r="T5" s="40">
        <f t="shared" ref="T5:T14" si="0">ROUND(SUM(H5:S5),5)</f>
        <v>507689.93</v>
      </c>
    </row>
    <row r="6" spans="1:20" x14ac:dyDescent="0.35">
      <c r="A6" s="39"/>
      <c r="B6" s="39"/>
      <c r="C6" s="39"/>
      <c r="D6" s="39"/>
      <c r="E6" s="39"/>
      <c r="F6" s="39" t="s">
        <v>169</v>
      </c>
      <c r="G6" s="39"/>
      <c r="H6" s="40">
        <v>0</v>
      </c>
      <c r="I6" s="40">
        <v>0</v>
      </c>
      <c r="J6" s="40">
        <v>1742.61</v>
      </c>
      <c r="K6" s="40">
        <v>0</v>
      </c>
      <c r="L6" s="40">
        <v>0</v>
      </c>
      <c r="M6" s="40">
        <v>24148.1</v>
      </c>
      <c r="N6" s="40">
        <v>0</v>
      </c>
      <c r="O6" s="40">
        <v>0</v>
      </c>
      <c r="P6" s="40">
        <v>1564.7</v>
      </c>
      <c r="Q6" s="40">
        <v>0</v>
      </c>
      <c r="R6" s="40">
        <v>0</v>
      </c>
      <c r="S6" s="40">
        <v>0</v>
      </c>
      <c r="T6" s="40">
        <f t="shared" si="0"/>
        <v>27455.41</v>
      </c>
    </row>
    <row r="7" spans="1:20" x14ac:dyDescent="0.35">
      <c r="A7" s="39"/>
      <c r="B7" s="39"/>
      <c r="C7" s="39"/>
      <c r="D7" s="39"/>
      <c r="E7" s="39"/>
      <c r="F7" s="39" t="s">
        <v>168</v>
      </c>
      <c r="G7" s="39"/>
      <c r="H7" s="40">
        <v>0</v>
      </c>
      <c r="I7" s="40">
        <v>0</v>
      </c>
      <c r="J7" s="40">
        <v>1330.62</v>
      </c>
      <c r="K7" s="40">
        <v>0</v>
      </c>
      <c r="L7" s="40">
        <v>0</v>
      </c>
      <c r="M7" s="40">
        <v>0</v>
      </c>
      <c r="N7" s="40">
        <v>0</v>
      </c>
      <c r="O7" s="40">
        <v>0</v>
      </c>
      <c r="P7" s="40">
        <v>0</v>
      </c>
      <c r="Q7" s="40">
        <v>0</v>
      </c>
      <c r="R7" s="40">
        <v>0</v>
      </c>
      <c r="S7" s="40">
        <v>0</v>
      </c>
      <c r="T7" s="40">
        <f t="shared" si="0"/>
        <v>1330.62</v>
      </c>
    </row>
    <row r="8" spans="1:20" x14ac:dyDescent="0.35">
      <c r="A8" s="39"/>
      <c r="B8" s="39"/>
      <c r="C8" s="39"/>
      <c r="D8" s="39"/>
      <c r="E8" s="39"/>
      <c r="F8" s="39" t="s">
        <v>167</v>
      </c>
      <c r="G8" s="39"/>
      <c r="H8" s="40">
        <v>0</v>
      </c>
      <c r="I8" s="40">
        <v>0</v>
      </c>
      <c r="J8" s="40">
        <v>11120.06</v>
      </c>
      <c r="K8" s="40">
        <v>0</v>
      </c>
      <c r="L8" s="40">
        <v>0</v>
      </c>
      <c r="M8" s="40">
        <v>0</v>
      </c>
      <c r="N8" s="40">
        <v>0</v>
      </c>
      <c r="O8" s="40">
        <v>0</v>
      </c>
      <c r="P8" s="40">
        <v>0</v>
      </c>
      <c r="Q8" s="40">
        <v>0</v>
      </c>
      <c r="R8" s="40">
        <v>0</v>
      </c>
      <c r="S8" s="40">
        <v>2239.54</v>
      </c>
      <c r="T8" s="40">
        <f t="shared" si="0"/>
        <v>13359.6</v>
      </c>
    </row>
    <row r="9" spans="1:20" x14ac:dyDescent="0.35">
      <c r="A9" s="39"/>
      <c r="B9" s="39"/>
      <c r="C9" s="39"/>
      <c r="D9" s="39"/>
      <c r="E9" s="39"/>
      <c r="F9" s="39" t="s">
        <v>166</v>
      </c>
      <c r="G9" s="39"/>
      <c r="H9" s="40">
        <v>0</v>
      </c>
      <c r="I9" s="40">
        <v>0</v>
      </c>
      <c r="J9" s="40">
        <v>4340.6499999999996</v>
      </c>
      <c r="K9" s="40">
        <v>0</v>
      </c>
      <c r="L9" s="40">
        <v>0</v>
      </c>
      <c r="M9" s="40">
        <v>0</v>
      </c>
      <c r="N9" s="40">
        <v>0</v>
      </c>
      <c r="O9" s="40">
        <v>0</v>
      </c>
      <c r="P9" s="40">
        <v>0</v>
      </c>
      <c r="Q9" s="40">
        <v>0</v>
      </c>
      <c r="R9" s="40">
        <v>0</v>
      </c>
      <c r="S9" s="40">
        <v>0</v>
      </c>
      <c r="T9" s="40">
        <f t="shared" si="0"/>
        <v>4340.6499999999996</v>
      </c>
    </row>
    <row r="10" spans="1:20" x14ac:dyDescent="0.35">
      <c r="A10" s="39"/>
      <c r="B10" s="39"/>
      <c r="C10" s="39"/>
      <c r="D10" s="39"/>
      <c r="E10" s="39"/>
      <c r="F10" s="39" t="s">
        <v>165</v>
      </c>
      <c r="G10" s="39"/>
      <c r="H10" s="40">
        <v>0</v>
      </c>
      <c r="I10" s="40">
        <v>0</v>
      </c>
      <c r="J10" s="40">
        <v>10231.209999999999</v>
      </c>
      <c r="K10" s="40">
        <v>0</v>
      </c>
      <c r="L10" s="40">
        <v>0</v>
      </c>
      <c r="M10" s="40">
        <v>0</v>
      </c>
      <c r="N10" s="40">
        <v>0</v>
      </c>
      <c r="O10" s="40">
        <v>0</v>
      </c>
      <c r="P10" s="40">
        <v>0</v>
      </c>
      <c r="Q10" s="40">
        <v>0</v>
      </c>
      <c r="R10" s="40">
        <v>0</v>
      </c>
      <c r="S10" s="40">
        <v>0</v>
      </c>
      <c r="T10" s="40">
        <f t="shared" si="0"/>
        <v>10231.209999999999</v>
      </c>
    </row>
    <row r="11" spans="1:20" x14ac:dyDescent="0.35">
      <c r="A11" s="39"/>
      <c r="B11" s="39"/>
      <c r="C11" s="39"/>
      <c r="D11" s="39"/>
      <c r="E11" s="39"/>
      <c r="F11" s="39" t="s">
        <v>212</v>
      </c>
      <c r="G11" s="39"/>
      <c r="H11" s="40">
        <v>0</v>
      </c>
      <c r="I11" s="40">
        <v>0</v>
      </c>
      <c r="J11" s="40">
        <v>80021.350000000006</v>
      </c>
      <c r="K11" s="40">
        <v>0</v>
      </c>
      <c r="L11" s="40">
        <v>0</v>
      </c>
      <c r="M11" s="40">
        <v>0</v>
      </c>
      <c r="N11" s="40">
        <v>0</v>
      </c>
      <c r="O11" s="40">
        <v>0</v>
      </c>
      <c r="P11" s="40">
        <v>0</v>
      </c>
      <c r="Q11" s="40">
        <v>40066.49</v>
      </c>
      <c r="R11" s="40">
        <v>0</v>
      </c>
      <c r="S11" s="40">
        <v>0</v>
      </c>
      <c r="T11" s="40">
        <f t="shared" si="0"/>
        <v>120087.84</v>
      </c>
    </row>
    <row r="12" spans="1:20" x14ac:dyDescent="0.35">
      <c r="A12" s="39"/>
      <c r="B12" s="39"/>
      <c r="C12" s="39"/>
      <c r="D12" s="39"/>
      <c r="E12" s="39"/>
      <c r="F12" s="39" t="s">
        <v>164</v>
      </c>
      <c r="G12" s="39"/>
      <c r="H12" s="40">
        <v>0</v>
      </c>
      <c r="I12" s="40">
        <v>0</v>
      </c>
      <c r="J12" s="40">
        <v>6589.1</v>
      </c>
      <c r="K12" s="40">
        <v>0</v>
      </c>
      <c r="L12" s="40">
        <v>0</v>
      </c>
      <c r="M12" s="40">
        <v>0</v>
      </c>
      <c r="N12" s="40">
        <v>0</v>
      </c>
      <c r="O12" s="40">
        <v>0</v>
      </c>
      <c r="P12" s="40">
        <v>984.16</v>
      </c>
      <c r="Q12" s="40">
        <v>2296.37</v>
      </c>
      <c r="R12" s="40">
        <v>0</v>
      </c>
      <c r="S12" s="40">
        <v>0</v>
      </c>
      <c r="T12" s="40">
        <f t="shared" si="0"/>
        <v>9869.6299999999992</v>
      </c>
    </row>
    <row r="13" spans="1:20" ht="18.600000000000001" thickBot="1" x14ac:dyDescent="0.4">
      <c r="A13" s="39"/>
      <c r="B13" s="39"/>
      <c r="C13" s="39"/>
      <c r="D13" s="39"/>
      <c r="E13" s="39"/>
      <c r="F13" s="39" t="s">
        <v>163</v>
      </c>
      <c r="G13" s="39"/>
      <c r="H13" s="42">
        <v>0</v>
      </c>
      <c r="I13" s="42">
        <v>0</v>
      </c>
      <c r="J13" s="42">
        <v>9031.9</v>
      </c>
      <c r="K13" s="42">
        <v>0</v>
      </c>
      <c r="L13" s="42">
        <v>0</v>
      </c>
      <c r="M13" s="42">
        <v>0</v>
      </c>
      <c r="N13" s="42">
        <v>0</v>
      </c>
      <c r="O13" s="42">
        <v>0</v>
      </c>
      <c r="P13" s="42">
        <v>0</v>
      </c>
      <c r="Q13" s="42">
        <v>0</v>
      </c>
      <c r="R13" s="42">
        <v>4764.67</v>
      </c>
      <c r="S13" s="42">
        <v>0</v>
      </c>
      <c r="T13" s="42">
        <f t="shared" si="0"/>
        <v>13796.57</v>
      </c>
    </row>
    <row r="14" spans="1:20" x14ac:dyDescent="0.35">
      <c r="A14" s="39"/>
      <c r="B14" s="39"/>
      <c r="C14" s="39"/>
      <c r="D14" s="39"/>
      <c r="E14" s="39" t="s">
        <v>162</v>
      </c>
      <c r="F14" s="39"/>
      <c r="G14" s="39"/>
      <c r="H14" s="40">
        <f t="shared" ref="H14:S14" si="1">ROUND(SUM(H4:H13),5)</f>
        <v>57267.37</v>
      </c>
      <c r="I14" s="40">
        <f t="shared" si="1"/>
        <v>188471.5</v>
      </c>
      <c r="J14" s="40">
        <f t="shared" si="1"/>
        <v>71244.44</v>
      </c>
      <c r="K14" s="40">
        <f t="shared" si="1"/>
        <v>0</v>
      </c>
      <c r="L14" s="40">
        <f t="shared" si="1"/>
        <v>0</v>
      </c>
      <c r="M14" s="40">
        <f t="shared" si="1"/>
        <v>24148.1</v>
      </c>
      <c r="N14" s="40">
        <f t="shared" si="1"/>
        <v>10231.209999999999</v>
      </c>
      <c r="O14" s="40">
        <f t="shared" si="1"/>
        <v>-10231.209999999999</v>
      </c>
      <c r="P14" s="40">
        <f t="shared" si="1"/>
        <v>182657.21</v>
      </c>
      <c r="Q14" s="40">
        <f t="shared" si="1"/>
        <v>177368.63</v>
      </c>
      <c r="R14" s="40">
        <f t="shared" si="1"/>
        <v>4764.67</v>
      </c>
      <c r="S14" s="40">
        <f t="shared" si="1"/>
        <v>2239.54</v>
      </c>
      <c r="T14" s="40">
        <f t="shared" si="0"/>
        <v>708161.46</v>
      </c>
    </row>
    <row r="15" spans="1:20" x14ac:dyDescent="0.35">
      <c r="A15" s="39"/>
      <c r="B15" s="39"/>
      <c r="C15" s="39"/>
      <c r="D15" s="39"/>
      <c r="E15" s="39" t="s">
        <v>161</v>
      </c>
      <c r="F15" s="39"/>
      <c r="G15" s="39"/>
      <c r="H15" s="40"/>
      <c r="I15" s="40"/>
      <c r="J15" s="40"/>
      <c r="K15" s="40"/>
      <c r="L15" s="40"/>
      <c r="M15" s="40"/>
      <c r="N15" s="40"/>
      <c r="O15" s="40"/>
      <c r="P15" s="40"/>
      <c r="Q15" s="40"/>
      <c r="R15" s="40"/>
      <c r="S15" s="40"/>
      <c r="T15" s="40"/>
    </row>
    <row r="16" spans="1:20" x14ac:dyDescent="0.35">
      <c r="A16" s="39"/>
      <c r="B16" s="39"/>
      <c r="C16" s="39"/>
      <c r="D16" s="39"/>
      <c r="E16" s="39"/>
      <c r="F16" s="39" t="s">
        <v>160</v>
      </c>
      <c r="G16" s="39"/>
      <c r="H16" s="40">
        <v>585.79999999999995</v>
      </c>
      <c r="I16" s="40">
        <v>0</v>
      </c>
      <c r="J16" s="40">
        <v>3448.86</v>
      </c>
      <c r="K16" s="40">
        <v>0</v>
      </c>
      <c r="L16" s="40">
        <v>0</v>
      </c>
      <c r="M16" s="40">
        <v>3725.51</v>
      </c>
      <c r="N16" s="40">
        <v>250.6</v>
      </c>
      <c r="O16" s="40">
        <v>0</v>
      </c>
      <c r="P16" s="40">
        <v>0</v>
      </c>
      <c r="Q16" s="40">
        <v>4909.41</v>
      </c>
      <c r="R16" s="40">
        <v>0</v>
      </c>
      <c r="S16" s="40">
        <v>3711.61</v>
      </c>
      <c r="T16" s="40">
        <f t="shared" ref="T16:T21" si="2">ROUND(SUM(H16:S16),5)</f>
        <v>16631.79</v>
      </c>
    </row>
    <row r="17" spans="1:20" x14ac:dyDescent="0.35">
      <c r="A17" s="39"/>
      <c r="B17" s="39"/>
      <c r="C17" s="39"/>
      <c r="D17" s="39"/>
      <c r="E17" s="39"/>
      <c r="F17" s="39" t="s">
        <v>159</v>
      </c>
      <c r="G17" s="39"/>
      <c r="H17" s="40">
        <v>119.51</v>
      </c>
      <c r="I17" s="40">
        <v>0</v>
      </c>
      <c r="J17" s="40">
        <v>730.97</v>
      </c>
      <c r="K17" s="40">
        <v>0</v>
      </c>
      <c r="L17" s="40">
        <v>0</v>
      </c>
      <c r="M17" s="40">
        <v>898.13</v>
      </c>
      <c r="N17" s="40">
        <v>68.010000000000005</v>
      </c>
      <c r="O17" s="40">
        <v>0</v>
      </c>
      <c r="P17" s="40">
        <v>0</v>
      </c>
      <c r="Q17" s="40">
        <v>1306.53</v>
      </c>
      <c r="R17" s="40">
        <v>0</v>
      </c>
      <c r="S17" s="40">
        <v>178.17</v>
      </c>
      <c r="T17" s="40">
        <f t="shared" si="2"/>
        <v>3301.32</v>
      </c>
    </row>
    <row r="18" spans="1:20" x14ac:dyDescent="0.35">
      <c r="A18" s="39"/>
      <c r="B18" s="39"/>
      <c r="C18" s="39"/>
      <c r="D18" s="39"/>
      <c r="E18" s="39"/>
      <c r="F18" s="39" t="s">
        <v>158</v>
      </c>
      <c r="G18" s="39"/>
      <c r="H18" s="40">
        <v>967.81</v>
      </c>
      <c r="I18" s="40">
        <v>0</v>
      </c>
      <c r="J18" s="40">
        <v>5577.27</v>
      </c>
      <c r="K18" s="40">
        <v>0</v>
      </c>
      <c r="L18" s="40">
        <v>0</v>
      </c>
      <c r="M18" s="40">
        <v>5545.9</v>
      </c>
      <c r="N18" s="40">
        <v>361.79</v>
      </c>
      <c r="O18" s="40">
        <v>0</v>
      </c>
      <c r="P18" s="40">
        <v>0</v>
      </c>
      <c r="Q18" s="40">
        <v>7207.23</v>
      </c>
      <c r="R18" s="40">
        <v>0</v>
      </c>
      <c r="S18" s="40">
        <v>9199.7000000000007</v>
      </c>
      <c r="T18" s="40">
        <f t="shared" si="2"/>
        <v>28859.7</v>
      </c>
    </row>
    <row r="19" spans="1:20" x14ac:dyDescent="0.35">
      <c r="A19" s="39"/>
      <c r="B19" s="39"/>
      <c r="C19" s="39"/>
      <c r="D19" s="39"/>
      <c r="E19" s="39"/>
      <c r="F19" s="39" t="s">
        <v>157</v>
      </c>
      <c r="G19" s="39"/>
      <c r="H19" s="40">
        <v>3712.07</v>
      </c>
      <c r="I19" s="40">
        <v>3754.53</v>
      </c>
      <c r="J19" s="40">
        <v>3711.99</v>
      </c>
      <c r="K19" s="40">
        <v>3753.76</v>
      </c>
      <c r="L19" s="40">
        <v>3737.19</v>
      </c>
      <c r="M19" s="40">
        <v>3673.03</v>
      </c>
      <c r="N19" s="40">
        <v>5979.49</v>
      </c>
      <c r="O19" s="40">
        <v>4634.1899999999996</v>
      </c>
      <c r="P19" s="40">
        <v>4630.78</v>
      </c>
      <c r="Q19" s="40">
        <v>4954.95</v>
      </c>
      <c r="R19" s="40">
        <v>4688.6499999999996</v>
      </c>
      <c r="S19" s="40">
        <v>4874.34</v>
      </c>
      <c r="T19" s="40">
        <f t="shared" si="2"/>
        <v>52104.97</v>
      </c>
    </row>
    <row r="20" spans="1:20" ht="18.600000000000001" thickBot="1" x14ac:dyDescent="0.4">
      <c r="A20" s="39"/>
      <c r="B20" s="39"/>
      <c r="C20" s="39"/>
      <c r="D20" s="39"/>
      <c r="E20" s="39"/>
      <c r="F20" s="39" t="s">
        <v>156</v>
      </c>
      <c r="G20" s="39"/>
      <c r="H20" s="42">
        <v>683.38</v>
      </c>
      <c r="I20" s="42">
        <v>636.5</v>
      </c>
      <c r="J20" s="42">
        <v>621.70000000000005</v>
      </c>
      <c r="K20" s="42">
        <v>668.51</v>
      </c>
      <c r="L20" s="42">
        <v>698.29</v>
      </c>
      <c r="M20" s="42">
        <v>724.81</v>
      </c>
      <c r="N20" s="42">
        <v>684.05</v>
      </c>
      <c r="O20" s="42">
        <v>799.12</v>
      </c>
      <c r="P20" s="42">
        <v>874.12</v>
      </c>
      <c r="Q20" s="42">
        <v>889.11</v>
      </c>
      <c r="R20" s="42">
        <v>747.04</v>
      </c>
      <c r="S20" s="42">
        <v>698.49</v>
      </c>
      <c r="T20" s="42">
        <f t="shared" si="2"/>
        <v>8725.1200000000008</v>
      </c>
    </row>
    <row r="21" spans="1:20" x14ac:dyDescent="0.35">
      <c r="A21" s="39"/>
      <c r="B21" s="39"/>
      <c r="C21" s="39"/>
      <c r="D21" s="39"/>
      <c r="E21" s="39" t="s">
        <v>155</v>
      </c>
      <c r="F21" s="39"/>
      <c r="G21" s="39"/>
      <c r="H21" s="40">
        <f t="shared" ref="H21:S21" si="3">ROUND(SUM(H15:H20),5)</f>
        <v>6068.57</v>
      </c>
      <c r="I21" s="40">
        <f t="shared" si="3"/>
        <v>4391.03</v>
      </c>
      <c r="J21" s="40">
        <f t="shared" si="3"/>
        <v>14090.79</v>
      </c>
      <c r="K21" s="40">
        <f t="shared" si="3"/>
        <v>4422.2700000000004</v>
      </c>
      <c r="L21" s="40">
        <f t="shared" si="3"/>
        <v>4435.4799999999996</v>
      </c>
      <c r="M21" s="40">
        <f t="shared" si="3"/>
        <v>14567.38</v>
      </c>
      <c r="N21" s="40">
        <f t="shared" si="3"/>
        <v>7343.94</v>
      </c>
      <c r="O21" s="40">
        <f t="shared" si="3"/>
        <v>5433.31</v>
      </c>
      <c r="P21" s="40">
        <f t="shared" si="3"/>
        <v>5504.9</v>
      </c>
      <c r="Q21" s="40">
        <f t="shared" si="3"/>
        <v>19267.23</v>
      </c>
      <c r="R21" s="40">
        <f t="shared" si="3"/>
        <v>5435.69</v>
      </c>
      <c r="S21" s="40">
        <f t="shared" si="3"/>
        <v>18662.310000000001</v>
      </c>
      <c r="T21" s="40">
        <f t="shared" si="2"/>
        <v>109622.9</v>
      </c>
    </row>
    <row r="22" spans="1:20" x14ac:dyDescent="0.35">
      <c r="A22" s="39"/>
      <c r="B22" s="39"/>
      <c r="C22" s="39"/>
      <c r="D22" s="39"/>
      <c r="E22" s="39" t="s">
        <v>154</v>
      </c>
      <c r="F22" s="39"/>
      <c r="G22" s="39"/>
      <c r="H22" s="40"/>
      <c r="I22" s="40"/>
      <c r="J22" s="40"/>
      <c r="K22" s="40"/>
      <c r="L22" s="40"/>
      <c r="M22" s="40"/>
      <c r="N22" s="40"/>
      <c r="O22" s="40"/>
      <c r="P22" s="40"/>
      <c r="Q22" s="40"/>
      <c r="R22" s="40"/>
      <c r="S22" s="40"/>
      <c r="T22" s="40"/>
    </row>
    <row r="23" spans="1:20" x14ac:dyDescent="0.35">
      <c r="A23" s="39"/>
      <c r="B23" s="39"/>
      <c r="C23" s="39"/>
      <c r="D23" s="39"/>
      <c r="E23" s="39"/>
      <c r="F23" s="39" t="s">
        <v>153</v>
      </c>
      <c r="G23" s="39"/>
      <c r="H23" s="40">
        <v>21450</v>
      </c>
      <c r="I23" s="40">
        <v>16415</v>
      </c>
      <c r="J23" s="40">
        <v>12450</v>
      </c>
      <c r="K23" s="40">
        <v>18175</v>
      </c>
      <c r="L23" s="40">
        <v>7775</v>
      </c>
      <c r="M23" s="40">
        <v>14400</v>
      </c>
      <c r="N23" s="40">
        <v>16225</v>
      </c>
      <c r="O23" s="40">
        <v>7425</v>
      </c>
      <c r="P23" s="40">
        <v>24225</v>
      </c>
      <c r="Q23" s="40">
        <v>11983.33</v>
      </c>
      <c r="R23" s="40">
        <v>19350</v>
      </c>
      <c r="S23" s="40">
        <v>18775</v>
      </c>
      <c r="T23" s="40">
        <f t="shared" ref="T23:T31" si="4">ROUND(SUM(H23:S23),5)</f>
        <v>188648.33</v>
      </c>
    </row>
    <row r="24" spans="1:20" x14ac:dyDescent="0.35">
      <c r="A24" s="39"/>
      <c r="B24" s="39"/>
      <c r="C24" s="39"/>
      <c r="D24" s="39"/>
      <c r="E24" s="39"/>
      <c r="F24" s="39" t="s">
        <v>152</v>
      </c>
      <c r="G24" s="39"/>
      <c r="H24" s="40">
        <v>1200</v>
      </c>
      <c r="I24" s="40">
        <v>750</v>
      </c>
      <c r="J24" s="40">
        <v>750</v>
      </c>
      <c r="K24" s="40">
        <v>750</v>
      </c>
      <c r="L24" s="40">
        <v>660</v>
      </c>
      <c r="M24" s="40">
        <v>1200</v>
      </c>
      <c r="N24" s="40">
        <v>1000</v>
      </c>
      <c r="O24" s="40">
        <v>1250</v>
      </c>
      <c r="P24" s="40">
        <v>1500</v>
      </c>
      <c r="Q24" s="40">
        <v>1750</v>
      </c>
      <c r="R24" s="40">
        <v>750</v>
      </c>
      <c r="S24" s="40">
        <v>750</v>
      </c>
      <c r="T24" s="40">
        <f t="shared" si="4"/>
        <v>12310</v>
      </c>
    </row>
    <row r="25" spans="1:20" x14ac:dyDescent="0.35">
      <c r="A25" s="39"/>
      <c r="B25" s="39"/>
      <c r="C25" s="39"/>
      <c r="D25" s="39"/>
      <c r="E25" s="39"/>
      <c r="F25" s="39" t="s">
        <v>151</v>
      </c>
      <c r="G25" s="39"/>
      <c r="H25" s="40">
        <v>5100</v>
      </c>
      <c r="I25" s="40">
        <v>2950</v>
      </c>
      <c r="J25" s="40">
        <v>3600</v>
      </c>
      <c r="K25" s="40">
        <v>2650</v>
      </c>
      <c r="L25" s="40">
        <v>2250</v>
      </c>
      <c r="M25" s="40">
        <v>2650</v>
      </c>
      <c r="N25" s="40">
        <v>3400</v>
      </c>
      <c r="O25" s="40">
        <v>2550</v>
      </c>
      <c r="P25" s="40">
        <v>5050</v>
      </c>
      <c r="Q25" s="40">
        <v>2650</v>
      </c>
      <c r="R25" s="40">
        <v>3350</v>
      </c>
      <c r="S25" s="40">
        <v>2950</v>
      </c>
      <c r="T25" s="40">
        <f t="shared" si="4"/>
        <v>39150</v>
      </c>
    </row>
    <row r="26" spans="1:20" x14ac:dyDescent="0.35">
      <c r="A26" s="39"/>
      <c r="B26" s="39"/>
      <c r="C26" s="39"/>
      <c r="D26" s="39"/>
      <c r="E26" s="39"/>
      <c r="F26" s="39" t="s">
        <v>150</v>
      </c>
      <c r="G26" s="39"/>
      <c r="H26" s="40">
        <v>9000</v>
      </c>
      <c r="I26" s="40">
        <v>8585</v>
      </c>
      <c r="J26" s="40">
        <v>4235</v>
      </c>
      <c r="K26" s="40">
        <v>3775</v>
      </c>
      <c r="L26" s="40">
        <v>7250</v>
      </c>
      <c r="M26" s="40">
        <v>4100</v>
      </c>
      <c r="N26" s="40">
        <v>4500</v>
      </c>
      <c r="O26" s="40">
        <v>2600</v>
      </c>
      <c r="P26" s="40">
        <v>7500</v>
      </c>
      <c r="Q26" s="40">
        <v>3516.67</v>
      </c>
      <c r="R26" s="40">
        <v>7100</v>
      </c>
      <c r="S26" s="40">
        <v>6400</v>
      </c>
      <c r="T26" s="40">
        <f t="shared" si="4"/>
        <v>68561.67</v>
      </c>
    </row>
    <row r="27" spans="1:20" x14ac:dyDescent="0.35">
      <c r="A27" s="39"/>
      <c r="B27" s="39"/>
      <c r="C27" s="39"/>
      <c r="D27" s="39"/>
      <c r="E27" s="39"/>
      <c r="F27" s="39" t="s">
        <v>149</v>
      </c>
      <c r="G27" s="39"/>
      <c r="H27" s="40">
        <v>0</v>
      </c>
      <c r="I27" s="40">
        <v>1500</v>
      </c>
      <c r="J27" s="40">
        <v>200</v>
      </c>
      <c r="K27" s="40">
        <v>700</v>
      </c>
      <c r="L27" s="40">
        <v>900</v>
      </c>
      <c r="M27" s="40">
        <v>3000</v>
      </c>
      <c r="N27" s="40">
        <v>0</v>
      </c>
      <c r="O27" s="40">
        <v>600</v>
      </c>
      <c r="P27" s="40">
        <v>3700</v>
      </c>
      <c r="Q27" s="40">
        <v>2900</v>
      </c>
      <c r="R27" s="40">
        <v>1300</v>
      </c>
      <c r="S27" s="40">
        <v>3200</v>
      </c>
      <c r="T27" s="40">
        <f t="shared" si="4"/>
        <v>18000</v>
      </c>
    </row>
    <row r="28" spans="1:20" x14ac:dyDescent="0.35">
      <c r="A28" s="39"/>
      <c r="B28" s="39"/>
      <c r="C28" s="39"/>
      <c r="D28" s="39"/>
      <c r="E28" s="39"/>
      <c r="F28" s="39" t="s">
        <v>148</v>
      </c>
      <c r="G28" s="39"/>
      <c r="H28" s="40">
        <v>1480</v>
      </c>
      <c r="I28" s="40">
        <v>725</v>
      </c>
      <c r="J28" s="40">
        <v>1380</v>
      </c>
      <c r="K28" s="40">
        <v>1220</v>
      </c>
      <c r="L28" s="40">
        <v>530</v>
      </c>
      <c r="M28" s="40">
        <v>925</v>
      </c>
      <c r="N28" s="40">
        <v>890</v>
      </c>
      <c r="O28" s="40">
        <v>1090</v>
      </c>
      <c r="P28" s="40">
        <v>2300</v>
      </c>
      <c r="Q28" s="40">
        <v>825</v>
      </c>
      <c r="R28" s="40">
        <v>890</v>
      </c>
      <c r="S28" s="40">
        <v>430</v>
      </c>
      <c r="T28" s="40">
        <f t="shared" si="4"/>
        <v>12685</v>
      </c>
    </row>
    <row r="29" spans="1:20" ht="18.600000000000001" thickBot="1" x14ac:dyDescent="0.4">
      <c r="A29" s="39"/>
      <c r="B29" s="39"/>
      <c r="C29" s="39"/>
      <c r="D29" s="39"/>
      <c r="E29" s="39"/>
      <c r="F29" s="39" t="s">
        <v>147</v>
      </c>
      <c r="G29" s="39"/>
      <c r="H29" s="43">
        <v>201.95</v>
      </c>
      <c r="I29" s="43">
        <v>15</v>
      </c>
      <c r="J29" s="43">
        <v>195.71</v>
      </c>
      <c r="K29" s="43">
        <v>25000</v>
      </c>
      <c r="L29" s="43">
        <v>205.66</v>
      </c>
      <c r="M29" s="43">
        <v>0</v>
      </c>
      <c r="N29" s="43">
        <v>169.71</v>
      </c>
      <c r="O29" s="43">
        <v>0</v>
      </c>
      <c r="P29" s="43">
        <v>83.54</v>
      </c>
      <c r="Q29" s="43">
        <v>0</v>
      </c>
      <c r="R29" s="43">
        <v>0</v>
      </c>
      <c r="S29" s="43">
        <v>704</v>
      </c>
      <c r="T29" s="43">
        <f t="shared" si="4"/>
        <v>26575.57</v>
      </c>
    </row>
    <row r="30" spans="1:20" ht="18.600000000000001" thickBot="1" x14ac:dyDescent="0.4">
      <c r="A30" s="39"/>
      <c r="B30" s="39"/>
      <c r="C30" s="39"/>
      <c r="D30" s="39"/>
      <c r="E30" s="39" t="s">
        <v>146</v>
      </c>
      <c r="F30" s="39"/>
      <c r="G30" s="39"/>
      <c r="H30" s="44">
        <f t="shared" ref="H30:S30" si="5">ROUND(SUM(H22:H29),5)</f>
        <v>38431.949999999997</v>
      </c>
      <c r="I30" s="44">
        <f t="shared" si="5"/>
        <v>30940</v>
      </c>
      <c r="J30" s="44">
        <f t="shared" si="5"/>
        <v>22810.71</v>
      </c>
      <c r="K30" s="44">
        <f t="shared" si="5"/>
        <v>52270</v>
      </c>
      <c r="L30" s="44">
        <f t="shared" si="5"/>
        <v>19570.66</v>
      </c>
      <c r="M30" s="44">
        <f t="shared" si="5"/>
        <v>26275</v>
      </c>
      <c r="N30" s="44">
        <f t="shared" si="5"/>
        <v>26184.71</v>
      </c>
      <c r="O30" s="44">
        <f t="shared" si="5"/>
        <v>15515</v>
      </c>
      <c r="P30" s="44">
        <f t="shared" si="5"/>
        <v>44358.54</v>
      </c>
      <c r="Q30" s="44">
        <f t="shared" si="5"/>
        <v>23625</v>
      </c>
      <c r="R30" s="44">
        <f t="shared" si="5"/>
        <v>32740</v>
      </c>
      <c r="S30" s="44">
        <f t="shared" si="5"/>
        <v>33209</v>
      </c>
      <c r="T30" s="44">
        <f t="shared" si="4"/>
        <v>365930.57</v>
      </c>
    </row>
    <row r="31" spans="1:20" x14ac:dyDescent="0.35">
      <c r="A31" s="39"/>
      <c r="B31" s="39"/>
      <c r="C31" s="39"/>
      <c r="D31" s="39" t="s">
        <v>145</v>
      </c>
      <c r="E31" s="39"/>
      <c r="F31" s="39"/>
      <c r="G31" s="39"/>
      <c r="H31" s="40">
        <f t="shared" ref="H31:S31" si="6">ROUND(H3+H14+H21+H30,5)</f>
        <v>101767.89</v>
      </c>
      <c r="I31" s="40">
        <f t="shared" si="6"/>
        <v>223802.53</v>
      </c>
      <c r="J31" s="40">
        <f t="shared" si="6"/>
        <v>108145.94</v>
      </c>
      <c r="K31" s="40">
        <f t="shared" si="6"/>
        <v>56692.27</v>
      </c>
      <c r="L31" s="40">
        <f t="shared" si="6"/>
        <v>24006.14</v>
      </c>
      <c r="M31" s="40">
        <f t="shared" si="6"/>
        <v>64990.48</v>
      </c>
      <c r="N31" s="40">
        <f t="shared" si="6"/>
        <v>43759.86</v>
      </c>
      <c r="O31" s="40">
        <f t="shared" si="6"/>
        <v>10717.1</v>
      </c>
      <c r="P31" s="40">
        <f t="shared" si="6"/>
        <v>232520.65</v>
      </c>
      <c r="Q31" s="40">
        <f t="shared" si="6"/>
        <v>220260.86</v>
      </c>
      <c r="R31" s="40">
        <f t="shared" si="6"/>
        <v>42940.36</v>
      </c>
      <c r="S31" s="40">
        <f t="shared" si="6"/>
        <v>54110.85</v>
      </c>
      <c r="T31" s="40">
        <f t="shared" si="4"/>
        <v>1183714.93</v>
      </c>
    </row>
    <row r="32" spans="1:20" x14ac:dyDescent="0.35">
      <c r="A32" s="39"/>
      <c r="B32" s="39"/>
      <c r="C32" s="39"/>
      <c r="D32" s="39" t="s">
        <v>144</v>
      </c>
      <c r="E32" s="39"/>
      <c r="F32" s="39"/>
      <c r="G32" s="39"/>
      <c r="H32" s="40"/>
      <c r="I32" s="40"/>
      <c r="J32" s="40"/>
      <c r="K32" s="40"/>
      <c r="L32" s="40"/>
      <c r="M32" s="40"/>
      <c r="N32" s="40"/>
      <c r="O32" s="40"/>
      <c r="P32" s="40"/>
      <c r="Q32" s="40"/>
      <c r="R32" s="40"/>
      <c r="S32" s="40"/>
      <c r="T32" s="40"/>
    </row>
    <row r="33" spans="1:20" ht="18.600000000000001" thickBot="1" x14ac:dyDescent="0.4">
      <c r="A33" s="39"/>
      <c r="B33" s="39"/>
      <c r="C33" s="39"/>
      <c r="D33" s="39"/>
      <c r="E33" s="39" t="s">
        <v>143</v>
      </c>
      <c r="F33" s="39"/>
      <c r="G33" s="39"/>
      <c r="H33" s="43">
        <v>0</v>
      </c>
      <c r="I33" s="43">
        <v>0</v>
      </c>
      <c r="J33" s="43">
        <v>0</v>
      </c>
      <c r="K33" s="43">
        <v>0</v>
      </c>
      <c r="L33" s="43">
        <v>0</v>
      </c>
      <c r="M33" s="43">
        <v>0</v>
      </c>
      <c r="N33" s="43">
        <v>0</v>
      </c>
      <c r="O33" s="43">
        <v>0</v>
      </c>
      <c r="P33" s="43">
        <v>0</v>
      </c>
      <c r="Q33" s="43">
        <v>0</v>
      </c>
      <c r="R33" s="43">
        <v>0</v>
      </c>
      <c r="S33" s="43">
        <v>0</v>
      </c>
      <c r="T33" s="43">
        <f>ROUND(SUM(H33:S33),5)</f>
        <v>0</v>
      </c>
    </row>
    <row r="34" spans="1:20" ht="18.600000000000001" thickBot="1" x14ac:dyDescent="0.4">
      <c r="A34" s="39"/>
      <c r="B34" s="39"/>
      <c r="C34" s="39"/>
      <c r="D34" s="39" t="s">
        <v>142</v>
      </c>
      <c r="E34" s="39"/>
      <c r="F34" s="39"/>
      <c r="G34" s="39"/>
      <c r="H34" s="44">
        <f t="shared" ref="H34:S34" si="7">ROUND(SUM(H32:H33),5)</f>
        <v>0</v>
      </c>
      <c r="I34" s="44">
        <f t="shared" si="7"/>
        <v>0</v>
      </c>
      <c r="J34" s="44">
        <f t="shared" si="7"/>
        <v>0</v>
      </c>
      <c r="K34" s="44">
        <f t="shared" si="7"/>
        <v>0</v>
      </c>
      <c r="L34" s="44">
        <f t="shared" si="7"/>
        <v>0</v>
      </c>
      <c r="M34" s="44">
        <f t="shared" si="7"/>
        <v>0</v>
      </c>
      <c r="N34" s="44">
        <f t="shared" si="7"/>
        <v>0</v>
      </c>
      <c r="O34" s="44">
        <f t="shared" si="7"/>
        <v>0</v>
      </c>
      <c r="P34" s="44">
        <f t="shared" si="7"/>
        <v>0</v>
      </c>
      <c r="Q34" s="44">
        <f t="shared" si="7"/>
        <v>0</v>
      </c>
      <c r="R34" s="44">
        <f t="shared" si="7"/>
        <v>0</v>
      </c>
      <c r="S34" s="44">
        <f t="shared" si="7"/>
        <v>0</v>
      </c>
      <c r="T34" s="44">
        <f>ROUND(SUM(H34:S34),5)</f>
        <v>0</v>
      </c>
    </row>
    <row r="35" spans="1:20" x14ac:dyDescent="0.35">
      <c r="A35" s="39"/>
      <c r="B35" s="39"/>
      <c r="C35" s="39" t="s">
        <v>141</v>
      </c>
      <c r="D35" s="39"/>
      <c r="E35" s="39"/>
      <c r="F35" s="39"/>
      <c r="G35" s="39"/>
      <c r="H35" s="40">
        <f t="shared" ref="H35:S35" si="8">ROUND(H31-H34,5)</f>
        <v>101767.89</v>
      </c>
      <c r="I35" s="40">
        <f t="shared" si="8"/>
        <v>223802.53</v>
      </c>
      <c r="J35" s="40">
        <f t="shared" si="8"/>
        <v>108145.94</v>
      </c>
      <c r="K35" s="40">
        <f t="shared" si="8"/>
        <v>56692.27</v>
      </c>
      <c r="L35" s="40">
        <f t="shared" si="8"/>
        <v>24006.14</v>
      </c>
      <c r="M35" s="40">
        <f t="shared" si="8"/>
        <v>64990.48</v>
      </c>
      <c r="N35" s="40">
        <f t="shared" si="8"/>
        <v>43759.86</v>
      </c>
      <c r="O35" s="40">
        <f t="shared" si="8"/>
        <v>10717.1</v>
      </c>
      <c r="P35" s="40">
        <f t="shared" si="8"/>
        <v>232520.65</v>
      </c>
      <c r="Q35" s="40">
        <f t="shared" si="8"/>
        <v>220260.86</v>
      </c>
      <c r="R35" s="40">
        <f t="shared" si="8"/>
        <v>42940.36</v>
      </c>
      <c r="S35" s="40">
        <f t="shared" si="8"/>
        <v>54110.85</v>
      </c>
      <c r="T35" s="40">
        <f>ROUND(SUM(H35:S35),5)</f>
        <v>1183714.93</v>
      </c>
    </row>
    <row r="36" spans="1:20" x14ac:dyDescent="0.35">
      <c r="A36" s="39"/>
      <c r="B36" s="39"/>
      <c r="C36" s="39"/>
      <c r="D36" s="39" t="s">
        <v>140</v>
      </c>
      <c r="E36" s="39"/>
      <c r="F36" s="39"/>
      <c r="G36" s="39"/>
      <c r="H36" s="40"/>
      <c r="I36" s="40"/>
      <c r="J36" s="40"/>
      <c r="K36" s="40"/>
      <c r="L36" s="40"/>
      <c r="M36" s="40"/>
      <c r="N36" s="40"/>
      <c r="O36" s="40"/>
      <c r="P36" s="40"/>
      <c r="Q36" s="40"/>
      <c r="R36" s="40"/>
      <c r="S36" s="40"/>
      <c r="T36" s="40"/>
    </row>
    <row r="37" spans="1:20" x14ac:dyDescent="0.35">
      <c r="A37" s="39"/>
      <c r="B37" s="39"/>
      <c r="C37" s="39"/>
      <c r="D37" s="39"/>
      <c r="E37" s="39" t="s">
        <v>139</v>
      </c>
      <c r="F37" s="39"/>
      <c r="G37" s="39"/>
      <c r="H37" s="40"/>
      <c r="I37" s="40"/>
      <c r="J37" s="40"/>
      <c r="K37" s="40"/>
      <c r="L37" s="40"/>
      <c r="M37" s="40"/>
      <c r="N37" s="40"/>
      <c r="O37" s="40"/>
      <c r="P37" s="40"/>
      <c r="Q37" s="40"/>
      <c r="R37" s="40"/>
      <c r="S37" s="40"/>
      <c r="T37" s="40"/>
    </row>
    <row r="38" spans="1:20" x14ac:dyDescent="0.35">
      <c r="A38" s="39"/>
      <c r="B38" s="39"/>
      <c r="C38" s="39"/>
      <c r="D38" s="39"/>
      <c r="E38" s="39"/>
      <c r="F38" s="39" t="s">
        <v>138</v>
      </c>
      <c r="G38" s="39"/>
      <c r="H38" s="40"/>
      <c r="I38" s="40"/>
      <c r="J38" s="40"/>
      <c r="K38" s="40"/>
      <c r="L38" s="40"/>
      <c r="M38" s="40"/>
      <c r="N38" s="40"/>
      <c r="O38" s="40"/>
      <c r="P38" s="40"/>
      <c r="Q38" s="40"/>
      <c r="R38" s="40"/>
      <c r="S38" s="40"/>
      <c r="T38" s="40"/>
    </row>
    <row r="39" spans="1:20" x14ac:dyDescent="0.35">
      <c r="A39" s="39"/>
      <c r="B39" s="39"/>
      <c r="C39" s="39"/>
      <c r="D39" s="39"/>
      <c r="E39" s="39"/>
      <c r="F39" s="39"/>
      <c r="G39" s="39" t="s">
        <v>137</v>
      </c>
      <c r="H39" s="40">
        <v>14792.99</v>
      </c>
      <c r="I39" s="40">
        <v>15911.79</v>
      </c>
      <c r="J39" s="40">
        <v>28546.080000000002</v>
      </c>
      <c r="K39" s="40">
        <v>10976.03</v>
      </c>
      <c r="L39" s="40">
        <v>16898.41</v>
      </c>
      <c r="M39" s="40">
        <v>16651.57</v>
      </c>
      <c r="N39" s="40">
        <v>17252.189999999999</v>
      </c>
      <c r="O39" s="40">
        <v>27484.86</v>
      </c>
      <c r="P39" s="40">
        <v>17407.71</v>
      </c>
      <c r="Q39" s="40">
        <v>30673.16</v>
      </c>
      <c r="R39" s="40">
        <v>16538.61</v>
      </c>
      <c r="S39" s="40">
        <v>17341.63</v>
      </c>
      <c r="T39" s="40">
        <f>ROUND(SUM(H39:S39),5)</f>
        <v>230475.03</v>
      </c>
    </row>
    <row r="40" spans="1:20" x14ac:dyDescent="0.35">
      <c r="A40" s="39"/>
      <c r="B40" s="39"/>
      <c r="C40" s="39"/>
      <c r="D40" s="39"/>
      <c r="E40" s="39"/>
      <c r="F40" s="39"/>
      <c r="G40" s="39" t="s">
        <v>175</v>
      </c>
      <c r="H40" s="40">
        <v>0</v>
      </c>
      <c r="I40" s="40">
        <v>0</v>
      </c>
      <c r="J40" s="40">
        <v>0</v>
      </c>
      <c r="K40" s="40">
        <v>0</v>
      </c>
      <c r="L40" s="40">
        <v>0</v>
      </c>
      <c r="M40" s="40">
        <v>0</v>
      </c>
      <c r="N40" s="40">
        <v>0</v>
      </c>
      <c r="O40" s="40">
        <v>4212.17</v>
      </c>
      <c r="P40" s="40">
        <v>0</v>
      </c>
      <c r="Q40" s="40">
        <v>0</v>
      </c>
      <c r="R40" s="40">
        <v>0</v>
      </c>
      <c r="S40" s="40">
        <v>0</v>
      </c>
      <c r="T40" s="40">
        <f>ROUND(SUM(H40:S40),5)</f>
        <v>4212.17</v>
      </c>
    </row>
    <row r="41" spans="1:20" x14ac:dyDescent="0.35">
      <c r="A41" s="39"/>
      <c r="B41" s="39"/>
      <c r="C41" s="39"/>
      <c r="D41" s="39"/>
      <c r="E41" s="39"/>
      <c r="F41" s="39"/>
      <c r="G41" s="39" t="s">
        <v>136</v>
      </c>
      <c r="H41" s="40">
        <v>35.64</v>
      </c>
      <c r="I41" s="40">
        <v>35.64</v>
      </c>
      <c r="J41" s="40">
        <v>35.64</v>
      </c>
      <c r="K41" s="40">
        <v>35.64</v>
      </c>
      <c r="L41" s="40">
        <v>35.64</v>
      </c>
      <c r="M41" s="40">
        <v>35.64</v>
      </c>
      <c r="N41" s="40">
        <v>35.64</v>
      </c>
      <c r="O41" s="40">
        <v>35.64</v>
      </c>
      <c r="P41" s="40">
        <v>35.64</v>
      </c>
      <c r="Q41" s="40">
        <v>35.64</v>
      </c>
      <c r="R41" s="40">
        <v>35.64</v>
      </c>
      <c r="S41" s="40">
        <v>35.64</v>
      </c>
      <c r="T41" s="40">
        <f>ROUND(SUM(H41:S41),5)</f>
        <v>427.68</v>
      </c>
    </row>
    <row r="42" spans="1:20" ht="18.600000000000001" thickBot="1" x14ac:dyDescent="0.4">
      <c r="A42" s="39"/>
      <c r="B42" s="39"/>
      <c r="C42" s="39"/>
      <c r="D42" s="39"/>
      <c r="E42" s="39"/>
      <c r="F42" s="39"/>
      <c r="G42" s="39" t="s">
        <v>135</v>
      </c>
      <c r="H42" s="42">
        <v>0</v>
      </c>
      <c r="I42" s="42">
        <v>0</v>
      </c>
      <c r="J42" s="42">
        <v>0</v>
      </c>
      <c r="K42" s="42">
        <v>0</v>
      </c>
      <c r="L42" s="42">
        <v>0</v>
      </c>
      <c r="M42" s="42">
        <v>0</v>
      </c>
      <c r="N42" s="42">
        <v>0</v>
      </c>
      <c r="O42" s="42">
        <v>0</v>
      </c>
      <c r="P42" s="42">
        <v>0</v>
      </c>
      <c r="Q42" s="42">
        <v>0</v>
      </c>
      <c r="R42" s="42">
        <v>0</v>
      </c>
      <c r="S42" s="42">
        <v>0</v>
      </c>
      <c r="T42" s="42">
        <f>ROUND(SUM(H42:S42),5)</f>
        <v>0</v>
      </c>
    </row>
    <row r="43" spans="1:20" x14ac:dyDescent="0.35">
      <c r="A43" s="39"/>
      <c r="B43" s="39"/>
      <c r="C43" s="39"/>
      <c r="D43" s="39"/>
      <c r="E43" s="39"/>
      <c r="F43" s="39" t="s">
        <v>134</v>
      </c>
      <c r="G43" s="39"/>
      <c r="H43" s="40">
        <f t="shared" ref="H43:S43" si="9">ROUND(SUM(H38:H42),5)</f>
        <v>14828.63</v>
      </c>
      <c r="I43" s="40">
        <f t="shared" si="9"/>
        <v>15947.43</v>
      </c>
      <c r="J43" s="40">
        <f t="shared" si="9"/>
        <v>28581.72</v>
      </c>
      <c r="K43" s="40">
        <f t="shared" si="9"/>
        <v>11011.67</v>
      </c>
      <c r="L43" s="40">
        <f t="shared" si="9"/>
        <v>16934.05</v>
      </c>
      <c r="M43" s="40">
        <f t="shared" si="9"/>
        <v>16687.21</v>
      </c>
      <c r="N43" s="40">
        <f t="shared" si="9"/>
        <v>17287.830000000002</v>
      </c>
      <c r="O43" s="40">
        <f t="shared" si="9"/>
        <v>31732.67</v>
      </c>
      <c r="P43" s="40">
        <f t="shared" si="9"/>
        <v>17443.349999999999</v>
      </c>
      <c r="Q43" s="40">
        <f t="shared" si="9"/>
        <v>30708.799999999999</v>
      </c>
      <c r="R43" s="40">
        <f t="shared" si="9"/>
        <v>16574.25</v>
      </c>
      <c r="S43" s="40">
        <f t="shared" si="9"/>
        <v>17377.27</v>
      </c>
      <c r="T43" s="40">
        <f>ROUND(SUM(H43:S43),5)</f>
        <v>235114.88</v>
      </c>
    </row>
    <row r="44" spans="1:20" x14ac:dyDescent="0.35">
      <c r="A44" s="39"/>
      <c r="B44" s="39"/>
      <c r="C44" s="39"/>
      <c r="D44" s="39"/>
      <c r="E44" s="39"/>
      <c r="F44" s="39" t="s">
        <v>133</v>
      </c>
      <c r="G44" s="39"/>
      <c r="H44" s="40"/>
      <c r="I44" s="40"/>
      <c r="J44" s="40"/>
      <c r="K44" s="40"/>
      <c r="L44" s="40"/>
      <c r="M44" s="40"/>
      <c r="N44" s="40"/>
      <c r="O44" s="40"/>
      <c r="P44" s="40"/>
      <c r="Q44" s="40"/>
      <c r="R44" s="40"/>
      <c r="S44" s="40"/>
      <c r="T44" s="40"/>
    </row>
    <row r="45" spans="1:20" x14ac:dyDescent="0.35">
      <c r="A45" s="39"/>
      <c r="B45" s="39"/>
      <c r="C45" s="39"/>
      <c r="D45" s="39"/>
      <c r="E45" s="39"/>
      <c r="F45" s="39"/>
      <c r="G45" s="39" t="s">
        <v>132</v>
      </c>
      <c r="H45" s="40">
        <v>805.53</v>
      </c>
      <c r="I45" s="40">
        <v>1202.9000000000001</v>
      </c>
      <c r="J45" s="40">
        <v>401.87</v>
      </c>
      <c r="K45" s="40">
        <v>1241.6400000000001</v>
      </c>
      <c r="L45" s="40">
        <v>831.87</v>
      </c>
      <c r="M45" s="40">
        <v>834.72</v>
      </c>
      <c r="N45" s="40">
        <v>859.56</v>
      </c>
      <c r="O45" s="40">
        <v>994.91</v>
      </c>
      <c r="P45" s="40">
        <v>1153.6300000000001</v>
      </c>
      <c r="Q45" s="40">
        <v>1138.08</v>
      </c>
      <c r="R45" s="40">
        <v>1148.8599999999999</v>
      </c>
      <c r="S45" s="40">
        <v>1738.91</v>
      </c>
      <c r="T45" s="40">
        <f>ROUND(SUM(H45:S45),5)</f>
        <v>12352.48</v>
      </c>
    </row>
    <row r="46" spans="1:20" ht="18.600000000000001" thickBot="1" x14ac:dyDescent="0.4">
      <c r="A46" s="39"/>
      <c r="B46" s="39"/>
      <c r="C46" s="39"/>
      <c r="D46" s="39"/>
      <c r="E46" s="39"/>
      <c r="F46" s="39"/>
      <c r="G46" s="39" t="s">
        <v>131</v>
      </c>
      <c r="H46" s="42">
        <v>2.74</v>
      </c>
      <c r="I46" s="42">
        <v>391.62</v>
      </c>
      <c r="J46" s="42">
        <v>-800.28</v>
      </c>
      <c r="K46" s="42">
        <v>420.81</v>
      </c>
      <c r="L46" s="42">
        <v>-2.9</v>
      </c>
      <c r="M46" s="42">
        <v>3.51</v>
      </c>
      <c r="N46" s="42">
        <v>1.44</v>
      </c>
      <c r="O46" s="42">
        <v>-419.94</v>
      </c>
      <c r="P46" s="42">
        <v>0</v>
      </c>
      <c r="Q46" s="42">
        <v>0</v>
      </c>
      <c r="R46" s="42">
        <v>28.53</v>
      </c>
      <c r="S46" s="42">
        <v>576.07000000000005</v>
      </c>
      <c r="T46" s="42">
        <f>ROUND(SUM(H46:S46),5)</f>
        <v>201.6</v>
      </c>
    </row>
    <row r="47" spans="1:20" x14ac:dyDescent="0.35">
      <c r="A47" s="39"/>
      <c r="B47" s="39"/>
      <c r="C47" s="39"/>
      <c r="D47" s="39"/>
      <c r="E47" s="39"/>
      <c r="F47" s="39" t="s">
        <v>130</v>
      </c>
      <c r="G47" s="39"/>
      <c r="H47" s="40">
        <f t="shared" ref="H47:S47" si="10">ROUND(SUM(H44:H46),5)</f>
        <v>808.27</v>
      </c>
      <c r="I47" s="40">
        <f t="shared" si="10"/>
        <v>1594.52</v>
      </c>
      <c r="J47" s="40">
        <f t="shared" si="10"/>
        <v>-398.41</v>
      </c>
      <c r="K47" s="40">
        <f t="shared" si="10"/>
        <v>1662.45</v>
      </c>
      <c r="L47" s="40">
        <f t="shared" si="10"/>
        <v>828.97</v>
      </c>
      <c r="M47" s="40">
        <f t="shared" si="10"/>
        <v>838.23</v>
      </c>
      <c r="N47" s="40">
        <f t="shared" si="10"/>
        <v>861</v>
      </c>
      <c r="O47" s="40">
        <f t="shared" si="10"/>
        <v>574.97</v>
      </c>
      <c r="P47" s="40">
        <f t="shared" si="10"/>
        <v>1153.6300000000001</v>
      </c>
      <c r="Q47" s="40">
        <f t="shared" si="10"/>
        <v>1138.08</v>
      </c>
      <c r="R47" s="40">
        <f t="shared" si="10"/>
        <v>1177.3900000000001</v>
      </c>
      <c r="S47" s="40">
        <f t="shared" si="10"/>
        <v>2314.98</v>
      </c>
      <c r="T47" s="40">
        <f>ROUND(SUM(H47:S47),5)</f>
        <v>12554.08</v>
      </c>
    </row>
    <row r="48" spans="1:20" x14ac:dyDescent="0.35">
      <c r="A48" s="39"/>
      <c r="B48" s="39"/>
      <c r="C48" s="39"/>
      <c r="D48" s="39"/>
      <c r="E48" s="39"/>
      <c r="F48" s="39" t="s">
        <v>129</v>
      </c>
      <c r="G48" s="39"/>
      <c r="H48" s="40"/>
      <c r="I48" s="40"/>
      <c r="J48" s="40"/>
      <c r="K48" s="40"/>
      <c r="L48" s="40"/>
      <c r="M48" s="40"/>
      <c r="N48" s="40"/>
      <c r="O48" s="40"/>
      <c r="P48" s="40"/>
      <c r="Q48" s="40"/>
      <c r="R48" s="40"/>
      <c r="S48" s="40"/>
      <c r="T48" s="40"/>
    </row>
    <row r="49" spans="1:20" x14ac:dyDescent="0.35">
      <c r="A49" s="39"/>
      <c r="B49" s="39"/>
      <c r="C49" s="39"/>
      <c r="D49" s="39"/>
      <c r="E49" s="39"/>
      <c r="F49" s="39"/>
      <c r="G49" s="39" t="s">
        <v>128</v>
      </c>
      <c r="H49" s="40">
        <v>941.96</v>
      </c>
      <c r="I49" s="40">
        <v>1048.54</v>
      </c>
      <c r="J49" s="40">
        <v>1865.94</v>
      </c>
      <c r="K49" s="40">
        <v>689.8</v>
      </c>
      <c r="L49" s="40">
        <v>1078.7</v>
      </c>
      <c r="M49" s="40">
        <v>1057.2</v>
      </c>
      <c r="N49" s="40">
        <v>1162.6300000000001</v>
      </c>
      <c r="O49" s="40">
        <v>2045.8</v>
      </c>
      <c r="P49" s="40">
        <v>1097.8800000000001</v>
      </c>
      <c r="Q49" s="40">
        <v>1901.74</v>
      </c>
      <c r="R49" s="40">
        <v>1071.9100000000001</v>
      </c>
      <c r="S49" s="40">
        <v>1168.2</v>
      </c>
      <c r="T49" s="40">
        <f>ROUND(SUM(H49:S49),5)</f>
        <v>15130.3</v>
      </c>
    </row>
    <row r="50" spans="1:20" ht="18.600000000000001" thickBot="1" x14ac:dyDescent="0.4">
      <c r="A50" s="39"/>
      <c r="B50" s="39"/>
      <c r="C50" s="39"/>
      <c r="D50" s="39"/>
      <c r="E50" s="39"/>
      <c r="F50" s="39"/>
      <c r="G50" s="39" t="s">
        <v>127</v>
      </c>
      <c r="H50" s="42">
        <v>220.31</v>
      </c>
      <c r="I50" s="42">
        <v>245.23</v>
      </c>
      <c r="J50" s="42">
        <v>436.39</v>
      </c>
      <c r="K50" s="42">
        <v>161.33000000000001</v>
      </c>
      <c r="L50" s="42">
        <v>252.29</v>
      </c>
      <c r="M50" s="42">
        <v>247.27</v>
      </c>
      <c r="N50" s="42">
        <v>271.92</v>
      </c>
      <c r="O50" s="42">
        <v>478.46</v>
      </c>
      <c r="P50" s="42">
        <v>256.76</v>
      </c>
      <c r="Q50" s="42">
        <v>444.75</v>
      </c>
      <c r="R50" s="42">
        <v>250.71</v>
      </c>
      <c r="S50" s="42">
        <v>273.26</v>
      </c>
      <c r="T50" s="42">
        <f>ROUND(SUM(H50:S50),5)</f>
        <v>3538.68</v>
      </c>
    </row>
    <row r="51" spans="1:20" x14ac:dyDescent="0.35">
      <c r="A51" s="39"/>
      <c r="B51" s="39"/>
      <c r="C51" s="39"/>
      <c r="D51" s="39"/>
      <c r="E51" s="39"/>
      <c r="F51" s="39" t="s">
        <v>126</v>
      </c>
      <c r="G51" s="39"/>
      <c r="H51" s="40">
        <f t="shared" ref="H51:S51" si="11">ROUND(SUM(H48:H50),5)</f>
        <v>1162.27</v>
      </c>
      <c r="I51" s="40">
        <f t="shared" si="11"/>
        <v>1293.77</v>
      </c>
      <c r="J51" s="40">
        <f t="shared" si="11"/>
        <v>2302.33</v>
      </c>
      <c r="K51" s="40">
        <f t="shared" si="11"/>
        <v>851.13</v>
      </c>
      <c r="L51" s="40">
        <f t="shared" si="11"/>
        <v>1330.99</v>
      </c>
      <c r="M51" s="40">
        <f t="shared" si="11"/>
        <v>1304.47</v>
      </c>
      <c r="N51" s="40">
        <f t="shared" si="11"/>
        <v>1434.55</v>
      </c>
      <c r="O51" s="40">
        <f t="shared" si="11"/>
        <v>2524.2600000000002</v>
      </c>
      <c r="P51" s="40">
        <f t="shared" si="11"/>
        <v>1354.64</v>
      </c>
      <c r="Q51" s="40">
        <f t="shared" si="11"/>
        <v>2346.4899999999998</v>
      </c>
      <c r="R51" s="40">
        <f t="shared" si="11"/>
        <v>1322.62</v>
      </c>
      <c r="S51" s="40">
        <f t="shared" si="11"/>
        <v>1441.46</v>
      </c>
      <c r="T51" s="40">
        <f>ROUND(SUM(H51:S51),5)</f>
        <v>18668.98</v>
      </c>
    </row>
    <row r="52" spans="1:20" x14ac:dyDescent="0.35">
      <c r="A52" s="39"/>
      <c r="B52" s="39"/>
      <c r="C52" s="39"/>
      <c r="D52" s="39"/>
      <c r="E52" s="39"/>
      <c r="F52" s="39" t="s">
        <v>125</v>
      </c>
      <c r="G52" s="39"/>
      <c r="H52" s="40"/>
      <c r="I52" s="40"/>
      <c r="J52" s="40"/>
      <c r="K52" s="40"/>
      <c r="L52" s="40"/>
      <c r="M52" s="40"/>
      <c r="N52" s="40"/>
      <c r="O52" s="40"/>
      <c r="P52" s="40"/>
      <c r="Q52" s="40"/>
      <c r="R52" s="40"/>
      <c r="S52" s="40"/>
      <c r="T52" s="40"/>
    </row>
    <row r="53" spans="1:20" x14ac:dyDescent="0.35">
      <c r="A53" s="39"/>
      <c r="B53" s="39"/>
      <c r="C53" s="39"/>
      <c r="D53" s="39"/>
      <c r="E53" s="39"/>
      <c r="F53" s="39"/>
      <c r="G53" s="39" t="s">
        <v>124</v>
      </c>
      <c r="H53" s="40">
        <v>3775.67</v>
      </c>
      <c r="I53" s="40">
        <v>3775.67</v>
      </c>
      <c r="J53" s="40">
        <v>3545.39</v>
      </c>
      <c r="K53" s="40">
        <v>5108.57</v>
      </c>
      <c r="L53" s="40">
        <v>0</v>
      </c>
      <c r="M53" s="40">
        <v>10885.48</v>
      </c>
      <c r="N53" s="40">
        <v>5108.57</v>
      </c>
      <c r="O53" s="40">
        <v>5108.57</v>
      </c>
      <c r="P53" s="40">
        <v>4920.29</v>
      </c>
      <c r="Q53" s="40">
        <v>4925.43</v>
      </c>
      <c r="R53" s="40">
        <v>4920.29</v>
      </c>
      <c r="S53" s="40">
        <v>4920.29</v>
      </c>
      <c r="T53" s="40">
        <f>ROUND(SUM(H53:S53),5)</f>
        <v>56994.22</v>
      </c>
    </row>
    <row r="54" spans="1:20" x14ac:dyDescent="0.35">
      <c r="A54" s="39"/>
      <c r="B54" s="39"/>
      <c r="C54" s="39"/>
      <c r="D54" s="39"/>
      <c r="E54" s="39"/>
      <c r="F54" s="39"/>
      <c r="G54" s="39" t="s">
        <v>123</v>
      </c>
      <c r="H54" s="40">
        <v>62.77</v>
      </c>
      <c r="I54" s="40">
        <v>16.48</v>
      </c>
      <c r="J54" s="40">
        <v>37.909999999999997</v>
      </c>
      <c r="K54" s="40">
        <v>73.02</v>
      </c>
      <c r="L54" s="40">
        <v>69.64</v>
      </c>
      <c r="M54" s="40">
        <v>62.77</v>
      </c>
      <c r="N54" s="40">
        <v>62.77</v>
      </c>
      <c r="O54" s="40">
        <v>62.77</v>
      </c>
      <c r="P54" s="40">
        <v>62.77</v>
      </c>
      <c r="Q54" s="40">
        <v>62.77</v>
      </c>
      <c r="R54" s="40">
        <v>62.77</v>
      </c>
      <c r="S54" s="40">
        <v>0</v>
      </c>
      <c r="T54" s="40">
        <f>ROUND(SUM(H54:S54),5)</f>
        <v>636.44000000000005</v>
      </c>
    </row>
    <row r="55" spans="1:20" ht="18.600000000000001" thickBot="1" x14ac:dyDescent="0.4">
      <c r="A55" s="39"/>
      <c r="B55" s="39"/>
      <c r="C55" s="39"/>
      <c r="D55" s="39"/>
      <c r="E55" s="39"/>
      <c r="F55" s="39"/>
      <c r="G55" s="39" t="s">
        <v>122</v>
      </c>
      <c r="H55" s="42">
        <v>307.27999999999997</v>
      </c>
      <c r="I55" s="42">
        <v>307.27999999999997</v>
      </c>
      <c r="J55" s="42">
        <v>257.08</v>
      </c>
      <c r="K55" s="42">
        <v>307.27999999999997</v>
      </c>
      <c r="L55" s="42">
        <v>418</v>
      </c>
      <c r="M55" s="42">
        <v>514.55999999999995</v>
      </c>
      <c r="N55" s="42">
        <v>413.28</v>
      </c>
      <c r="O55" s="42">
        <v>413.28</v>
      </c>
      <c r="P55" s="42">
        <v>413.28</v>
      </c>
      <c r="Q55" s="42">
        <v>413.28</v>
      </c>
      <c r="R55" s="42">
        <v>413.28</v>
      </c>
      <c r="S55" s="42">
        <v>429.76</v>
      </c>
      <c r="T55" s="42">
        <f>ROUND(SUM(H55:S55),5)</f>
        <v>4607.6400000000003</v>
      </c>
    </row>
    <row r="56" spans="1:20" x14ac:dyDescent="0.35">
      <c r="A56" s="39"/>
      <c r="B56" s="39"/>
      <c r="C56" s="39"/>
      <c r="D56" s="39"/>
      <c r="E56" s="39"/>
      <c r="F56" s="39" t="s">
        <v>121</v>
      </c>
      <c r="G56" s="39"/>
      <c r="H56" s="40">
        <f t="shared" ref="H56:S56" si="12">ROUND(SUM(H52:H55),5)</f>
        <v>4145.72</v>
      </c>
      <c r="I56" s="40">
        <f t="shared" si="12"/>
        <v>4099.43</v>
      </c>
      <c r="J56" s="40">
        <f t="shared" si="12"/>
        <v>3840.38</v>
      </c>
      <c r="K56" s="40">
        <f t="shared" si="12"/>
        <v>5488.87</v>
      </c>
      <c r="L56" s="40">
        <f t="shared" si="12"/>
        <v>487.64</v>
      </c>
      <c r="M56" s="40">
        <f t="shared" si="12"/>
        <v>11462.81</v>
      </c>
      <c r="N56" s="40">
        <f t="shared" si="12"/>
        <v>5584.62</v>
      </c>
      <c r="O56" s="40">
        <f t="shared" si="12"/>
        <v>5584.62</v>
      </c>
      <c r="P56" s="40">
        <f t="shared" si="12"/>
        <v>5396.34</v>
      </c>
      <c r="Q56" s="40">
        <f t="shared" si="12"/>
        <v>5401.48</v>
      </c>
      <c r="R56" s="40">
        <f t="shared" si="12"/>
        <v>5396.34</v>
      </c>
      <c r="S56" s="40">
        <f t="shared" si="12"/>
        <v>5350.05</v>
      </c>
      <c r="T56" s="40">
        <f>ROUND(SUM(H56:S56),5)</f>
        <v>62238.3</v>
      </c>
    </row>
    <row r="57" spans="1:20" x14ac:dyDescent="0.35">
      <c r="A57" s="39"/>
      <c r="B57" s="39"/>
      <c r="C57" s="39"/>
      <c r="D57" s="39"/>
      <c r="E57" s="39"/>
      <c r="F57" s="39" t="s">
        <v>120</v>
      </c>
      <c r="G57" s="39"/>
      <c r="H57" s="40"/>
      <c r="I57" s="40"/>
      <c r="J57" s="40"/>
      <c r="K57" s="40"/>
      <c r="L57" s="40"/>
      <c r="M57" s="40"/>
      <c r="N57" s="40"/>
      <c r="O57" s="40"/>
      <c r="P57" s="40"/>
      <c r="Q57" s="40"/>
      <c r="R57" s="40"/>
      <c r="S57" s="40"/>
      <c r="T57" s="40"/>
    </row>
    <row r="58" spans="1:20" x14ac:dyDescent="0.35">
      <c r="A58" s="39"/>
      <c r="B58" s="39"/>
      <c r="C58" s="39"/>
      <c r="D58" s="39"/>
      <c r="E58" s="39"/>
      <c r="F58" s="39"/>
      <c r="G58" s="39" t="s">
        <v>119</v>
      </c>
      <c r="H58" s="40">
        <v>1141.17</v>
      </c>
      <c r="I58" s="40">
        <v>1141.17</v>
      </c>
      <c r="J58" s="40">
        <v>1141.18</v>
      </c>
      <c r="K58" s="40">
        <v>1147.4000000000001</v>
      </c>
      <c r="L58" s="40">
        <v>1758.75</v>
      </c>
      <c r="M58" s="40">
        <v>1147.4000000000001</v>
      </c>
      <c r="N58" s="40">
        <v>1147.4000000000001</v>
      </c>
      <c r="O58" s="40">
        <v>1147.4000000000001</v>
      </c>
      <c r="P58" s="40">
        <v>1147.4000000000001</v>
      </c>
      <c r="Q58" s="40">
        <v>1147.4000000000001</v>
      </c>
      <c r="R58" s="40">
        <v>1147.4000000000001</v>
      </c>
      <c r="S58" s="40">
        <v>1147.4000000000001</v>
      </c>
      <c r="T58" s="40">
        <f>ROUND(SUM(H58:S58),5)</f>
        <v>14361.47</v>
      </c>
    </row>
    <row r="59" spans="1:20" ht="18.600000000000001" thickBot="1" x14ac:dyDescent="0.4">
      <c r="A59" s="39"/>
      <c r="B59" s="39"/>
      <c r="C59" s="39"/>
      <c r="D59" s="39"/>
      <c r="E59" s="39"/>
      <c r="F59" s="39"/>
      <c r="G59" s="39" t="s">
        <v>118</v>
      </c>
      <c r="H59" s="43">
        <v>209.61</v>
      </c>
      <c r="I59" s="43">
        <v>174.74</v>
      </c>
      <c r="J59" s="43">
        <v>305.05</v>
      </c>
      <c r="K59" s="43">
        <v>55.65</v>
      </c>
      <c r="L59" s="43">
        <v>28.5</v>
      </c>
      <c r="M59" s="43">
        <v>22.8</v>
      </c>
      <c r="N59" s="43">
        <v>85.5</v>
      </c>
      <c r="O59" s="43">
        <v>74.099999999999994</v>
      </c>
      <c r="P59" s="43">
        <v>17.100000000000001</v>
      </c>
      <c r="Q59" s="43">
        <v>721.17</v>
      </c>
      <c r="R59" s="43">
        <v>437.85</v>
      </c>
      <c r="S59" s="43">
        <v>367.09</v>
      </c>
      <c r="T59" s="43">
        <f>ROUND(SUM(H59:S59),5)</f>
        <v>2499.16</v>
      </c>
    </row>
    <row r="60" spans="1:20" ht="18.600000000000001" thickBot="1" x14ac:dyDescent="0.4">
      <c r="A60" s="39"/>
      <c r="B60" s="39"/>
      <c r="C60" s="39"/>
      <c r="D60" s="39"/>
      <c r="E60" s="39"/>
      <c r="F60" s="39" t="s">
        <v>117</v>
      </c>
      <c r="G60" s="39"/>
      <c r="H60" s="44">
        <f t="shared" ref="H60:S60" si="13">ROUND(SUM(H57:H59),5)</f>
        <v>1350.78</v>
      </c>
      <c r="I60" s="44">
        <f t="shared" si="13"/>
        <v>1315.91</v>
      </c>
      <c r="J60" s="44">
        <f t="shared" si="13"/>
        <v>1446.23</v>
      </c>
      <c r="K60" s="44">
        <f t="shared" si="13"/>
        <v>1203.05</v>
      </c>
      <c r="L60" s="44">
        <f t="shared" si="13"/>
        <v>1787.25</v>
      </c>
      <c r="M60" s="44">
        <f t="shared" si="13"/>
        <v>1170.2</v>
      </c>
      <c r="N60" s="44">
        <f t="shared" si="13"/>
        <v>1232.9000000000001</v>
      </c>
      <c r="O60" s="44">
        <f t="shared" si="13"/>
        <v>1221.5</v>
      </c>
      <c r="P60" s="44">
        <f t="shared" si="13"/>
        <v>1164.5</v>
      </c>
      <c r="Q60" s="44">
        <f t="shared" si="13"/>
        <v>1868.57</v>
      </c>
      <c r="R60" s="44">
        <f t="shared" si="13"/>
        <v>1585.25</v>
      </c>
      <c r="S60" s="44">
        <f t="shared" si="13"/>
        <v>1514.49</v>
      </c>
      <c r="T60" s="44">
        <f>ROUND(SUM(H60:S60),5)</f>
        <v>16860.63</v>
      </c>
    </row>
    <row r="61" spans="1:20" x14ac:dyDescent="0.35">
      <c r="A61" s="39"/>
      <c r="B61" s="39"/>
      <c r="C61" s="39"/>
      <c r="D61" s="39"/>
      <c r="E61" s="39" t="s">
        <v>116</v>
      </c>
      <c r="F61" s="39"/>
      <c r="G61" s="39"/>
      <c r="H61" s="40">
        <f t="shared" ref="H61:S61" si="14">ROUND(H37+H43+H47+H51+H56+H60,5)</f>
        <v>22295.67</v>
      </c>
      <c r="I61" s="40">
        <f t="shared" si="14"/>
        <v>24251.06</v>
      </c>
      <c r="J61" s="40">
        <f t="shared" si="14"/>
        <v>35772.25</v>
      </c>
      <c r="K61" s="40">
        <f t="shared" si="14"/>
        <v>20217.169999999998</v>
      </c>
      <c r="L61" s="40">
        <f t="shared" si="14"/>
        <v>21368.9</v>
      </c>
      <c r="M61" s="40">
        <f t="shared" si="14"/>
        <v>31462.92</v>
      </c>
      <c r="N61" s="40">
        <f t="shared" si="14"/>
        <v>26400.9</v>
      </c>
      <c r="O61" s="40">
        <f t="shared" si="14"/>
        <v>41638.019999999997</v>
      </c>
      <c r="P61" s="40">
        <f t="shared" si="14"/>
        <v>26512.46</v>
      </c>
      <c r="Q61" s="40">
        <f t="shared" si="14"/>
        <v>41463.42</v>
      </c>
      <c r="R61" s="40">
        <f t="shared" si="14"/>
        <v>26055.85</v>
      </c>
      <c r="S61" s="40">
        <f t="shared" si="14"/>
        <v>27998.25</v>
      </c>
      <c r="T61" s="40">
        <f>ROUND(SUM(H61:S61),5)</f>
        <v>345436.87</v>
      </c>
    </row>
    <row r="62" spans="1:20" x14ac:dyDescent="0.35">
      <c r="A62" s="39"/>
      <c r="B62" s="39"/>
      <c r="C62" s="39"/>
      <c r="D62" s="39"/>
      <c r="E62" s="39" t="s">
        <v>115</v>
      </c>
      <c r="F62" s="39"/>
      <c r="G62" s="39"/>
      <c r="H62" s="40"/>
      <c r="I62" s="40"/>
      <c r="J62" s="40"/>
      <c r="K62" s="40"/>
      <c r="L62" s="40"/>
      <c r="M62" s="40"/>
      <c r="N62" s="40"/>
      <c r="O62" s="40"/>
      <c r="P62" s="40"/>
      <c r="Q62" s="40"/>
      <c r="R62" s="40"/>
      <c r="S62" s="40"/>
      <c r="T62" s="40"/>
    </row>
    <row r="63" spans="1:20" x14ac:dyDescent="0.35">
      <c r="A63" s="39"/>
      <c r="B63" s="39"/>
      <c r="C63" s="39"/>
      <c r="D63" s="39"/>
      <c r="E63" s="39"/>
      <c r="F63" s="39" t="s">
        <v>114</v>
      </c>
      <c r="G63" s="39"/>
      <c r="H63" s="40"/>
      <c r="I63" s="40"/>
      <c r="J63" s="40"/>
      <c r="K63" s="40"/>
      <c r="L63" s="40"/>
      <c r="M63" s="40"/>
      <c r="N63" s="40"/>
      <c r="O63" s="40"/>
      <c r="P63" s="40"/>
      <c r="Q63" s="40"/>
      <c r="R63" s="40"/>
      <c r="S63" s="40"/>
      <c r="T63" s="40"/>
    </row>
    <row r="64" spans="1:20" x14ac:dyDescent="0.35">
      <c r="A64" s="39"/>
      <c r="B64" s="39"/>
      <c r="C64" s="39"/>
      <c r="D64" s="39"/>
      <c r="E64" s="39"/>
      <c r="F64" s="39"/>
      <c r="G64" s="39" t="s">
        <v>113</v>
      </c>
      <c r="H64" s="40">
        <v>263.45</v>
      </c>
      <c r="I64" s="40">
        <v>457.03</v>
      </c>
      <c r="J64" s="40">
        <v>470.44</v>
      </c>
      <c r="K64" s="40">
        <v>95.28</v>
      </c>
      <c r="L64" s="40">
        <v>0</v>
      </c>
      <c r="M64" s="40">
        <v>0</v>
      </c>
      <c r="N64" s="40">
        <v>0</v>
      </c>
      <c r="O64" s="40">
        <v>0</v>
      </c>
      <c r="P64" s="40">
        <v>0</v>
      </c>
      <c r="Q64" s="40">
        <v>-93.49</v>
      </c>
      <c r="R64" s="40">
        <v>0</v>
      </c>
      <c r="S64" s="40">
        <v>0</v>
      </c>
      <c r="T64" s="40">
        <f>ROUND(SUM(H64:S64),5)</f>
        <v>1192.71</v>
      </c>
    </row>
    <row r="65" spans="1:20" x14ac:dyDescent="0.35">
      <c r="A65" s="39"/>
      <c r="B65" s="39"/>
      <c r="C65" s="39"/>
      <c r="D65" s="39"/>
      <c r="E65" s="39"/>
      <c r="F65" s="39"/>
      <c r="G65" s="39" t="s">
        <v>112</v>
      </c>
      <c r="H65" s="40">
        <v>253.42</v>
      </c>
      <c r="I65" s="40">
        <v>253.42</v>
      </c>
      <c r="J65" s="40">
        <v>253.42</v>
      </c>
      <c r="K65" s="40">
        <v>258.12</v>
      </c>
      <c r="L65" s="40">
        <v>258.12</v>
      </c>
      <c r="M65" s="40">
        <v>258.12</v>
      </c>
      <c r="N65" s="40">
        <v>258.12</v>
      </c>
      <c r="O65" s="40">
        <v>258.12</v>
      </c>
      <c r="P65" s="40">
        <v>258.12</v>
      </c>
      <c r="Q65" s="40">
        <v>258.12</v>
      </c>
      <c r="R65" s="40">
        <v>258.12</v>
      </c>
      <c r="S65" s="40">
        <v>258.12</v>
      </c>
      <c r="T65" s="40">
        <f>ROUND(SUM(H65:S65),5)</f>
        <v>3083.34</v>
      </c>
    </row>
    <row r="66" spans="1:20" ht="18.600000000000001" thickBot="1" x14ac:dyDescent="0.4">
      <c r="A66" s="39"/>
      <c r="B66" s="39"/>
      <c r="C66" s="39"/>
      <c r="D66" s="39"/>
      <c r="E66" s="39"/>
      <c r="F66" s="39"/>
      <c r="G66" s="39" t="s">
        <v>111</v>
      </c>
      <c r="H66" s="42">
        <v>273.86</v>
      </c>
      <c r="I66" s="42">
        <v>315.06</v>
      </c>
      <c r="J66" s="42">
        <v>700.04</v>
      </c>
      <c r="K66" s="42">
        <v>93.03</v>
      </c>
      <c r="L66" s="42">
        <v>559.51</v>
      </c>
      <c r="M66" s="42">
        <v>514.62</v>
      </c>
      <c r="N66" s="42">
        <v>406.4</v>
      </c>
      <c r="O66" s="42">
        <v>296.24</v>
      </c>
      <c r="P66" s="42">
        <v>302.38</v>
      </c>
      <c r="Q66" s="42">
        <v>292.37</v>
      </c>
      <c r="R66" s="42">
        <v>275.5</v>
      </c>
      <c r="S66" s="42">
        <v>261.02</v>
      </c>
      <c r="T66" s="42">
        <f>ROUND(SUM(H66:S66),5)</f>
        <v>4290.03</v>
      </c>
    </row>
    <row r="67" spans="1:20" x14ac:dyDescent="0.35">
      <c r="A67" s="39"/>
      <c r="B67" s="39"/>
      <c r="C67" s="39"/>
      <c r="D67" s="39"/>
      <c r="E67" s="39"/>
      <c r="F67" s="39" t="s">
        <v>110</v>
      </c>
      <c r="G67" s="39"/>
      <c r="H67" s="40">
        <f t="shared" ref="H67:S67" si="15">ROUND(SUM(H63:H66),5)</f>
        <v>790.73</v>
      </c>
      <c r="I67" s="40">
        <f t="shared" si="15"/>
        <v>1025.51</v>
      </c>
      <c r="J67" s="40">
        <f t="shared" si="15"/>
        <v>1423.9</v>
      </c>
      <c r="K67" s="40">
        <f t="shared" si="15"/>
        <v>446.43</v>
      </c>
      <c r="L67" s="40">
        <f t="shared" si="15"/>
        <v>817.63</v>
      </c>
      <c r="M67" s="40">
        <f t="shared" si="15"/>
        <v>772.74</v>
      </c>
      <c r="N67" s="40">
        <f t="shared" si="15"/>
        <v>664.52</v>
      </c>
      <c r="O67" s="40">
        <f t="shared" si="15"/>
        <v>554.36</v>
      </c>
      <c r="P67" s="40">
        <f t="shared" si="15"/>
        <v>560.5</v>
      </c>
      <c r="Q67" s="40">
        <f t="shared" si="15"/>
        <v>457</v>
      </c>
      <c r="R67" s="40">
        <f t="shared" si="15"/>
        <v>533.62</v>
      </c>
      <c r="S67" s="40">
        <f t="shared" si="15"/>
        <v>519.14</v>
      </c>
      <c r="T67" s="40">
        <f>ROUND(SUM(H67:S67),5)</f>
        <v>8566.08</v>
      </c>
    </row>
    <row r="68" spans="1:20" x14ac:dyDescent="0.35">
      <c r="A68" s="39"/>
      <c r="B68" s="39"/>
      <c r="C68" s="39"/>
      <c r="D68" s="39"/>
      <c r="E68" s="39"/>
      <c r="F68" s="39" t="s">
        <v>109</v>
      </c>
      <c r="G68" s="39"/>
      <c r="H68" s="40"/>
      <c r="I68" s="40"/>
      <c r="J68" s="40"/>
      <c r="K68" s="40"/>
      <c r="L68" s="40"/>
      <c r="M68" s="40"/>
      <c r="N68" s="40"/>
      <c r="O68" s="40"/>
      <c r="P68" s="40"/>
      <c r="Q68" s="40"/>
      <c r="R68" s="40"/>
      <c r="S68" s="40"/>
      <c r="T68" s="40"/>
    </row>
    <row r="69" spans="1:20" x14ac:dyDescent="0.35">
      <c r="A69" s="39"/>
      <c r="B69" s="39"/>
      <c r="C69" s="39"/>
      <c r="D69" s="39"/>
      <c r="E69" s="39"/>
      <c r="F69" s="39"/>
      <c r="G69" s="39" t="s">
        <v>108</v>
      </c>
      <c r="H69" s="40">
        <v>400</v>
      </c>
      <c r="I69" s="40">
        <v>1000</v>
      </c>
      <c r="J69" s="40">
        <v>1700</v>
      </c>
      <c r="K69" s="40">
        <v>0</v>
      </c>
      <c r="L69" s="40">
        <v>500</v>
      </c>
      <c r="M69" s="40">
        <v>400</v>
      </c>
      <c r="N69" s="40">
        <v>1500</v>
      </c>
      <c r="O69" s="40">
        <v>1300</v>
      </c>
      <c r="P69" s="40">
        <v>300</v>
      </c>
      <c r="Q69" s="40">
        <v>0</v>
      </c>
      <c r="R69" s="40">
        <v>750</v>
      </c>
      <c r="S69" s="40">
        <v>1500</v>
      </c>
      <c r="T69" s="40">
        <f t="shared" ref="T69:T99" si="16">ROUND(SUM(H69:S69),5)</f>
        <v>9350</v>
      </c>
    </row>
    <row r="70" spans="1:20" x14ac:dyDescent="0.35">
      <c r="A70" s="39"/>
      <c r="B70" s="39"/>
      <c r="C70" s="39"/>
      <c r="D70" s="39"/>
      <c r="E70" s="39"/>
      <c r="F70" s="39"/>
      <c r="G70" s="39" t="s">
        <v>107</v>
      </c>
      <c r="H70" s="40">
        <v>361.23</v>
      </c>
      <c r="I70" s="40">
        <v>346.47</v>
      </c>
      <c r="J70" s="40">
        <v>48.19</v>
      </c>
      <c r="K70" s="40">
        <v>403.23</v>
      </c>
      <c r="L70" s="40">
        <v>109.38</v>
      </c>
      <c r="M70" s="40">
        <v>299.73</v>
      </c>
      <c r="N70" s="40">
        <v>207.4</v>
      </c>
      <c r="O70" s="40">
        <v>222.34</v>
      </c>
      <c r="P70" s="40">
        <v>0</v>
      </c>
      <c r="Q70" s="40">
        <v>662.39</v>
      </c>
      <c r="R70" s="40">
        <v>259.25</v>
      </c>
      <c r="S70" s="40">
        <v>0</v>
      </c>
      <c r="T70" s="40">
        <f t="shared" si="16"/>
        <v>2919.61</v>
      </c>
    </row>
    <row r="71" spans="1:20" x14ac:dyDescent="0.35">
      <c r="A71" s="39"/>
      <c r="B71" s="39"/>
      <c r="C71" s="39"/>
      <c r="D71" s="39"/>
      <c r="E71" s="39"/>
      <c r="F71" s="39"/>
      <c r="G71" s="39" t="s">
        <v>106</v>
      </c>
      <c r="H71" s="40">
        <v>303.88</v>
      </c>
      <c r="I71" s="40">
        <v>289.12</v>
      </c>
      <c r="J71" s="40">
        <v>211.61</v>
      </c>
      <c r="K71" s="40">
        <v>234.9</v>
      </c>
      <c r="L71" s="40">
        <v>288.94</v>
      </c>
      <c r="M71" s="40">
        <v>418.68</v>
      </c>
      <c r="N71" s="40">
        <v>223</v>
      </c>
      <c r="O71" s="40">
        <v>208</v>
      </c>
      <c r="P71" s="40">
        <v>198</v>
      </c>
      <c r="Q71" s="40">
        <v>198.04</v>
      </c>
      <c r="R71" s="40">
        <v>195.43</v>
      </c>
      <c r="S71" s="40">
        <v>193.08</v>
      </c>
      <c r="T71" s="40">
        <f t="shared" si="16"/>
        <v>2962.68</v>
      </c>
    </row>
    <row r="72" spans="1:20" x14ac:dyDescent="0.35">
      <c r="A72" s="39"/>
      <c r="B72" s="39"/>
      <c r="C72" s="39"/>
      <c r="D72" s="39"/>
      <c r="E72" s="39"/>
      <c r="F72" s="39"/>
      <c r="G72" s="39" t="s">
        <v>105</v>
      </c>
      <c r="H72" s="40">
        <v>217.65</v>
      </c>
      <c r="I72" s="40">
        <v>0</v>
      </c>
      <c r="J72" s="40">
        <v>221.65</v>
      </c>
      <c r="K72" s="40">
        <v>221.65</v>
      </c>
      <c r="L72" s="40">
        <v>221.65</v>
      </c>
      <c r="M72" s="40">
        <v>0</v>
      </c>
      <c r="N72" s="40">
        <v>0</v>
      </c>
      <c r="O72" s="40">
        <v>0</v>
      </c>
      <c r="P72" s="40">
        <v>0</v>
      </c>
      <c r="Q72" s="40">
        <v>0</v>
      </c>
      <c r="R72" s="40">
        <v>0</v>
      </c>
      <c r="S72" s="40">
        <v>0</v>
      </c>
      <c r="T72" s="40">
        <f t="shared" si="16"/>
        <v>882.6</v>
      </c>
    </row>
    <row r="73" spans="1:20" x14ac:dyDescent="0.35">
      <c r="A73" s="39"/>
      <c r="B73" s="39"/>
      <c r="C73" s="39"/>
      <c r="D73" s="39"/>
      <c r="E73" s="39"/>
      <c r="F73" s="39"/>
      <c r="G73" s="39" t="s">
        <v>104</v>
      </c>
      <c r="H73" s="40">
        <v>0</v>
      </c>
      <c r="I73" s="40">
        <v>352.01</v>
      </c>
      <c r="J73" s="40">
        <v>0</v>
      </c>
      <c r="K73" s="40">
        <v>70.900000000000006</v>
      </c>
      <c r="L73" s="40">
        <v>53.8</v>
      </c>
      <c r="M73" s="40">
        <v>0</v>
      </c>
      <c r="N73" s="40">
        <v>52.49</v>
      </c>
      <c r="O73" s="40">
        <v>212.93</v>
      </c>
      <c r="P73" s="40">
        <v>0</v>
      </c>
      <c r="Q73" s="40">
        <v>0</v>
      </c>
      <c r="R73" s="40">
        <v>61.94</v>
      </c>
      <c r="S73" s="40">
        <v>27.78</v>
      </c>
      <c r="T73" s="40">
        <f t="shared" si="16"/>
        <v>831.85</v>
      </c>
    </row>
    <row r="74" spans="1:20" x14ac:dyDescent="0.35">
      <c r="A74" s="39"/>
      <c r="B74" s="39"/>
      <c r="C74" s="39"/>
      <c r="D74" s="39"/>
      <c r="E74" s="39"/>
      <c r="F74" s="39"/>
      <c r="G74" s="39" t="s">
        <v>103</v>
      </c>
      <c r="H74" s="40">
        <v>710.77</v>
      </c>
      <c r="I74" s="40">
        <v>710.77</v>
      </c>
      <c r="J74" s="40">
        <v>710.68</v>
      </c>
      <c r="K74" s="40">
        <v>766.33</v>
      </c>
      <c r="L74" s="40">
        <v>766.33</v>
      </c>
      <c r="M74" s="40">
        <v>766.33</v>
      </c>
      <c r="N74" s="40">
        <v>766.33</v>
      </c>
      <c r="O74" s="40">
        <v>766.33</v>
      </c>
      <c r="P74" s="40">
        <v>766.33</v>
      </c>
      <c r="Q74" s="40">
        <v>766.33</v>
      </c>
      <c r="R74" s="40">
        <v>766.33</v>
      </c>
      <c r="S74" s="40">
        <v>766.33</v>
      </c>
      <c r="T74" s="40">
        <f t="shared" si="16"/>
        <v>9029.19</v>
      </c>
    </row>
    <row r="75" spans="1:20" x14ac:dyDescent="0.35">
      <c r="A75" s="39"/>
      <c r="B75" s="39"/>
      <c r="C75" s="39"/>
      <c r="D75" s="39"/>
      <c r="E75" s="39"/>
      <c r="F75" s="39"/>
      <c r="G75" s="39" t="s">
        <v>102</v>
      </c>
      <c r="H75" s="40">
        <v>99</v>
      </c>
      <c r="I75" s="40">
        <v>0</v>
      </c>
      <c r="J75" s="40">
        <v>65</v>
      </c>
      <c r="K75" s="40">
        <v>475</v>
      </c>
      <c r="L75" s="40">
        <v>0</v>
      </c>
      <c r="M75" s="40">
        <v>0</v>
      </c>
      <c r="N75" s="40">
        <v>1493</v>
      </c>
      <c r="O75" s="40">
        <v>284</v>
      </c>
      <c r="P75" s="40">
        <v>0</v>
      </c>
      <c r="Q75" s="40">
        <v>200</v>
      </c>
      <c r="R75" s="40">
        <v>0</v>
      </c>
      <c r="S75" s="40">
        <v>0</v>
      </c>
      <c r="T75" s="40">
        <f t="shared" si="16"/>
        <v>2616</v>
      </c>
    </row>
    <row r="76" spans="1:20" x14ac:dyDescent="0.35">
      <c r="A76" s="39"/>
      <c r="B76" s="39"/>
      <c r="C76" s="39"/>
      <c r="D76" s="39"/>
      <c r="E76" s="39"/>
      <c r="F76" s="39"/>
      <c r="G76" s="39" t="s">
        <v>101</v>
      </c>
      <c r="H76" s="40">
        <v>21</v>
      </c>
      <c r="I76" s="40">
        <v>21</v>
      </c>
      <c r="J76" s="40">
        <v>35</v>
      </c>
      <c r="K76" s="40">
        <v>21</v>
      </c>
      <c r="L76" s="40">
        <v>21</v>
      </c>
      <c r="M76" s="40">
        <v>35</v>
      </c>
      <c r="N76" s="40">
        <v>21</v>
      </c>
      <c r="O76" s="40">
        <v>21</v>
      </c>
      <c r="P76" s="40">
        <v>21</v>
      </c>
      <c r="Q76" s="40">
        <v>21</v>
      </c>
      <c r="R76" s="40">
        <v>64</v>
      </c>
      <c r="S76" s="40">
        <v>21</v>
      </c>
      <c r="T76" s="40">
        <f t="shared" si="16"/>
        <v>323</v>
      </c>
    </row>
    <row r="77" spans="1:20" x14ac:dyDescent="0.35">
      <c r="A77" s="39"/>
      <c r="B77" s="39"/>
      <c r="C77" s="39"/>
      <c r="D77" s="39"/>
      <c r="E77" s="39"/>
      <c r="F77" s="39"/>
      <c r="G77" s="39" t="s">
        <v>100</v>
      </c>
      <c r="H77" s="40">
        <v>0</v>
      </c>
      <c r="I77" s="40">
        <v>0</v>
      </c>
      <c r="J77" s="40">
        <v>0</v>
      </c>
      <c r="K77" s="40">
        <v>0</v>
      </c>
      <c r="L77" s="40">
        <v>0</v>
      </c>
      <c r="M77" s="40">
        <v>0</v>
      </c>
      <c r="N77" s="40">
        <v>0</v>
      </c>
      <c r="O77" s="40">
        <v>0</v>
      </c>
      <c r="P77" s="40">
        <v>0</v>
      </c>
      <c r="Q77" s="40">
        <v>205.53</v>
      </c>
      <c r="R77" s="40">
        <v>0</v>
      </c>
      <c r="S77" s="40">
        <v>70</v>
      </c>
      <c r="T77" s="40">
        <f t="shared" si="16"/>
        <v>275.52999999999997</v>
      </c>
    </row>
    <row r="78" spans="1:20" x14ac:dyDescent="0.35">
      <c r="A78" s="39"/>
      <c r="B78" s="39"/>
      <c r="C78" s="39"/>
      <c r="D78" s="39"/>
      <c r="E78" s="39"/>
      <c r="F78" s="39"/>
      <c r="G78" s="39" t="s">
        <v>99</v>
      </c>
      <c r="H78" s="40">
        <v>614.5</v>
      </c>
      <c r="I78" s="40">
        <v>419.58</v>
      </c>
      <c r="J78" s="40">
        <v>1266.82</v>
      </c>
      <c r="K78" s="40">
        <v>28.79</v>
      </c>
      <c r="L78" s="40">
        <v>619.92999999999995</v>
      </c>
      <c r="M78" s="40">
        <v>274.73</v>
      </c>
      <c r="N78" s="40">
        <v>328.99</v>
      </c>
      <c r="O78" s="40">
        <v>1450.34</v>
      </c>
      <c r="P78" s="40">
        <v>663.74</v>
      </c>
      <c r="Q78" s="40">
        <v>345.63</v>
      </c>
      <c r="R78" s="40">
        <v>860.6</v>
      </c>
      <c r="S78" s="40">
        <v>330.86</v>
      </c>
      <c r="T78" s="40">
        <f t="shared" si="16"/>
        <v>7204.51</v>
      </c>
    </row>
    <row r="79" spans="1:20" x14ac:dyDescent="0.35">
      <c r="A79" s="39"/>
      <c r="B79" s="39"/>
      <c r="C79" s="39"/>
      <c r="D79" s="39"/>
      <c r="E79" s="39"/>
      <c r="F79" s="39"/>
      <c r="G79" s="39" t="s">
        <v>98</v>
      </c>
      <c r="H79" s="40">
        <v>0</v>
      </c>
      <c r="I79" s="40">
        <v>0</v>
      </c>
      <c r="J79" s="40">
        <v>0</v>
      </c>
      <c r="K79" s="40">
        <v>0</v>
      </c>
      <c r="L79" s="40">
        <v>0</v>
      </c>
      <c r="M79" s="40">
        <v>0</v>
      </c>
      <c r="N79" s="40">
        <v>0</v>
      </c>
      <c r="O79" s="40">
        <v>0</v>
      </c>
      <c r="P79" s="40">
        <v>0</v>
      </c>
      <c r="Q79" s="40">
        <v>0</v>
      </c>
      <c r="R79" s="40">
        <v>424.08</v>
      </c>
      <c r="S79" s="40">
        <v>0</v>
      </c>
      <c r="T79" s="40">
        <f t="shared" si="16"/>
        <v>424.08</v>
      </c>
    </row>
    <row r="80" spans="1:20" x14ac:dyDescent="0.35">
      <c r="A80" s="39"/>
      <c r="B80" s="39"/>
      <c r="C80" s="39"/>
      <c r="D80" s="39"/>
      <c r="E80" s="39"/>
      <c r="F80" s="39"/>
      <c r="G80" s="39" t="s">
        <v>97</v>
      </c>
      <c r="H80" s="40">
        <v>189.23</v>
      </c>
      <c r="I80" s="40">
        <v>125.48</v>
      </c>
      <c r="J80" s="40">
        <v>414.63</v>
      </c>
      <c r="K80" s="40">
        <v>0</v>
      </c>
      <c r="L80" s="40">
        <v>360.81</v>
      </c>
      <c r="M80" s="40">
        <v>165.08</v>
      </c>
      <c r="N80" s="40">
        <v>101.92</v>
      </c>
      <c r="O80" s="40">
        <v>149.1</v>
      </c>
      <c r="P80" s="40">
        <v>0</v>
      </c>
      <c r="Q80" s="40">
        <v>189.35</v>
      </c>
      <c r="R80" s="40">
        <v>150.68</v>
      </c>
      <c r="S80" s="40">
        <v>137.41</v>
      </c>
      <c r="T80" s="40">
        <f t="shared" si="16"/>
        <v>1983.69</v>
      </c>
    </row>
    <row r="81" spans="1:20" x14ac:dyDescent="0.35">
      <c r="A81" s="39"/>
      <c r="B81" s="39"/>
      <c r="C81" s="39"/>
      <c r="D81" s="39"/>
      <c r="E81" s="39"/>
      <c r="F81" s="39"/>
      <c r="G81" s="39" t="s">
        <v>96</v>
      </c>
      <c r="H81" s="40">
        <v>150</v>
      </c>
      <c r="I81" s="40">
        <v>225</v>
      </c>
      <c r="J81" s="40">
        <v>0</v>
      </c>
      <c r="K81" s="40">
        <v>0</v>
      </c>
      <c r="L81" s="40">
        <v>100</v>
      </c>
      <c r="M81" s="40">
        <v>0</v>
      </c>
      <c r="N81" s="40">
        <v>0</v>
      </c>
      <c r="O81" s="40">
        <v>0</v>
      </c>
      <c r="P81" s="40">
        <v>0</v>
      </c>
      <c r="Q81" s="40">
        <v>0</v>
      </c>
      <c r="R81" s="40">
        <v>135.5</v>
      </c>
      <c r="S81" s="40">
        <v>0</v>
      </c>
      <c r="T81" s="40">
        <f t="shared" si="16"/>
        <v>610.5</v>
      </c>
    </row>
    <row r="82" spans="1:20" x14ac:dyDescent="0.35">
      <c r="A82" s="39"/>
      <c r="B82" s="39"/>
      <c r="C82" s="39"/>
      <c r="D82" s="39"/>
      <c r="E82" s="39"/>
      <c r="F82" s="39"/>
      <c r="G82" s="39" t="s">
        <v>95</v>
      </c>
      <c r="H82" s="40">
        <v>0</v>
      </c>
      <c r="I82" s="40">
        <v>0</v>
      </c>
      <c r="J82" s="40">
        <v>325.14999999999998</v>
      </c>
      <c r="K82" s="40">
        <v>0</v>
      </c>
      <c r="L82" s="40">
        <v>1380.04</v>
      </c>
      <c r="M82" s="40">
        <v>0</v>
      </c>
      <c r="N82" s="40">
        <v>0</v>
      </c>
      <c r="O82" s="40">
        <v>553.46</v>
      </c>
      <c r="P82" s="40">
        <v>0</v>
      </c>
      <c r="Q82" s="40">
        <v>54.36</v>
      </c>
      <c r="R82" s="40">
        <v>0</v>
      </c>
      <c r="S82" s="40">
        <v>0</v>
      </c>
      <c r="T82" s="40">
        <f t="shared" si="16"/>
        <v>2313.0100000000002</v>
      </c>
    </row>
    <row r="83" spans="1:20" x14ac:dyDescent="0.35">
      <c r="A83" s="39"/>
      <c r="B83" s="39"/>
      <c r="C83" s="39"/>
      <c r="D83" s="39"/>
      <c r="E83" s="39"/>
      <c r="F83" s="39"/>
      <c r="G83" s="39" t="s">
        <v>94</v>
      </c>
      <c r="H83" s="40">
        <v>216.03</v>
      </c>
      <c r="I83" s="40">
        <v>199.04</v>
      </c>
      <c r="J83" s="40">
        <v>413.4</v>
      </c>
      <c r="K83" s="40">
        <v>0</v>
      </c>
      <c r="L83" s="40">
        <v>197.37</v>
      </c>
      <c r="M83" s="40">
        <v>0</v>
      </c>
      <c r="N83" s="40">
        <v>0</v>
      </c>
      <c r="O83" s="40">
        <v>0</v>
      </c>
      <c r="P83" s="40">
        <v>0</v>
      </c>
      <c r="Q83" s="40">
        <v>0</v>
      </c>
      <c r="R83" s="40">
        <v>0</v>
      </c>
      <c r="S83" s="40">
        <v>0</v>
      </c>
      <c r="T83" s="40">
        <f t="shared" si="16"/>
        <v>1025.8399999999999</v>
      </c>
    </row>
    <row r="84" spans="1:20" x14ac:dyDescent="0.35">
      <c r="A84" s="39"/>
      <c r="B84" s="39"/>
      <c r="C84" s="39"/>
      <c r="D84" s="39"/>
      <c r="E84" s="39"/>
      <c r="F84" s="39"/>
      <c r="G84" s="39" t="s">
        <v>93</v>
      </c>
      <c r="H84" s="40">
        <v>284.55</v>
      </c>
      <c r="I84" s="40">
        <v>313.01</v>
      </c>
      <c r="J84" s="40">
        <v>456.67</v>
      </c>
      <c r="K84" s="40">
        <v>300.39</v>
      </c>
      <c r="L84" s="40">
        <v>289.39</v>
      </c>
      <c r="M84" s="40">
        <v>283.26</v>
      </c>
      <c r="N84" s="40">
        <v>331.04</v>
      </c>
      <c r="O84" s="40">
        <v>492.91</v>
      </c>
      <c r="P84" s="40">
        <v>283.26</v>
      </c>
      <c r="Q84" s="40">
        <v>445.12</v>
      </c>
      <c r="R84" s="40">
        <v>296.39</v>
      </c>
      <c r="S84" s="40">
        <v>325.27999999999997</v>
      </c>
      <c r="T84" s="40">
        <f t="shared" si="16"/>
        <v>4101.2700000000004</v>
      </c>
    </row>
    <row r="85" spans="1:20" x14ac:dyDescent="0.35">
      <c r="A85" s="39"/>
      <c r="B85" s="39"/>
      <c r="C85" s="39"/>
      <c r="D85" s="39"/>
      <c r="E85" s="39"/>
      <c r="F85" s="39"/>
      <c r="G85" s="39" t="s">
        <v>92</v>
      </c>
      <c r="H85" s="40">
        <v>0</v>
      </c>
      <c r="I85" s="40">
        <v>0</v>
      </c>
      <c r="J85" s="40">
        <v>0</v>
      </c>
      <c r="K85" s="40">
        <v>0</v>
      </c>
      <c r="L85" s="40">
        <v>0</v>
      </c>
      <c r="M85" s="40">
        <v>0</v>
      </c>
      <c r="N85" s="40">
        <v>9270</v>
      </c>
      <c r="O85" s="40">
        <v>0</v>
      </c>
      <c r="P85" s="40">
        <v>0</v>
      </c>
      <c r="Q85" s="40">
        <v>2350</v>
      </c>
      <c r="R85" s="40">
        <v>0</v>
      </c>
      <c r="S85" s="40">
        <v>0</v>
      </c>
      <c r="T85" s="40">
        <f t="shared" si="16"/>
        <v>11620</v>
      </c>
    </row>
    <row r="86" spans="1:20" x14ac:dyDescent="0.35">
      <c r="A86" s="39"/>
      <c r="B86" s="39"/>
      <c r="C86" s="39"/>
      <c r="D86" s="39"/>
      <c r="E86" s="39"/>
      <c r="F86" s="39"/>
      <c r="G86" s="39" t="s">
        <v>91</v>
      </c>
      <c r="H86" s="40">
        <v>308.75</v>
      </c>
      <c r="I86" s="40">
        <v>878.75</v>
      </c>
      <c r="J86" s="40">
        <v>0</v>
      </c>
      <c r="K86" s="40">
        <v>950</v>
      </c>
      <c r="L86" s="40">
        <v>1140</v>
      </c>
      <c r="M86" s="40">
        <v>665</v>
      </c>
      <c r="N86" s="40">
        <v>308.75</v>
      </c>
      <c r="O86" s="40">
        <v>736.25</v>
      </c>
      <c r="P86" s="40">
        <v>403.75</v>
      </c>
      <c r="Q86" s="40">
        <v>427.5</v>
      </c>
      <c r="R86" s="40">
        <v>475</v>
      </c>
      <c r="S86" s="40">
        <v>350</v>
      </c>
      <c r="T86" s="40">
        <f t="shared" si="16"/>
        <v>6643.75</v>
      </c>
    </row>
    <row r="87" spans="1:20" x14ac:dyDescent="0.35">
      <c r="A87" s="39"/>
      <c r="B87" s="39"/>
      <c r="C87" s="39"/>
      <c r="D87" s="39"/>
      <c r="E87" s="39"/>
      <c r="F87" s="39"/>
      <c r="G87" s="39" t="s">
        <v>90</v>
      </c>
      <c r="H87" s="40">
        <v>110</v>
      </c>
      <c r="I87" s="40">
        <v>0</v>
      </c>
      <c r="J87" s="40">
        <v>0</v>
      </c>
      <c r="K87" s="40">
        <v>0</v>
      </c>
      <c r="L87" s="40">
        <v>0</v>
      </c>
      <c r="M87" s="40">
        <v>0</v>
      </c>
      <c r="N87" s="40">
        <v>0</v>
      </c>
      <c r="O87" s="40">
        <v>0</v>
      </c>
      <c r="P87" s="40">
        <v>0</v>
      </c>
      <c r="Q87" s="40">
        <v>0</v>
      </c>
      <c r="R87" s="40">
        <v>0</v>
      </c>
      <c r="S87" s="40">
        <v>0</v>
      </c>
      <c r="T87" s="40">
        <f t="shared" si="16"/>
        <v>110</v>
      </c>
    </row>
    <row r="88" spans="1:20" x14ac:dyDescent="0.35">
      <c r="A88" s="39"/>
      <c r="B88" s="39"/>
      <c r="C88" s="39"/>
      <c r="D88" s="39"/>
      <c r="E88" s="39"/>
      <c r="F88" s="39"/>
      <c r="G88" s="39" t="s">
        <v>89</v>
      </c>
      <c r="H88" s="40">
        <v>1236.9100000000001</v>
      </c>
      <c r="I88" s="40">
        <v>3450</v>
      </c>
      <c r="J88" s="40">
        <v>1058.4000000000001</v>
      </c>
      <c r="K88" s="40">
        <v>1490</v>
      </c>
      <c r="L88" s="40">
        <v>0</v>
      </c>
      <c r="M88" s="40">
        <v>0</v>
      </c>
      <c r="N88" s="40">
        <v>4030</v>
      </c>
      <c r="O88" s="40">
        <v>0</v>
      </c>
      <c r="P88" s="40">
        <v>1380</v>
      </c>
      <c r="Q88" s="40">
        <v>0</v>
      </c>
      <c r="R88" s="40">
        <v>0</v>
      </c>
      <c r="S88" s="40">
        <v>0</v>
      </c>
      <c r="T88" s="40">
        <f t="shared" si="16"/>
        <v>12645.31</v>
      </c>
    </row>
    <row r="89" spans="1:20" x14ac:dyDescent="0.35">
      <c r="A89" s="39"/>
      <c r="B89" s="39"/>
      <c r="C89" s="39"/>
      <c r="D89" s="39"/>
      <c r="E89" s="39"/>
      <c r="F89" s="39"/>
      <c r="G89" s="39" t="s">
        <v>88</v>
      </c>
      <c r="H89" s="40">
        <v>414.15</v>
      </c>
      <c r="I89" s="40">
        <v>414.15</v>
      </c>
      <c r="J89" s="40">
        <v>414.15</v>
      </c>
      <c r="K89" s="40">
        <v>414.15</v>
      </c>
      <c r="L89" s="40">
        <v>414.15</v>
      </c>
      <c r="M89" s="40">
        <v>414.15</v>
      </c>
      <c r="N89" s="40">
        <v>414.15</v>
      </c>
      <c r="O89" s="40">
        <v>414.15</v>
      </c>
      <c r="P89" s="40">
        <v>414.15</v>
      </c>
      <c r="Q89" s="40">
        <v>414.15</v>
      </c>
      <c r="R89" s="40">
        <v>414.15</v>
      </c>
      <c r="S89" s="40">
        <v>414.15</v>
      </c>
      <c r="T89" s="40">
        <f t="shared" si="16"/>
        <v>4969.8</v>
      </c>
    </row>
    <row r="90" spans="1:20" x14ac:dyDescent="0.35">
      <c r="A90" s="39"/>
      <c r="B90" s="39"/>
      <c r="C90" s="39"/>
      <c r="D90" s="39"/>
      <c r="E90" s="39"/>
      <c r="F90" s="39"/>
      <c r="G90" s="39" t="s">
        <v>87</v>
      </c>
      <c r="H90" s="40">
        <v>0</v>
      </c>
      <c r="I90" s="40">
        <v>180</v>
      </c>
      <c r="J90" s="40">
        <v>760</v>
      </c>
      <c r="K90" s="40">
        <v>0</v>
      </c>
      <c r="L90" s="40">
        <v>0</v>
      </c>
      <c r="M90" s="40">
        <v>0</v>
      </c>
      <c r="N90" s="40">
        <v>0</v>
      </c>
      <c r="O90" s="40">
        <v>0</v>
      </c>
      <c r="P90" s="40">
        <v>850</v>
      </c>
      <c r="Q90" s="40">
        <v>0</v>
      </c>
      <c r="R90" s="40">
        <v>0</v>
      </c>
      <c r="S90" s="40">
        <v>0</v>
      </c>
      <c r="T90" s="40">
        <f t="shared" si="16"/>
        <v>1790</v>
      </c>
    </row>
    <row r="91" spans="1:20" x14ac:dyDescent="0.35">
      <c r="A91" s="39"/>
      <c r="B91" s="39"/>
      <c r="C91" s="39"/>
      <c r="D91" s="39"/>
      <c r="E91" s="39"/>
      <c r="F91" s="39"/>
      <c r="G91" s="39" t="s">
        <v>86</v>
      </c>
      <c r="H91" s="40">
        <v>0</v>
      </c>
      <c r="I91" s="40">
        <v>0</v>
      </c>
      <c r="J91" s="40">
        <v>0</v>
      </c>
      <c r="K91" s="40">
        <v>0</v>
      </c>
      <c r="L91" s="40">
        <v>0</v>
      </c>
      <c r="M91" s="40">
        <v>0</v>
      </c>
      <c r="N91" s="40">
        <v>0</v>
      </c>
      <c r="O91" s="40">
        <v>0</v>
      </c>
      <c r="P91" s="40">
        <v>0</v>
      </c>
      <c r="Q91" s="40">
        <v>0</v>
      </c>
      <c r="R91" s="40">
        <v>0</v>
      </c>
      <c r="S91" s="40">
        <v>0</v>
      </c>
      <c r="T91" s="40">
        <f t="shared" si="16"/>
        <v>0</v>
      </c>
    </row>
    <row r="92" spans="1:20" x14ac:dyDescent="0.35">
      <c r="A92" s="39"/>
      <c r="B92" s="39"/>
      <c r="C92" s="39"/>
      <c r="D92" s="39"/>
      <c r="E92" s="39"/>
      <c r="F92" s="39"/>
      <c r="G92" s="39" t="s">
        <v>85</v>
      </c>
      <c r="H92" s="40">
        <v>25.01</v>
      </c>
      <c r="I92" s="40">
        <v>0</v>
      </c>
      <c r="J92" s="40">
        <v>38.380000000000003</v>
      </c>
      <c r="K92" s="40">
        <v>196.5</v>
      </c>
      <c r="L92" s="40">
        <v>51</v>
      </c>
      <c r="M92" s="40">
        <v>0</v>
      </c>
      <c r="N92" s="40">
        <v>0</v>
      </c>
      <c r="O92" s="40">
        <v>0</v>
      </c>
      <c r="P92" s="40">
        <v>0</v>
      </c>
      <c r="Q92" s="40">
        <v>0</v>
      </c>
      <c r="R92" s="40">
        <v>51</v>
      </c>
      <c r="S92" s="40">
        <v>0</v>
      </c>
      <c r="T92" s="40">
        <f t="shared" si="16"/>
        <v>361.89</v>
      </c>
    </row>
    <row r="93" spans="1:20" x14ac:dyDescent="0.35">
      <c r="A93" s="39"/>
      <c r="B93" s="39"/>
      <c r="C93" s="39"/>
      <c r="D93" s="39"/>
      <c r="E93" s="39"/>
      <c r="F93" s="39"/>
      <c r="G93" s="39" t="s">
        <v>84</v>
      </c>
      <c r="H93" s="40">
        <v>1934.19</v>
      </c>
      <c r="I93" s="40">
        <v>127.87</v>
      </c>
      <c r="J93" s="40">
        <v>1958.1</v>
      </c>
      <c r="K93" s="40">
        <v>3227.25</v>
      </c>
      <c r="L93" s="40">
        <v>0</v>
      </c>
      <c r="M93" s="40">
        <v>820.92</v>
      </c>
      <c r="N93" s="40">
        <v>9828.0400000000009</v>
      </c>
      <c r="O93" s="40">
        <v>598.98</v>
      </c>
      <c r="P93" s="40">
        <v>0</v>
      </c>
      <c r="Q93" s="40">
        <v>1301.1600000000001</v>
      </c>
      <c r="R93" s="40">
        <v>559.63</v>
      </c>
      <c r="S93" s="40">
        <v>10943.48</v>
      </c>
      <c r="T93" s="40">
        <f t="shared" si="16"/>
        <v>31299.62</v>
      </c>
    </row>
    <row r="94" spans="1:20" x14ac:dyDescent="0.35">
      <c r="A94" s="39"/>
      <c r="B94" s="39"/>
      <c r="C94" s="39"/>
      <c r="D94" s="39"/>
      <c r="E94" s="39"/>
      <c r="F94" s="39"/>
      <c r="G94" s="39" t="s">
        <v>83</v>
      </c>
      <c r="H94" s="40">
        <v>0</v>
      </c>
      <c r="I94" s="40">
        <v>80.819999999999993</v>
      </c>
      <c r="J94" s="40">
        <v>152.71</v>
      </c>
      <c r="K94" s="40">
        <v>264.62</v>
      </c>
      <c r="L94" s="40">
        <v>63.31</v>
      </c>
      <c r="M94" s="40">
        <v>0</v>
      </c>
      <c r="N94" s="40">
        <v>123.73</v>
      </c>
      <c r="O94" s="40">
        <v>0</v>
      </c>
      <c r="P94" s="40">
        <v>0</v>
      </c>
      <c r="Q94" s="40">
        <v>147.05000000000001</v>
      </c>
      <c r="R94" s="40">
        <v>83.34</v>
      </c>
      <c r="S94" s="40">
        <v>0</v>
      </c>
      <c r="T94" s="40">
        <f t="shared" si="16"/>
        <v>915.58</v>
      </c>
    </row>
    <row r="95" spans="1:20" x14ac:dyDescent="0.35">
      <c r="A95" s="39"/>
      <c r="B95" s="39"/>
      <c r="C95" s="39"/>
      <c r="D95" s="39"/>
      <c r="E95" s="39"/>
      <c r="F95" s="39"/>
      <c r="G95" s="39" t="s">
        <v>82</v>
      </c>
      <c r="H95" s="40">
        <v>0</v>
      </c>
      <c r="I95" s="40">
        <v>0</v>
      </c>
      <c r="J95" s="40">
        <v>0</v>
      </c>
      <c r="K95" s="40">
        <v>0</v>
      </c>
      <c r="L95" s="40">
        <v>0</v>
      </c>
      <c r="M95" s="40">
        <v>0</v>
      </c>
      <c r="N95" s="40">
        <v>553.67999999999995</v>
      </c>
      <c r="O95" s="40">
        <v>49.96</v>
      </c>
      <c r="P95" s="40">
        <v>0</v>
      </c>
      <c r="Q95" s="40">
        <v>2002.15</v>
      </c>
      <c r="R95" s="40">
        <v>0</v>
      </c>
      <c r="S95" s="40">
        <v>0</v>
      </c>
      <c r="T95" s="40">
        <f t="shared" si="16"/>
        <v>2605.79</v>
      </c>
    </row>
    <row r="96" spans="1:20" x14ac:dyDescent="0.35">
      <c r="A96" s="39"/>
      <c r="B96" s="39"/>
      <c r="C96" s="39"/>
      <c r="D96" s="39"/>
      <c r="E96" s="39"/>
      <c r="F96" s="39"/>
      <c r="G96" s="39" t="s">
        <v>81</v>
      </c>
      <c r="H96" s="40">
        <v>293.13</v>
      </c>
      <c r="I96" s="40">
        <v>5.56</v>
      </c>
      <c r="J96" s="40">
        <v>179.03</v>
      </c>
      <c r="K96" s="40">
        <v>134.76</v>
      </c>
      <c r="L96" s="40">
        <v>126.09</v>
      </c>
      <c r="M96" s="40">
        <v>284.76</v>
      </c>
      <c r="N96" s="40">
        <v>93.87</v>
      </c>
      <c r="O96" s="40">
        <v>219.57</v>
      </c>
      <c r="P96" s="40">
        <v>77.64</v>
      </c>
      <c r="Q96" s="40">
        <v>32.71</v>
      </c>
      <c r="R96" s="40">
        <v>272.52999999999997</v>
      </c>
      <c r="S96" s="40">
        <v>85.63</v>
      </c>
      <c r="T96" s="40">
        <f t="shared" si="16"/>
        <v>1805.28</v>
      </c>
    </row>
    <row r="97" spans="1:20" x14ac:dyDescent="0.35">
      <c r="A97" s="39"/>
      <c r="B97" s="39"/>
      <c r="C97" s="39"/>
      <c r="D97" s="39"/>
      <c r="E97" s="39"/>
      <c r="F97" s="39"/>
      <c r="G97" s="39" t="s">
        <v>80</v>
      </c>
      <c r="H97" s="40">
        <v>50</v>
      </c>
      <c r="I97" s="40">
        <v>50</v>
      </c>
      <c r="J97" s="40">
        <v>50</v>
      </c>
      <c r="K97" s="40">
        <v>50</v>
      </c>
      <c r="L97" s="40">
        <v>50</v>
      </c>
      <c r="M97" s="40">
        <v>50</v>
      </c>
      <c r="N97" s="40">
        <v>50</v>
      </c>
      <c r="O97" s="40">
        <v>50</v>
      </c>
      <c r="P97" s="40">
        <v>50</v>
      </c>
      <c r="Q97" s="40">
        <v>50</v>
      </c>
      <c r="R97" s="40">
        <v>50</v>
      </c>
      <c r="S97" s="40">
        <v>50</v>
      </c>
      <c r="T97" s="40">
        <f t="shared" si="16"/>
        <v>600</v>
      </c>
    </row>
    <row r="98" spans="1:20" ht="18.600000000000001" thickBot="1" x14ac:dyDescent="0.4">
      <c r="A98" s="39"/>
      <c r="B98" s="39"/>
      <c r="C98" s="39"/>
      <c r="D98" s="39"/>
      <c r="E98" s="39"/>
      <c r="F98" s="39"/>
      <c r="G98" s="39" t="s">
        <v>79</v>
      </c>
      <c r="H98" s="42">
        <v>103.52</v>
      </c>
      <c r="I98" s="42">
        <v>161.01</v>
      </c>
      <c r="J98" s="42">
        <v>238.57</v>
      </c>
      <c r="K98" s="42">
        <v>0</v>
      </c>
      <c r="L98" s="42">
        <v>135.04</v>
      </c>
      <c r="M98" s="42">
        <v>187.79</v>
      </c>
      <c r="N98" s="42">
        <v>134.03</v>
      </c>
      <c r="O98" s="42">
        <v>120.27</v>
      </c>
      <c r="P98" s="42">
        <v>269.41000000000003</v>
      </c>
      <c r="Q98" s="42">
        <v>184.14</v>
      </c>
      <c r="R98" s="42">
        <v>0</v>
      </c>
      <c r="S98" s="42">
        <v>0</v>
      </c>
      <c r="T98" s="42">
        <f t="shared" si="16"/>
        <v>1533.78</v>
      </c>
    </row>
    <row r="99" spans="1:20" x14ac:dyDescent="0.35">
      <c r="A99" s="39"/>
      <c r="B99" s="39"/>
      <c r="C99" s="39"/>
      <c r="D99" s="39"/>
      <c r="E99" s="39"/>
      <c r="F99" s="39" t="s">
        <v>78</v>
      </c>
      <c r="G99" s="39"/>
      <c r="H99" s="40">
        <f t="shared" ref="H99:S99" si="17">ROUND(SUM(H68:H98),5)</f>
        <v>8043.5</v>
      </c>
      <c r="I99" s="40">
        <f t="shared" si="17"/>
        <v>9349.64</v>
      </c>
      <c r="J99" s="40">
        <f t="shared" si="17"/>
        <v>10718.14</v>
      </c>
      <c r="K99" s="40">
        <f t="shared" si="17"/>
        <v>9249.4699999999993</v>
      </c>
      <c r="L99" s="40">
        <f t="shared" si="17"/>
        <v>6888.23</v>
      </c>
      <c r="M99" s="40">
        <f t="shared" si="17"/>
        <v>5065.43</v>
      </c>
      <c r="N99" s="40">
        <f t="shared" si="17"/>
        <v>29831.42</v>
      </c>
      <c r="O99" s="40">
        <f t="shared" si="17"/>
        <v>7849.59</v>
      </c>
      <c r="P99" s="40">
        <f t="shared" si="17"/>
        <v>5677.28</v>
      </c>
      <c r="Q99" s="40">
        <f t="shared" si="17"/>
        <v>9996.61</v>
      </c>
      <c r="R99" s="40">
        <f t="shared" si="17"/>
        <v>5869.85</v>
      </c>
      <c r="S99" s="40">
        <f t="shared" si="17"/>
        <v>15215</v>
      </c>
      <c r="T99" s="40">
        <f t="shared" si="16"/>
        <v>123754.16</v>
      </c>
    </row>
    <row r="100" spans="1:20" x14ac:dyDescent="0.35">
      <c r="A100" s="39"/>
      <c r="B100" s="39"/>
      <c r="C100" s="39"/>
      <c r="D100" s="39"/>
      <c r="E100" s="39"/>
      <c r="F100" s="39" t="s">
        <v>77</v>
      </c>
      <c r="G100" s="39"/>
      <c r="H100" s="40"/>
      <c r="I100" s="40"/>
      <c r="J100" s="40"/>
      <c r="K100" s="40"/>
      <c r="L100" s="40"/>
      <c r="M100" s="40"/>
      <c r="N100" s="40"/>
      <c r="O100" s="40"/>
      <c r="P100" s="40"/>
      <c r="Q100" s="40"/>
      <c r="R100" s="40"/>
      <c r="S100" s="40"/>
      <c r="T100" s="40"/>
    </row>
    <row r="101" spans="1:20" x14ac:dyDescent="0.35">
      <c r="A101" s="39"/>
      <c r="B101" s="39"/>
      <c r="C101" s="39"/>
      <c r="D101" s="39"/>
      <c r="E101" s="39"/>
      <c r="F101" s="39"/>
      <c r="G101" s="39" t="s">
        <v>213</v>
      </c>
      <c r="H101" s="40">
        <v>0</v>
      </c>
      <c r="I101" s="40">
        <v>0</v>
      </c>
      <c r="J101" s="40">
        <v>0</v>
      </c>
      <c r="K101" s="40">
        <v>0</v>
      </c>
      <c r="L101" s="40">
        <v>0</v>
      </c>
      <c r="M101" s="40">
        <v>0</v>
      </c>
      <c r="N101" s="40">
        <v>0</v>
      </c>
      <c r="O101" s="40">
        <v>0</v>
      </c>
      <c r="P101" s="40">
        <v>0</v>
      </c>
      <c r="Q101" s="40">
        <v>0</v>
      </c>
      <c r="R101" s="40">
        <v>0</v>
      </c>
      <c r="S101" s="40">
        <v>0</v>
      </c>
      <c r="T101" s="40">
        <f t="shared" ref="T101:T114" si="18">ROUND(SUM(H101:S101),5)</f>
        <v>0</v>
      </c>
    </row>
    <row r="102" spans="1:20" x14ac:dyDescent="0.35">
      <c r="A102" s="39"/>
      <c r="B102" s="39"/>
      <c r="C102" s="39"/>
      <c r="D102" s="39"/>
      <c r="E102" s="39"/>
      <c r="F102" s="39"/>
      <c r="G102" s="39" t="s">
        <v>76</v>
      </c>
      <c r="H102" s="40">
        <v>0</v>
      </c>
      <c r="I102" s="40">
        <v>295</v>
      </c>
      <c r="J102" s="40">
        <v>0</v>
      </c>
      <c r="K102" s="40">
        <v>1541.94</v>
      </c>
      <c r="L102" s="40">
        <v>199.95</v>
      </c>
      <c r="M102" s="40">
        <v>199.95</v>
      </c>
      <c r="N102" s="40">
        <v>0</v>
      </c>
      <c r="O102" s="40">
        <v>745.49</v>
      </c>
      <c r="P102" s="40">
        <v>0</v>
      </c>
      <c r="Q102" s="40">
        <v>0</v>
      </c>
      <c r="R102" s="40">
        <v>362.4</v>
      </c>
      <c r="S102" s="40">
        <v>0</v>
      </c>
      <c r="T102" s="40">
        <f t="shared" si="18"/>
        <v>3344.73</v>
      </c>
    </row>
    <row r="103" spans="1:20" x14ac:dyDescent="0.35">
      <c r="A103" s="39"/>
      <c r="B103" s="39"/>
      <c r="C103" s="39"/>
      <c r="D103" s="39"/>
      <c r="E103" s="39"/>
      <c r="F103" s="39"/>
      <c r="G103" s="39" t="s">
        <v>75</v>
      </c>
      <c r="H103" s="40">
        <v>0</v>
      </c>
      <c r="I103" s="40">
        <v>0</v>
      </c>
      <c r="J103" s="40">
        <v>0</v>
      </c>
      <c r="K103" s="40">
        <v>0</v>
      </c>
      <c r="L103" s="40">
        <v>52.64</v>
      </c>
      <c r="M103" s="40">
        <v>67.17</v>
      </c>
      <c r="N103" s="40">
        <v>0</v>
      </c>
      <c r="O103" s="40">
        <v>0</v>
      </c>
      <c r="P103" s="40">
        <v>35.56</v>
      </c>
      <c r="Q103" s="40">
        <v>1366</v>
      </c>
      <c r="R103" s="40">
        <v>47.5</v>
      </c>
      <c r="S103" s="40">
        <v>0</v>
      </c>
      <c r="T103" s="40">
        <f t="shared" si="18"/>
        <v>1568.87</v>
      </c>
    </row>
    <row r="104" spans="1:20" x14ac:dyDescent="0.35">
      <c r="A104" s="39"/>
      <c r="B104" s="39"/>
      <c r="C104" s="39"/>
      <c r="D104" s="39"/>
      <c r="E104" s="39"/>
      <c r="F104" s="39"/>
      <c r="G104" s="39" t="s">
        <v>74</v>
      </c>
      <c r="H104" s="40">
        <v>890.17</v>
      </c>
      <c r="I104" s="40">
        <v>619.52</v>
      </c>
      <c r="J104" s="40">
        <v>1060</v>
      </c>
      <c r="K104" s="40">
        <v>385.14</v>
      </c>
      <c r="L104" s="40">
        <v>116</v>
      </c>
      <c r="M104" s="40">
        <v>595</v>
      </c>
      <c r="N104" s="40">
        <v>718.19</v>
      </c>
      <c r="O104" s="40">
        <v>877.54</v>
      </c>
      <c r="P104" s="40">
        <v>595</v>
      </c>
      <c r="Q104" s="40">
        <v>465</v>
      </c>
      <c r="R104" s="40">
        <v>685</v>
      </c>
      <c r="S104" s="40">
        <v>2175</v>
      </c>
      <c r="T104" s="40">
        <f t="shared" si="18"/>
        <v>9181.56</v>
      </c>
    </row>
    <row r="105" spans="1:20" x14ac:dyDescent="0.35">
      <c r="A105" s="39"/>
      <c r="B105" s="39"/>
      <c r="C105" s="39"/>
      <c r="D105" s="39"/>
      <c r="E105" s="39"/>
      <c r="F105" s="39"/>
      <c r="G105" s="39" t="s">
        <v>73</v>
      </c>
      <c r="H105" s="40">
        <v>450</v>
      </c>
      <c r="I105" s="40">
        <v>496</v>
      </c>
      <c r="J105" s="40">
        <v>450</v>
      </c>
      <c r="K105" s="40">
        <v>450</v>
      </c>
      <c r="L105" s="40">
        <v>496</v>
      </c>
      <c r="M105" s="40">
        <v>450</v>
      </c>
      <c r="N105" s="40">
        <v>496</v>
      </c>
      <c r="O105" s="40">
        <v>496</v>
      </c>
      <c r="P105" s="40">
        <v>450</v>
      </c>
      <c r="Q105" s="40">
        <v>496</v>
      </c>
      <c r="R105" s="40">
        <v>450</v>
      </c>
      <c r="S105" s="40">
        <v>496</v>
      </c>
      <c r="T105" s="40">
        <f t="shared" si="18"/>
        <v>5676</v>
      </c>
    </row>
    <row r="106" spans="1:20" x14ac:dyDescent="0.35">
      <c r="A106" s="39"/>
      <c r="B106" s="39"/>
      <c r="C106" s="39"/>
      <c r="D106" s="39"/>
      <c r="E106" s="39"/>
      <c r="F106" s="39"/>
      <c r="G106" s="39" t="s">
        <v>72</v>
      </c>
      <c r="H106" s="40">
        <v>0</v>
      </c>
      <c r="I106" s="40">
        <v>200</v>
      </c>
      <c r="J106" s="40">
        <v>0</v>
      </c>
      <c r="K106" s="40">
        <v>0</v>
      </c>
      <c r="L106" s="40">
        <v>0</v>
      </c>
      <c r="M106" s="40">
        <v>400</v>
      </c>
      <c r="N106" s="40">
        <v>0</v>
      </c>
      <c r="O106" s="40">
        <v>0</v>
      </c>
      <c r="P106" s="40">
        <v>0</v>
      </c>
      <c r="Q106" s="40">
        <v>0</v>
      </c>
      <c r="R106" s="40">
        <v>400</v>
      </c>
      <c r="S106" s="40">
        <v>0</v>
      </c>
      <c r="T106" s="40">
        <f t="shared" si="18"/>
        <v>1000</v>
      </c>
    </row>
    <row r="107" spans="1:20" x14ac:dyDescent="0.35">
      <c r="A107" s="39"/>
      <c r="B107" s="39"/>
      <c r="C107" s="39"/>
      <c r="D107" s="39"/>
      <c r="E107" s="39"/>
      <c r="F107" s="39"/>
      <c r="G107" s="39" t="s">
        <v>71</v>
      </c>
      <c r="H107" s="40">
        <v>285</v>
      </c>
      <c r="I107" s="40">
        <v>0</v>
      </c>
      <c r="J107" s="40">
        <v>95</v>
      </c>
      <c r="K107" s="40">
        <v>95</v>
      </c>
      <c r="L107" s="40">
        <v>190</v>
      </c>
      <c r="M107" s="40">
        <v>95</v>
      </c>
      <c r="N107" s="40">
        <v>0</v>
      </c>
      <c r="O107" s="40">
        <v>95</v>
      </c>
      <c r="P107" s="40">
        <v>0</v>
      </c>
      <c r="Q107" s="40">
        <v>0</v>
      </c>
      <c r="R107" s="40">
        <v>375</v>
      </c>
      <c r="S107" s="40">
        <v>125</v>
      </c>
      <c r="T107" s="40">
        <f t="shared" si="18"/>
        <v>1355</v>
      </c>
    </row>
    <row r="108" spans="1:20" x14ac:dyDescent="0.35">
      <c r="A108" s="39"/>
      <c r="B108" s="39"/>
      <c r="C108" s="39"/>
      <c r="D108" s="39"/>
      <c r="E108" s="39"/>
      <c r="F108" s="39"/>
      <c r="G108" s="39" t="s">
        <v>70</v>
      </c>
      <c r="H108" s="40">
        <v>0</v>
      </c>
      <c r="I108" s="40">
        <v>0</v>
      </c>
      <c r="J108" s="40">
        <v>0</v>
      </c>
      <c r="K108" s="40">
        <v>0</v>
      </c>
      <c r="L108" s="40">
        <v>0</v>
      </c>
      <c r="M108" s="40">
        <v>0</v>
      </c>
      <c r="N108" s="40">
        <v>0</v>
      </c>
      <c r="O108" s="40">
        <v>200</v>
      </c>
      <c r="P108" s="40">
        <v>0</v>
      </c>
      <c r="Q108" s="40">
        <v>0</v>
      </c>
      <c r="R108" s="40">
        <v>0</v>
      </c>
      <c r="S108" s="40">
        <v>0</v>
      </c>
      <c r="T108" s="40">
        <f t="shared" si="18"/>
        <v>200</v>
      </c>
    </row>
    <row r="109" spans="1:20" x14ac:dyDescent="0.35">
      <c r="A109" s="39"/>
      <c r="B109" s="39"/>
      <c r="C109" s="39"/>
      <c r="D109" s="39"/>
      <c r="E109" s="39"/>
      <c r="F109" s="39"/>
      <c r="G109" s="39" t="s">
        <v>69</v>
      </c>
      <c r="H109" s="40">
        <v>292.73</v>
      </c>
      <c r="I109" s="40">
        <v>292.73</v>
      </c>
      <c r="J109" s="40">
        <v>0</v>
      </c>
      <c r="K109" s="40">
        <v>585.46</v>
      </c>
      <c r="L109" s="40">
        <v>296.74</v>
      </c>
      <c r="M109" s="40">
        <v>296.74</v>
      </c>
      <c r="N109" s="40">
        <v>296.74</v>
      </c>
      <c r="O109" s="40">
        <v>296.74</v>
      </c>
      <c r="P109" s="40">
        <v>296.74</v>
      </c>
      <c r="Q109" s="40">
        <v>296.74</v>
      </c>
      <c r="R109" s="40">
        <v>296.74</v>
      </c>
      <c r="S109" s="40">
        <v>0</v>
      </c>
      <c r="T109" s="40">
        <f t="shared" si="18"/>
        <v>3248.1</v>
      </c>
    </row>
    <row r="110" spans="1:20" x14ac:dyDescent="0.35">
      <c r="A110" s="39"/>
      <c r="B110" s="39"/>
      <c r="C110" s="39"/>
      <c r="D110" s="39"/>
      <c r="E110" s="39"/>
      <c r="F110" s="39"/>
      <c r="G110" s="39" t="s">
        <v>68</v>
      </c>
      <c r="H110" s="40">
        <v>125.42</v>
      </c>
      <c r="I110" s="40">
        <v>176.14</v>
      </c>
      <c r="J110" s="40">
        <v>160.57</v>
      </c>
      <c r="K110" s="40">
        <v>148.94999999999999</v>
      </c>
      <c r="L110" s="40">
        <v>319.47000000000003</v>
      </c>
      <c r="M110" s="40">
        <v>279.42</v>
      </c>
      <c r="N110" s="40">
        <v>220.58</v>
      </c>
      <c r="O110" s="40">
        <v>124.51</v>
      </c>
      <c r="P110" s="40">
        <v>0</v>
      </c>
      <c r="Q110" s="40">
        <v>135.69</v>
      </c>
      <c r="R110" s="40">
        <v>183.31</v>
      </c>
      <c r="S110" s="40">
        <v>0</v>
      </c>
      <c r="T110" s="40">
        <f t="shared" si="18"/>
        <v>1874.06</v>
      </c>
    </row>
    <row r="111" spans="1:20" x14ac:dyDescent="0.35">
      <c r="A111" s="39"/>
      <c r="B111" s="39"/>
      <c r="C111" s="39"/>
      <c r="D111" s="39"/>
      <c r="E111" s="39"/>
      <c r="F111" s="39"/>
      <c r="G111" s="39" t="s">
        <v>67</v>
      </c>
      <c r="H111" s="40">
        <v>695.7</v>
      </c>
      <c r="I111" s="40">
        <v>1676.78</v>
      </c>
      <c r="J111" s="40">
        <v>1076.6300000000001</v>
      </c>
      <c r="K111" s="40">
        <v>556.91</v>
      </c>
      <c r="L111" s="40">
        <v>830.23</v>
      </c>
      <c r="M111" s="40">
        <v>2031</v>
      </c>
      <c r="N111" s="40">
        <v>655.29999999999995</v>
      </c>
      <c r="O111" s="40">
        <v>1290.67</v>
      </c>
      <c r="P111" s="40">
        <v>0</v>
      </c>
      <c r="Q111" s="40">
        <v>1293.43</v>
      </c>
      <c r="R111" s="40">
        <v>1611.21</v>
      </c>
      <c r="S111" s="40">
        <v>343.18</v>
      </c>
      <c r="T111" s="40">
        <f t="shared" si="18"/>
        <v>12061.04</v>
      </c>
    </row>
    <row r="112" spans="1:20" ht="18.600000000000001" thickBot="1" x14ac:dyDescent="0.4">
      <c r="A112" s="39"/>
      <c r="B112" s="39"/>
      <c r="C112" s="39"/>
      <c r="D112" s="39"/>
      <c r="E112" s="39"/>
      <c r="F112" s="39"/>
      <c r="G112" s="39" t="s">
        <v>66</v>
      </c>
      <c r="H112" s="43">
        <v>0</v>
      </c>
      <c r="I112" s="43">
        <v>102.28</v>
      </c>
      <c r="J112" s="43">
        <v>5941</v>
      </c>
      <c r="K112" s="43">
        <v>0</v>
      </c>
      <c r="L112" s="43">
        <v>1416.38</v>
      </c>
      <c r="M112" s="43">
        <v>0</v>
      </c>
      <c r="N112" s="43">
        <v>134</v>
      </c>
      <c r="O112" s="43">
        <v>724.99</v>
      </c>
      <c r="P112" s="43">
        <v>0</v>
      </c>
      <c r="Q112" s="43">
        <v>118</v>
      </c>
      <c r="R112" s="43">
        <v>0</v>
      </c>
      <c r="S112" s="43">
        <v>1825.83</v>
      </c>
      <c r="T112" s="43">
        <f t="shared" si="18"/>
        <v>10262.48</v>
      </c>
    </row>
    <row r="113" spans="1:20" ht="18.600000000000001" thickBot="1" x14ac:dyDescent="0.4">
      <c r="A113" s="39"/>
      <c r="B113" s="39"/>
      <c r="C113" s="39"/>
      <c r="D113" s="39"/>
      <c r="E113" s="39"/>
      <c r="F113" s="39" t="s">
        <v>65</v>
      </c>
      <c r="G113" s="39"/>
      <c r="H113" s="44">
        <f t="shared" ref="H113:S113" si="19">ROUND(SUM(H100:H112),5)</f>
        <v>2739.02</v>
      </c>
      <c r="I113" s="44">
        <f t="shared" si="19"/>
        <v>3858.45</v>
      </c>
      <c r="J113" s="44">
        <f t="shared" si="19"/>
        <v>8783.2000000000007</v>
      </c>
      <c r="K113" s="44">
        <f t="shared" si="19"/>
        <v>3763.4</v>
      </c>
      <c r="L113" s="44">
        <f t="shared" si="19"/>
        <v>3917.41</v>
      </c>
      <c r="M113" s="44">
        <f t="shared" si="19"/>
        <v>4414.28</v>
      </c>
      <c r="N113" s="44">
        <f t="shared" si="19"/>
        <v>2520.81</v>
      </c>
      <c r="O113" s="44">
        <f t="shared" si="19"/>
        <v>4850.9399999999996</v>
      </c>
      <c r="P113" s="44">
        <f t="shared" si="19"/>
        <v>1377.3</v>
      </c>
      <c r="Q113" s="44">
        <f t="shared" si="19"/>
        <v>4170.8599999999997</v>
      </c>
      <c r="R113" s="44">
        <f t="shared" si="19"/>
        <v>4411.16</v>
      </c>
      <c r="S113" s="44">
        <f t="shared" si="19"/>
        <v>4965.01</v>
      </c>
      <c r="T113" s="44">
        <f t="shared" si="18"/>
        <v>49771.839999999997</v>
      </c>
    </row>
    <row r="114" spans="1:20" x14ac:dyDescent="0.35">
      <c r="A114" s="39"/>
      <c r="B114" s="39"/>
      <c r="C114" s="39"/>
      <c r="D114" s="39"/>
      <c r="E114" s="39" t="s">
        <v>64</v>
      </c>
      <c r="F114" s="39"/>
      <c r="G114" s="39"/>
      <c r="H114" s="40">
        <f t="shared" ref="H114:S114" si="20">ROUND(H62+H67+H99+H113,5)</f>
        <v>11573.25</v>
      </c>
      <c r="I114" s="40">
        <f t="shared" si="20"/>
        <v>14233.6</v>
      </c>
      <c r="J114" s="40">
        <f t="shared" si="20"/>
        <v>20925.240000000002</v>
      </c>
      <c r="K114" s="40">
        <f t="shared" si="20"/>
        <v>13459.3</v>
      </c>
      <c r="L114" s="40">
        <f t="shared" si="20"/>
        <v>11623.27</v>
      </c>
      <c r="M114" s="40">
        <f t="shared" si="20"/>
        <v>10252.450000000001</v>
      </c>
      <c r="N114" s="40">
        <f t="shared" si="20"/>
        <v>33016.75</v>
      </c>
      <c r="O114" s="40">
        <f t="shared" si="20"/>
        <v>13254.89</v>
      </c>
      <c r="P114" s="40">
        <f t="shared" si="20"/>
        <v>7615.08</v>
      </c>
      <c r="Q114" s="40">
        <f t="shared" si="20"/>
        <v>14624.47</v>
      </c>
      <c r="R114" s="40">
        <f t="shared" si="20"/>
        <v>10814.63</v>
      </c>
      <c r="S114" s="40">
        <f t="shared" si="20"/>
        <v>20699.150000000001</v>
      </c>
      <c r="T114" s="40">
        <f t="shared" si="18"/>
        <v>182092.08</v>
      </c>
    </row>
    <row r="115" spans="1:20" x14ac:dyDescent="0.35">
      <c r="A115" s="39"/>
      <c r="B115" s="39"/>
      <c r="C115" s="39"/>
      <c r="D115" s="39"/>
      <c r="E115" s="39" t="s">
        <v>63</v>
      </c>
      <c r="F115" s="39"/>
      <c r="G115" s="39"/>
      <c r="H115" s="40"/>
      <c r="I115" s="40"/>
      <c r="J115" s="40"/>
      <c r="K115" s="40"/>
      <c r="L115" s="40"/>
      <c r="M115" s="40"/>
      <c r="N115" s="40"/>
      <c r="O115" s="40"/>
      <c r="P115" s="40"/>
      <c r="Q115" s="40"/>
      <c r="R115" s="40"/>
      <c r="S115" s="40"/>
      <c r="T115" s="40"/>
    </row>
    <row r="116" spans="1:20" x14ac:dyDescent="0.35">
      <c r="A116" s="39"/>
      <c r="B116" s="39"/>
      <c r="C116" s="39"/>
      <c r="D116" s="39"/>
      <c r="E116" s="39"/>
      <c r="F116" s="39" t="s">
        <v>62</v>
      </c>
      <c r="G116" s="39"/>
      <c r="H116" s="40"/>
      <c r="I116" s="40"/>
      <c r="J116" s="40"/>
      <c r="K116" s="40"/>
      <c r="L116" s="40"/>
      <c r="M116" s="40"/>
      <c r="N116" s="40"/>
      <c r="O116" s="40"/>
      <c r="P116" s="40"/>
      <c r="Q116" s="40"/>
      <c r="R116" s="40"/>
      <c r="S116" s="40"/>
      <c r="T116" s="40"/>
    </row>
    <row r="117" spans="1:20" ht="18.600000000000001" thickBot="1" x14ac:dyDescent="0.4">
      <c r="A117" s="39"/>
      <c r="B117" s="39"/>
      <c r="C117" s="39"/>
      <c r="D117" s="39"/>
      <c r="E117" s="39"/>
      <c r="F117" s="39"/>
      <c r="G117" s="39" t="s">
        <v>61</v>
      </c>
      <c r="H117" s="42">
        <v>0</v>
      </c>
      <c r="I117" s="42">
        <v>0</v>
      </c>
      <c r="J117" s="42">
        <v>50834.73</v>
      </c>
      <c r="K117" s="42">
        <v>0</v>
      </c>
      <c r="L117" s="42">
        <v>0</v>
      </c>
      <c r="M117" s="42">
        <v>0</v>
      </c>
      <c r="N117" s="42">
        <v>0</v>
      </c>
      <c r="O117" s="42">
        <v>0</v>
      </c>
      <c r="P117" s="42">
        <v>0</v>
      </c>
      <c r="Q117" s="42">
        <v>0</v>
      </c>
      <c r="R117" s="42">
        <v>0</v>
      </c>
      <c r="S117" s="42">
        <v>0</v>
      </c>
      <c r="T117" s="42">
        <f>ROUND(SUM(H117:S117),5)</f>
        <v>50834.73</v>
      </c>
    </row>
    <row r="118" spans="1:20" x14ac:dyDescent="0.35">
      <c r="A118" s="39"/>
      <c r="B118" s="39"/>
      <c r="C118" s="39"/>
      <c r="D118" s="39"/>
      <c r="E118" s="39"/>
      <c r="F118" s="39" t="s">
        <v>60</v>
      </c>
      <c r="G118" s="39"/>
      <c r="H118" s="40">
        <f t="shared" ref="H118:S118" si="21">ROUND(SUM(H116:H117),5)</f>
        <v>0</v>
      </c>
      <c r="I118" s="40">
        <f t="shared" si="21"/>
        <v>0</v>
      </c>
      <c r="J118" s="40">
        <f t="shared" si="21"/>
        <v>50834.73</v>
      </c>
      <c r="K118" s="40">
        <f t="shared" si="21"/>
        <v>0</v>
      </c>
      <c r="L118" s="40">
        <f t="shared" si="21"/>
        <v>0</v>
      </c>
      <c r="M118" s="40">
        <f t="shared" si="21"/>
        <v>0</v>
      </c>
      <c r="N118" s="40">
        <f t="shared" si="21"/>
        <v>0</v>
      </c>
      <c r="O118" s="40">
        <f t="shared" si="21"/>
        <v>0</v>
      </c>
      <c r="P118" s="40">
        <f t="shared" si="21"/>
        <v>0</v>
      </c>
      <c r="Q118" s="40">
        <f t="shared" si="21"/>
        <v>0</v>
      </c>
      <c r="R118" s="40">
        <f t="shared" si="21"/>
        <v>0</v>
      </c>
      <c r="S118" s="40">
        <f t="shared" si="21"/>
        <v>0</v>
      </c>
      <c r="T118" s="40">
        <f>ROUND(SUM(H118:S118),5)</f>
        <v>50834.73</v>
      </c>
    </row>
    <row r="119" spans="1:20" x14ac:dyDescent="0.35">
      <c r="A119" s="39"/>
      <c r="B119" s="39"/>
      <c r="C119" s="39"/>
      <c r="D119" s="39"/>
      <c r="E119" s="39"/>
      <c r="F119" s="39" t="s">
        <v>59</v>
      </c>
      <c r="G119" s="39"/>
      <c r="H119" s="40">
        <v>52</v>
      </c>
      <c r="I119" s="40">
        <v>119</v>
      </c>
      <c r="J119" s="40">
        <v>-0.05</v>
      </c>
      <c r="K119" s="40">
        <v>327.78</v>
      </c>
      <c r="L119" s="40">
        <v>0</v>
      </c>
      <c r="M119" s="40">
        <v>509.81</v>
      </c>
      <c r="N119" s="40">
        <v>209.37</v>
      </c>
      <c r="O119" s="40">
        <v>0</v>
      </c>
      <c r="P119" s="40">
        <v>191.15</v>
      </c>
      <c r="Q119" s="40">
        <v>392.04</v>
      </c>
      <c r="R119" s="40">
        <v>0</v>
      </c>
      <c r="S119" s="40">
        <v>316.16000000000003</v>
      </c>
      <c r="T119" s="40">
        <f>ROUND(SUM(H119:S119),5)</f>
        <v>2117.2600000000002</v>
      </c>
    </row>
    <row r="120" spans="1:20" ht="18.600000000000001" thickBot="1" x14ac:dyDescent="0.4">
      <c r="A120" s="39"/>
      <c r="B120" s="39"/>
      <c r="C120" s="39"/>
      <c r="D120" s="39"/>
      <c r="E120" s="39"/>
      <c r="F120" s="39" t="s">
        <v>214</v>
      </c>
      <c r="G120" s="39"/>
      <c r="H120" s="42">
        <v>0</v>
      </c>
      <c r="I120" s="42">
        <v>0</v>
      </c>
      <c r="J120" s="42">
        <v>0</v>
      </c>
      <c r="K120" s="42">
        <v>0</v>
      </c>
      <c r="L120" s="42">
        <v>0</v>
      </c>
      <c r="M120" s="42">
        <v>0</v>
      </c>
      <c r="N120" s="42">
        <v>0</v>
      </c>
      <c r="O120" s="42">
        <v>0</v>
      </c>
      <c r="P120" s="42">
        <v>0</v>
      </c>
      <c r="Q120" s="42">
        <v>0</v>
      </c>
      <c r="R120" s="42">
        <v>0</v>
      </c>
      <c r="S120" s="42">
        <v>500</v>
      </c>
      <c r="T120" s="42">
        <f>ROUND(SUM(H120:S120),5)</f>
        <v>500</v>
      </c>
    </row>
    <row r="121" spans="1:20" x14ac:dyDescent="0.35">
      <c r="A121" s="39"/>
      <c r="B121" s="39"/>
      <c r="C121" s="39"/>
      <c r="D121" s="39"/>
      <c r="E121" s="39" t="s">
        <v>58</v>
      </c>
      <c r="F121" s="39"/>
      <c r="G121" s="39"/>
      <c r="H121" s="40">
        <f t="shared" ref="H121:S121" si="22">ROUND(H115+SUM(H118:H120),5)</f>
        <v>52</v>
      </c>
      <c r="I121" s="40">
        <f t="shared" si="22"/>
        <v>119</v>
      </c>
      <c r="J121" s="40">
        <f t="shared" si="22"/>
        <v>50834.68</v>
      </c>
      <c r="K121" s="40">
        <f t="shared" si="22"/>
        <v>327.78</v>
      </c>
      <c r="L121" s="40">
        <f t="shared" si="22"/>
        <v>0</v>
      </c>
      <c r="M121" s="40">
        <f t="shared" si="22"/>
        <v>509.81</v>
      </c>
      <c r="N121" s="40">
        <f t="shared" si="22"/>
        <v>209.37</v>
      </c>
      <c r="O121" s="40">
        <f t="shared" si="22"/>
        <v>0</v>
      </c>
      <c r="P121" s="40">
        <f t="shared" si="22"/>
        <v>191.15</v>
      </c>
      <c r="Q121" s="40">
        <f t="shared" si="22"/>
        <v>392.04</v>
      </c>
      <c r="R121" s="40">
        <f t="shared" si="22"/>
        <v>0</v>
      </c>
      <c r="S121" s="40">
        <f t="shared" si="22"/>
        <v>816.16</v>
      </c>
      <c r="T121" s="40">
        <f>ROUND(SUM(H121:S121),5)</f>
        <v>53451.99</v>
      </c>
    </row>
    <row r="122" spans="1:20" x14ac:dyDescent="0.35">
      <c r="A122" s="39"/>
      <c r="B122" s="39"/>
      <c r="C122" s="39"/>
      <c r="D122" s="39"/>
      <c r="E122" s="39" t="s">
        <v>57</v>
      </c>
      <c r="F122" s="39"/>
      <c r="G122" s="39"/>
      <c r="H122" s="40"/>
      <c r="I122" s="40"/>
      <c r="J122" s="40"/>
      <c r="K122" s="40"/>
      <c r="L122" s="40"/>
      <c r="M122" s="40"/>
      <c r="N122" s="40"/>
      <c r="O122" s="40"/>
      <c r="P122" s="40"/>
      <c r="Q122" s="40"/>
      <c r="R122" s="40"/>
      <c r="S122" s="40"/>
      <c r="T122" s="40"/>
    </row>
    <row r="123" spans="1:20" x14ac:dyDescent="0.35">
      <c r="A123" s="39"/>
      <c r="B123" s="39"/>
      <c r="C123" s="39"/>
      <c r="D123" s="39"/>
      <c r="E123" s="39"/>
      <c r="F123" s="39" t="s">
        <v>56</v>
      </c>
      <c r="G123" s="39"/>
      <c r="H123" s="40"/>
      <c r="I123" s="40"/>
      <c r="J123" s="40"/>
      <c r="K123" s="40"/>
      <c r="L123" s="40"/>
      <c r="M123" s="40"/>
      <c r="N123" s="40"/>
      <c r="O123" s="40"/>
      <c r="P123" s="40"/>
      <c r="Q123" s="40"/>
      <c r="R123" s="40"/>
      <c r="S123" s="40"/>
      <c r="T123" s="40"/>
    </row>
    <row r="124" spans="1:20" x14ac:dyDescent="0.35">
      <c r="A124" s="39"/>
      <c r="B124" s="39"/>
      <c r="C124" s="39"/>
      <c r="D124" s="39"/>
      <c r="E124" s="39"/>
      <c r="F124" s="39"/>
      <c r="G124" s="39" t="s">
        <v>55</v>
      </c>
      <c r="H124" s="40">
        <v>0</v>
      </c>
      <c r="I124" s="40">
        <v>0</v>
      </c>
      <c r="J124" s="40">
        <v>0</v>
      </c>
      <c r="K124" s="40">
        <v>0</v>
      </c>
      <c r="L124" s="40">
        <v>0</v>
      </c>
      <c r="M124" s="40">
        <v>0</v>
      </c>
      <c r="N124" s="40">
        <v>0</v>
      </c>
      <c r="O124" s="40">
        <v>0</v>
      </c>
      <c r="P124" s="40">
        <v>0</v>
      </c>
      <c r="Q124" s="40">
        <v>2100</v>
      </c>
      <c r="R124" s="40">
        <v>0</v>
      </c>
      <c r="S124" s="40">
        <v>0</v>
      </c>
      <c r="T124" s="40">
        <f>ROUND(SUM(H124:S124),5)</f>
        <v>2100</v>
      </c>
    </row>
    <row r="125" spans="1:20" ht="18.600000000000001" thickBot="1" x14ac:dyDescent="0.4">
      <c r="A125" s="39"/>
      <c r="B125" s="39"/>
      <c r="C125" s="39"/>
      <c r="D125" s="39"/>
      <c r="E125" s="39"/>
      <c r="F125" s="39"/>
      <c r="G125" s="39" t="s">
        <v>178</v>
      </c>
      <c r="H125" s="42">
        <v>0</v>
      </c>
      <c r="I125" s="42">
        <v>0</v>
      </c>
      <c r="J125" s="42">
        <v>0</v>
      </c>
      <c r="K125" s="42">
        <v>0</v>
      </c>
      <c r="L125" s="42">
        <v>0</v>
      </c>
      <c r="M125" s="42">
        <v>0</v>
      </c>
      <c r="N125" s="42">
        <v>0</v>
      </c>
      <c r="O125" s="42">
        <v>9700</v>
      </c>
      <c r="P125" s="42">
        <v>0</v>
      </c>
      <c r="Q125" s="42">
        <v>0</v>
      </c>
      <c r="R125" s="42">
        <v>0</v>
      </c>
      <c r="S125" s="42">
        <v>0</v>
      </c>
      <c r="T125" s="42">
        <f>ROUND(SUM(H125:S125),5)</f>
        <v>9700</v>
      </c>
    </row>
    <row r="126" spans="1:20" x14ac:dyDescent="0.35">
      <c r="A126" s="39"/>
      <c r="B126" s="39"/>
      <c r="C126" s="39"/>
      <c r="D126" s="39"/>
      <c r="E126" s="39"/>
      <c r="F126" s="39" t="s">
        <v>54</v>
      </c>
      <c r="G126" s="39"/>
      <c r="H126" s="40">
        <f t="shared" ref="H126:S126" si="23">ROUND(SUM(H123:H125),5)</f>
        <v>0</v>
      </c>
      <c r="I126" s="40">
        <f t="shared" si="23"/>
        <v>0</v>
      </c>
      <c r="J126" s="40">
        <f t="shared" si="23"/>
        <v>0</v>
      </c>
      <c r="K126" s="40">
        <f t="shared" si="23"/>
        <v>0</v>
      </c>
      <c r="L126" s="40">
        <f t="shared" si="23"/>
        <v>0</v>
      </c>
      <c r="M126" s="40">
        <f t="shared" si="23"/>
        <v>0</v>
      </c>
      <c r="N126" s="40">
        <f t="shared" si="23"/>
        <v>0</v>
      </c>
      <c r="O126" s="40">
        <f t="shared" si="23"/>
        <v>9700</v>
      </c>
      <c r="P126" s="40">
        <f t="shared" si="23"/>
        <v>0</v>
      </c>
      <c r="Q126" s="40">
        <f t="shared" si="23"/>
        <v>2100</v>
      </c>
      <c r="R126" s="40">
        <f t="shared" si="23"/>
        <v>0</v>
      </c>
      <c r="S126" s="40">
        <f t="shared" si="23"/>
        <v>0</v>
      </c>
      <c r="T126" s="40">
        <f>ROUND(SUM(H126:S126),5)</f>
        <v>11800</v>
      </c>
    </row>
    <row r="127" spans="1:20" x14ac:dyDescent="0.35">
      <c r="A127" s="39"/>
      <c r="B127" s="39"/>
      <c r="C127" s="39"/>
      <c r="D127" s="39"/>
      <c r="E127" s="39"/>
      <c r="F127" s="39" t="s">
        <v>53</v>
      </c>
      <c r="G127" s="39"/>
      <c r="H127" s="40"/>
      <c r="I127" s="40"/>
      <c r="J127" s="40"/>
      <c r="K127" s="40"/>
      <c r="L127" s="40"/>
      <c r="M127" s="40"/>
      <c r="N127" s="40"/>
      <c r="O127" s="40"/>
      <c r="P127" s="40"/>
      <c r="Q127" s="40"/>
      <c r="R127" s="40"/>
      <c r="S127" s="40"/>
      <c r="T127" s="40"/>
    </row>
    <row r="128" spans="1:20" ht="18.600000000000001" thickBot="1" x14ac:dyDescent="0.4">
      <c r="A128" s="39"/>
      <c r="B128" s="39"/>
      <c r="C128" s="39"/>
      <c r="D128" s="39"/>
      <c r="E128" s="39"/>
      <c r="F128" s="39"/>
      <c r="G128" s="39" t="s">
        <v>52</v>
      </c>
      <c r="H128" s="42">
        <v>0</v>
      </c>
      <c r="I128" s="42">
        <v>0</v>
      </c>
      <c r="J128" s="42">
        <v>0</v>
      </c>
      <c r="K128" s="42">
        <v>0</v>
      </c>
      <c r="L128" s="42">
        <v>0</v>
      </c>
      <c r="M128" s="42">
        <v>0</v>
      </c>
      <c r="N128" s="42">
        <v>0</v>
      </c>
      <c r="O128" s="42">
        <v>0</v>
      </c>
      <c r="P128" s="42">
        <v>0</v>
      </c>
      <c r="Q128" s="42">
        <v>16900</v>
      </c>
      <c r="R128" s="42">
        <v>0</v>
      </c>
      <c r="S128" s="42">
        <v>0</v>
      </c>
      <c r="T128" s="42">
        <f>ROUND(SUM(H128:S128),5)</f>
        <v>16900</v>
      </c>
    </row>
    <row r="129" spans="1:20" x14ac:dyDescent="0.35">
      <c r="A129" s="39"/>
      <c r="B129" s="39"/>
      <c r="C129" s="39"/>
      <c r="D129" s="39"/>
      <c r="E129" s="39"/>
      <c r="F129" s="39" t="s">
        <v>51</v>
      </c>
      <c r="G129" s="39"/>
      <c r="H129" s="40">
        <f t="shared" ref="H129:S129" si="24">ROUND(SUM(H127:H128),5)</f>
        <v>0</v>
      </c>
      <c r="I129" s="40">
        <f t="shared" si="24"/>
        <v>0</v>
      </c>
      <c r="J129" s="40">
        <f t="shared" si="24"/>
        <v>0</v>
      </c>
      <c r="K129" s="40">
        <f t="shared" si="24"/>
        <v>0</v>
      </c>
      <c r="L129" s="40">
        <f t="shared" si="24"/>
        <v>0</v>
      </c>
      <c r="M129" s="40">
        <f t="shared" si="24"/>
        <v>0</v>
      </c>
      <c r="N129" s="40">
        <f t="shared" si="24"/>
        <v>0</v>
      </c>
      <c r="O129" s="40">
        <f t="shared" si="24"/>
        <v>0</v>
      </c>
      <c r="P129" s="40">
        <f t="shared" si="24"/>
        <v>0</v>
      </c>
      <c r="Q129" s="40">
        <f t="shared" si="24"/>
        <v>16900</v>
      </c>
      <c r="R129" s="40">
        <f t="shared" si="24"/>
        <v>0</v>
      </c>
      <c r="S129" s="40">
        <f t="shared" si="24"/>
        <v>0</v>
      </c>
      <c r="T129" s="40">
        <f>ROUND(SUM(H129:S129),5)</f>
        <v>16900</v>
      </c>
    </row>
    <row r="130" spans="1:20" x14ac:dyDescent="0.35">
      <c r="A130" s="39"/>
      <c r="B130" s="39"/>
      <c r="C130" s="39"/>
      <c r="D130" s="39"/>
      <c r="E130" s="39"/>
      <c r="F130" s="39" t="s">
        <v>50</v>
      </c>
      <c r="G130" s="39"/>
      <c r="H130" s="40"/>
      <c r="I130" s="40"/>
      <c r="J130" s="40"/>
      <c r="K130" s="40"/>
      <c r="L130" s="40"/>
      <c r="M130" s="40"/>
      <c r="N130" s="40"/>
      <c r="O130" s="40"/>
      <c r="P130" s="40"/>
      <c r="Q130" s="40"/>
      <c r="R130" s="40"/>
      <c r="S130" s="40"/>
      <c r="T130" s="40"/>
    </row>
    <row r="131" spans="1:20" ht="18.600000000000001" thickBot="1" x14ac:dyDescent="0.4">
      <c r="A131" s="39"/>
      <c r="B131" s="39"/>
      <c r="C131" s="39"/>
      <c r="D131" s="39"/>
      <c r="E131" s="39"/>
      <c r="F131" s="39"/>
      <c r="G131" s="39" t="s">
        <v>49</v>
      </c>
      <c r="H131" s="43">
        <v>0</v>
      </c>
      <c r="I131" s="43">
        <v>0</v>
      </c>
      <c r="J131" s="43">
        <v>0</v>
      </c>
      <c r="K131" s="43">
        <v>0</v>
      </c>
      <c r="L131" s="43">
        <v>2510</v>
      </c>
      <c r="M131" s="43">
        <v>0</v>
      </c>
      <c r="N131" s="43">
        <v>0</v>
      </c>
      <c r="O131" s="43">
        <v>0</v>
      </c>
      <c r="P131" s="43">
        <v>0</v>
      </c>
      <c r="Q131" s="43">
        <v>0</v>
      </c>
      <c r="R131" s="43">
        <v>2250</v>
      </c>
      <c r="S131" s="43">
        <v>0</v>
      </c>
      <c r="T131" s="43">
        <f>ROUND(SUM(H131:S131),5)</f>
        <v>4760</v>
      </c>
    </row>
    <row r="132" spans="1:20" ht="18.600000000000001" thickBot="1" x14ac:dyDescent="0.4">
      <c r="A132" s="39"/>
      <c r="B132" s="39"/>
      <c r="C132" s="39"/>
      <c r="D132" s="39"/>
      <c r="E132" s="39"/>
      <c r="F132" s="39" t="s">
        <v>48</v>
      </c>
      <c r="G132" s="39"/>
      <c r="H132" s="45">
        <f t="shared" ref="H132:S132" si="25">ROUND(SUM(H130:H131),5)</f>
        <v>0</v>
      </c>
      <c r="I132" s="45">
        <f t="shared" si="25"/>
        <v>0</v>
      </c>
      <c r="J132" s="45">
        <f t="shared" si="25"/>
        <v>0</v>
      </c>
      <c r="K132" s="45">
        <f t="shared" si="25"/>
        <v>0</v>
      </c>
      <c r="L132" s="45">
        <f t="shared" si="25"/>
        <v>2510</v>
      </c>
      <c r="M132" s="45">
        <f t="shared" si="25"/>
        <v>0</v>
      </c>
      <c r="N132" s="45">
        <f t="shared" si="25"/>
        <v>0</v>
      </c>
      <c r="O132" s="45">
        <f t="shared" si="25"/>
        <v>0</v>
      </c>
      <c r="P132" s="45">
        <f t="shared" si="25"/>
        <v>0</v>
      </c>
      <c r="Q132" s="45">
        <f t="shared" si="25"/>
        <v>0</v>
      </c>
      <c r="R132" s="45">
        <f t="shared" si="25"/>
        <v>2250</v>
      </c>
      <c r="S132" s="45">
        <f t="shared" si="25"/>
        <v>0</v>
      </c>
      <c r="T132" s="45">
        <f>ROUND(SUM(H132:S132),5)</f>
        <v>4760</v>
      </c>
    </row>
    <row r="133" spans="1:20" ht="18.600000000000001" thickBot="1" x14ac:dyDescent="0.4">
      <c r="A133" s="39"/>
      <c r="B133" s="39"/>
      <c r="C133" s="39"/>
      <c r="D133" s="39"/>
      <c r="E133" s="39" t="s">
        <v>47</v>
      </c>
      <c r="F133" s="39"/>
      <c r="G133" s="39"/>
      <c r="H133" s="45">
        <f t="shared" ref="H133:S133" si="26">ROUND(H122+H126+H129+H132,5)</f>
        <v>0</v>
      </c>
      <c r="I133" s="45">
        <f t="shared" si="26"/>
        <v>0</v>
      </c>
      <c r="J133" s="45">
        <f t="shared" si="26"/>
        <v>0</v>
      </c>
      <c r="K133" s="45">
        <f t="shared" si="26"/>
        <v>0</v>
      </c>
      <c r="L133" s="45">
        <f t="shared" si="26"/>
        <v>2510</v>
      </c>
      <c r="M133" s="45">
        <f t="shared" si="26"/>
        <v>0</v>
      </c>
      <c r="N133" s="45">
        <f t="shared" si="26"/>
        <v>0</v>
      </c>
      <c r="O133" s="45">
        <f t="shared" si="26"/>
        <v>9700</v>
      </c>
      <c r="P133" s="45">
        <f t="shared" si="26"/>
        <v>0</v>
      </c>
      <c r="Q133" s="45">
        <f t="shared" si="26"/>
        <v>19000</v>
      </c>
      <c r="R133" s="45">
        <f t="shared" si="26"/>
        <v>2250</v>
      </c>
      <c r="S133" s="45">
        <f t="shared" si="26"/>
        <v>0</v>
      </c>
      <c r="T133" s="45">
        <f>ROUND(SUM(H133:S133),5)</f>
        <v>33460</v>
      </c>
    </row>
    <row r="134" spans="1:20" ht="18.600000000000001" thickBot="1" x14ac:dyDescent="0.4">
      <c r="A134" s="39"/>
      <c r="B134" s="39"/>
      <c r="C134" s="39"/>
      <c r="D134" s="39" t="s">
        <v>46</v>
      </c>
      <c r="E134" s="39"/>
      <c r="F134" s="39"/>
      <c r="G134" s="39"/>
      <c r="H134" s="44">
        <f t="shared" ref="H134:S134" si="27">ROUND(H36+H61+H114+H121+H133,5)</f>
        <v>33920.92</v>
      </c>
      <c r="I134" s="44">
        <f t="shared" si="27"/>
        <v>38603.660000000003</v>
      </c>
      <c r="J134" s="44">
        <f t="shared" si="27"/>
        <v>107532.17</v>
      </c>
      <c r="K134" s="44">
        <f t="shared" si="27"/>
        <v>34004.25</v>
      </c>
      <c r="L134" s="44">
        <f t="shared" si="27"/>
        <v>35502.17</v>
      </c>
      <c r="M134" s="44">
        <f t="shared" si="27"/>
        <v>42225.18</v>
      </c>
      <c r="N134" s="44">
        <f t="shared" si="27"/>
        <v>59627.02</v>
      </c>
      <c r="O134" s="44">
        <f t="shared" si="27"/>
        <v>64592.91</v>
      </c>
      <c r="P134" s="44">
        <f t="shared" si="27"/>
        <v>34318.69</v>
      </c>
      <c r="Q134" s="44">
        <f t="shared" si="27"/>
        <v>75479.929999999993</v>
      </c>
      <c r="R134" s="44">
        <f t="shared" si="27"/>
        <v>39120.480000000003</v>
      </c>
      <c r="S134" s="44">
        <f t="shared" si="27"/>
        <v>49513.56</v>
      </c>
      <c r="T134" s="44">
        <f>ROUND(SUM(H134:S134),5)</f>
        <v>614440.93999999994</v>
      </c>
    </row>
    <row r="135" spans="1:20" x14ac:dyDescent="0.35">
      <c r="A135" s="39"/>
      <c r="B135" s="39" t="s">
        <v>45</v>
      </c>
      <c r="C135" s="39"/>
      <c r="D135" s="39"/>
      <c r="E135" s="39"/>
      <c r="F135" s="39"/>
      <c r="G135" s="39"/>
      <c r="H135" s="40">
        <f t="shared" ref="H135:S135" si="28">ROUND(H2+H35-H134,5)</f>
        <v>67846.97</v>
      </c>
      <c r="I135" s="40">
        <f t="shared" si="28"/>
        <v>185198.87</v>
      </c>
      <c r="J135" s="40">
        <f t="shared" si="28"/>
        <v>613.77</v>
      </c>
      <c r="K135" s="40">
        <f t="shared" si="28"/>
        <v>22688.02</v>
      </c>
      <c r="L135" s="40">
        <f t="shared" si="28"/>
        <v>-11496.03</v>
      </c>
      <c r="M135" s="40">
        <f t="shared" si="28"/>
        <v>22765.3</v>
      </c>
      <c r="N135" s="40">
        <f t="shared" si="28"/>
        <v>-15867.16</v>
      </c>
      <c r="O135" s="40">
        <f t="shared" si="28"/>
        <v>-53875.81</v>
      </c>
      <c r="P135" s="40">
        <f t="shared" si="28"/>
        <v>198201.96</v>
      </c>
      <c r="Q135" s="40">
        <f t="shared" si="28"/>
        <v>144780.93</v>
      </c>
      <c r="R135" s="40">
        <f t="shared" si="28"/>
        <v>3819.88</v>
      </c>
      <c r="S135" s="40">
        <f t="shared" si="28"/>
        <v>4597.29</v>
      </c>
      <c r="T135" s="40">
        <f>ROUND(SUM(H135:S135),5)</f>
        <v>569273.99</v>
      </c>
    </row>
    <row r="136" spans="1:20" x14ac:dyDescent="0.35">
      <c r="A136" s="39"/>
      <c r="B136" s="39" t="s">
        <v>44</v>
      </c>
      <c r="C136" s="39"/>
      <c r="D136" s="39"/>
      <c r="E136" s="39"/>
      <c r="F136" s="39"/>
      <c r="G136" s="39"/>
      <c r="H136" s="40"/>
      <c r="I136" s="40"/>
      <c r="J136" s="40"/>
      <c r="K136" s="40"/>
      <c r="L136" s="40"/>
      <c r="M136" s="40"/>
      <c r="N136" s="40"/>
      <c r="O136" s="40"/>
      <c r="P136" s="40"/>
      <c r="Q136" s="40"/>
      <c r="R136" s="40"/>
      <c r="S136" s="40"/>
      <c r="T136" s="40"/>
    </row>
    <row r="137" spans="1:20" x14ac:dyDescent="0.35">
      <c r="A137" s="39"/>
      <c r="B137" s="39"/>
      <c r="C137" s="39" t="s">
        <v>43</v>
      </c>
      <c r="D137" s="39"/>
      <c r="E137" s="39"/>
      <c r="F137" s="39"/>
      <c r="G137" s="39"/>
      <c r="H137" s="40"/>
      <c r="I137" s="40"/>
      <c r="J137" s="40"/>
      <c r="K137" s="40"/>
      <c r="L137" s="40"/>
      <c r="M137" s="40"/>
      <c r="N137" s="40"/>
      <c r="O137" s="40"/>
      <c r="P137" s="40"/>
      <c r="Q137" s="40"/>
      <c r="R137" s="40"/>
      <c r="S137" s="40"/>
      <c r="T137" s="40"/>
    </row>
    <row r="138" spans="1:20" x14ac:dyDescent="0.35">
      <c r="A138" s="39"/>
      <c r="B138" s="39"/>
      <c r="C138" s="39"/>
      <c r="D138" s="39" t="s">
        <v>42</v>
      </c>
      <c r="E138" s="39"/>
      <c r="F138" s="39"/>
      <c r="G138" s="39"/>
      <c r="H138" s="40">
        <v>0</v>
      </c>
      <c r="I138" s="40">
        <v>0</v>
      </c>
      <c r="J138" s="40">
        <v>0</v>
      </c>
      <c r="K138" s="40">
        <v>0</v>
      </c>
      <c r="L138" s="40">
        <v>0</v>
      </c>
      <c r="M138" s="40">
        <v>0</v>
      </c>
      <c r="N138" s="40">
        <v>0</v>
      </c>
      <c r="O138" s="40">
        <v>0</v>
      </c>
      <c r="P138" s="40">
        <v>0</v>
      </c>
      <c r="Q138" s="40">
        <v>0</v>
      </c>
      <c r="R138" s="40">
        <v>0</v>
      </c>
      <c r="S138" s="40">
        <v>0</v>
      </c>
      <c r="T138" s="40">
        <f>ROUND(SUM(H138:S138),5)</f>
        <v>0</v>
      </c>
    </row>
    <row r="139" spans="1:20" ht="18.600000000000001" thickBot="1" x14ac:dyDescent="0.4">
      <c r="A139" s="39"/>
      <c r="B139" s="39"/>
      <c r="C139" s="39"/>
      <c r="D139" s="39" t="s">
        <v>41</v>
      </c>
      <c r="E139" s="39"/>
      <c r="F139" s="39"/>
      <c r="G139" s="39"/>
      <c r="H139" s="43">
        <v>-9997.09</v>
      </c>
      <c r="I139" s="43">
        <v>3290.2</v>
      </c>
      <c r="J139" s="43">
        <v>-3507.03</v>
      </c>
      <c r="K139" s="43">
        <v>-2741.38</v>
      </c>
      <c r="L139" s="43">
        <v>5362.96</v>
      </c>
      <c r="M139" s="43">
        <v>-7434.88</v>
      </c>
      <c r="N139" s="43">
        <v>-8893.77</v>
      </c>
      <c r="O139" s="43">
        <v>3480.84</v>
      </c>
      <c r="P139" s="43">
        <v>15730.72</v>
      </c>
      <c r="Q139" s="43">
        <v>11423.6</v>
      </c>
      <c r="R139" s="43">
        <v>634.71</v>
      </c>
      <c r="S139" s="43">
        <v>16831.59</v>
      </c>
      <c r="T139" s="43">
        <f>ROUND(SUM(H139:S139),5)</f>
        <v>24180.47</v>
      </c>
    </row>
    <row r="140" spans="1:20" ht="18.600000000000001" thickBot="1" x14ac:dyDescent="0.4">
      <c r="A140" s="39"/>
      <c r="B140" s="39"/>
      <c r="C140" s="39" t="s">
        <v>40</v>
      </c>
      <c r="D140" s="39"/>
      <c r="E140" s="39"/>
      <c r="F140" s="39"/>
      <c r="G140" s="39"/>
      <c r="H140" s="45">
        <f t="shared" ref="H140:S140" si="29">ROUND(SUM(H137:H139),5)</f>
        <v>-9997.09</v>
      </c>
      <c r="I140" s="45">
        <f t="shared" si="29"/>
        <v>3290.2</v>
      </c>
      <c r="J140" s="45">
        <f t="shared" si="29"/>
        <v>-3507.03</v>
      </c>
      <c r="K140" s="45">
        <f t="shared" si="29"/>
        <v>-2741.38</v>
      </c>
      <c r="L140" s="45">
        <f t="shared" si="29"/>
        <v>5362.96</v>
      </c>
      <c r="M140" s="45">
        <f t="shared" si="29"/>
        <v>-7434.88</v>
      </c>
      <c r="N140" s="45">
        <f t="shared" si="29"/>
        <v>-8893.77</v>
      </c>
      <c r="O140" s="45">
        <f t="shared" si="29"/>
        <v>3480.84</v>
      </c>
      <c r="P140" s="45">
        <f t="shared" si="29"/>
        <v>15730.72</v>
      </c>
      <c r="Q140" s="45">
        <f t="shared" si="29"/>
        <v>11423.6</v>
      </c>
      <c r="R140" s="45">
        <f t="shared" si="29"/>
        <v>634.71</v>
      </c>
      <c r="S140" s="45">
        <f t="shared" si="29"/>
        <v>16831.59</v>
      </c>
      <c r="T140" s="45">
        <f>ROUND(SUM(H140:S140),5)</f>
        <v>24180.47</v>
      </c>
    </row>
    <row r="141" spans="1:20" ht="18.600000000000001" thickBot="1" x14ac:dyDescent="0.4">
      <c r="A141" s="39"/>
      <c r="B141" s="39" t="s">
        <v>39</v>
      </c>
      <c r="C141" s="39"/>
      <c r="D141" s="39"/>
      <c r="E141" s="39"/>
      <c r="F141" s="39"/>
      <c r="G141" s="39"/>
      <c r="H141" s="45">
        <f t="shared" ref="H141:S141" si="30">ROUND(H136+H140,5)</f>
        <v>-9997.09</v>
      </c>
      <c r="I141" s="45">
        <f t="shared" si="30"/>
        <v>3290.2</v>
      </c>
      <c r="J141" s="45">
        <f t="shared" si="30"/>
        <v>-3507.03</v>
      </c>
      <c r="K141" s="45">
        <f t="shared" si="30"/>
        <v>-2741.38</v>
      </c>
      <c r="L141" s="45">
        <f t="shared" si="30"/>
        <v>5362.96</v>
      </c>
      <c r="M141" s="45">
        <f t="shared" si="30"/>
        <v>-7434.88</v>
      </c>
      <c r="N141" s="45">
        <f t="shared" si="30"/>
        <v>-8893.77</v>
      </c>
      <c r="O141" s="45">
        <f t="shared" si="30"/>
        <v>3480.84</v>
      </c>
      <c r="P141" s="45">
        <f t="shared" si="30"/>
        <v>15730.72</v>
      </c>
      <c r="Q141" s="45">
        <f t="shared" si="30"/>
        <v>11423.6</v>
      </c>
      <c r="R141" s="45">
        <f t="shared" si="30"/>
        <v>634.71</v>
      </c>
      <c r="S141" s="45">
        <f t="shared" si="30"/>
        <v>16831.59</v>
      </c>
      <c r="T141" s="45">
        <f>ROUND(SUM(H141:S141),5)</f>
        <v>24180.47</v>
      </c>
    </row>
    <row r="142" spans="1:20" s="47" customFormat="1" ht="10.8" thickBot="1" x14ac:dyDescent="0.25">
      <c r="A142" s="39" t="s">
        <v>38</v>
      </c>
      <c r="B142" s="39"/>
      <c r="C142" s="39"/>
      <c r="D142" s="39"/>
      <c r="E142" s="39"/>
      <c r="F142" s="39"/>
      <c r="G142" s="39"/>
      <c r="H142" s="46">
        <f t="shared" ref="H142:S142" si="31">ROUND(H135+H141,5)</f>
        <v>57849.88</v>
      </c>
      <c r="I142" s="46">
        <f t="shared" si="31"/>
        <v>188489.07</v>
      </c>
      <c r="J142" s="46">
        <f t="shared" si="31"/>
        <v>-2893.26</v>
      </c>
      <c r="K142" s="46">
        <f t="shared" si="31"/>
        <v>19946.64</v>
      </c>
      <c r="L142" s="46">
        <f t="shared" si="31"/>
        <v>-6133.07</v>
      </c>
      <c r="M142" s="46">
        <f t="shared" si="31"/>
        <v>15330.42</v>
      </c>
      <c r="N142" s="46">
        <f t="shared" si="31"/>
        <v>-24760.93</v>
      </c>
      <c r="O142" s="46">
        <f t="shared" si="31"/>
        <v>-50394.97</v>
      </c>
      <c r="P142" s="46">
        <f t="shared" si="31"/>
        <v>213932.68</v>
      </c>
      <c r="Q142" s="46">
        <f t="shared" si="31"/>
        <v>156204.53</v>
      </c>
      <c r="R142" s="46">
        <f t="shared" si="31"/>
        <v>4454.59</v>
      </c>
      <c r="S142" s="46">
        <f t="shared" si="31"/>
        <v>21428.880000000001</v>
      </c>
      <c r="T142" s="46">
        <f>ROUND(SUM(H142:S142),5)</f>
        <v>593454.46</v>
      </c>
    </row>
    <row r="143" spans="1:20" ht="18.600000000000001" thickTop="1" x14ac:dyDescent="0.35"/>
  </sheetData>
  <pageMargins left="0.7" right="0.7" top="0.75" bottom="0.75" header="0.1" footer="0.3"/>
  <pageSetup orientation="portrait" horizontalDpi="0" verticalDpi="0" r:id="rId1"/>
  <headerFooter>
    <oddHeader>&amp;L&amp;"Arial,Bold"&amp;8 2:19 PM
&amp;"Arial,Bold"&amp;8 04/04/19
&amp;"Arial,Bold"&amp;8 Accrual Basis&amp;C&amp;"Arial,Bold"&amp;12 Temecula Public Cemetery District
&amp;"Arial,Bold"&amp;14 Profit &amp;&amp; Loss
&amp;"Arial,Bold"&amp;10 April 2018 through March 2019</oddHeader>
    <oddFooter>&amp;R&amp;"Arial,Bold"&amp;8 Page &amp;P of &amp;N</oddFooter>
  </headerFooter>
  <drawing r:id="rId2"/>
  <legacyDrawing r:id="rId3"/>
  <controls>
    <mc:AlternateContent xmlns:mc="http://schemas.openxmlformats.org/markup-compatibility/2006">
      <mc:Choice Requires="x14">
        <control shapeId="35842" r:id="rId4" name="HEADER">
          <controlPr defaultSize="0" autoLine="0" r:id="rId5">
            <anchor moveWithCells="1">
              <from>
                <xdr:col>0</xdr:col>
                <xdr:colOff>0</xdr:colOff>
                <xdr:row>0</xdr:row>
                <xdr:rowOff>0</xdr:rowOff>
              </from>
              <to>
                <xdr:col>3</xdr:col>
                <xdr:colOff>160020</xdr:colOff>
                <xdr:row>0</xdr:row>
                <xdr:rowOff>228600</xdr:rowOff>
              </to>
            </anchor>
          </controlPr>
        </control>
      </mc:Choice>
      <mc:Fallback>
        <control shapeId="35842" r:id="rId4" name="HEADER"/>
      </mc:Fallback>
    </mc:AlternateContent>
    <mc:AlternateContent xmlns:mc="http://schemas.openxmlformats.org/markup-compatibility/2006">
      <mc:Choice Requires="x14">
        <control shapeId="35841" r:id="rId6" name="FILTER">
          <controlPr defaultSize="0" autoLine="0" r:id="rId7">
            <anchor moveWithCells="1">
              <from>
                <xdr:col>0</xdr:col>
                <xdr:colOff>0</xdr:colOff>
                <xdr:row>0</xdr:row>
                <xdr:rowOff>0</xdr:rowOff>
              </from>
              <to>
                <xdr:col>3</xdr:col>
                <xdr:colOff>160020</xdr:colOff>
                <xdr:row>0</xdr:row>
                <xdr:rowOff>228600</xdr:rowOff>
              </to>
            </anchor>
          </controlPr>
        </control>
      </mc:Choice>
      <mc:Fallback>
        <control shapeId="35841" r:id="rId6" name="FILTER"/>
      </mc:Fallback>
    </mc:AlternateContent>
  </control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topLeftCell="A26" workbookViewId="0">
      <selection activeCell="K124" sqref="K124:K125"/>
    </sheetView>
  </sheetViews>
  <sheetFormatPr defaultRowHeight="14.4" x14ac:dyDescent="0.3"/>
  <sheetData/>
  <pageMargins left="0.7" right="0.7" top="0.75" bottom="0.75" header="0.3" footer="0.3"/>
  <pageSetup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45"/>
  <sheetViews>
    <sheetView workbookViewId="0">
      <selection activeCell="G30" sqref="G30"/>
    </sheetView>
  </sheetViews>
  <sheetFormatPr defaultRowHeight="14.4" x14ac:dyDescent="0.3"/>
  <cols>
    <col min="1" max="1" width="33.6640625" bestFit="1" customWidth="1"/>
    <col min="2" max="2" width="11.109375" style="1" bestFit="1" customWidth="1"/>
    <col min="3" max="3" width="9.5546875" style="1" bestFit="1" customWidth="1"/>
    <col min="4" max="4" width="11.5546875" style="1" bestFit="1" customWidth="1"/>
    <col min="5" max="5" width="11.5546875" bestFit="1" customWidth="1"/>
    <col min="6" max="6" width="8.88671875" style="6"/>
    <col min="7" max="7" width="14.88671875" customWidth="1"/>
    <col min="8" max="8" width="10.44140625" style="1" customWidth="1"/>
    <col min="9" max="10" width="11.5546875" style="1" bestFit="1" customWidth="1"/>
    <col min="11" max="11" width="10.5546875" bestFit="1" customWidth="1"/>
    <col min="12" max="12" width="10.109375" style="1" bestFit="1" customWidth="1"/>
    <col min="14" max="14" width="8.88671875" style="9"/>
    <col min="15" max="15" width="12.6640625" style="1" customWidth="1"/>
  </cols>
  <sheetData>
    <row r="1" spans="1:15" x14ac:dyDescent="0.3">
      <c r="A1" t="s">
        <v>0</v>
      </c>
      <c r="D1" s="11" t="s">
        <v>36</v>
      </c>
      <c r="E1" s="27"/>
      <c r="N1" s="68" t="s">
        <v>234</v>
      </c>
    </row>
    <row r="2" spans="1:15" ht="43.2" x14ac:dyDescent="0.3">
      <c r="B2" s="2" t="s">
        <v>1</v>
      </c>
      <c r="C2" s="2" t="s">
        <v>14</v>
      </c>
      <c r="D2" s="2" t="s">
        <v>15</v>
      </c>
      <c r="E2" s="2" t="s">
        <v>2</v>
      </c>
      <c r="F2" s="7" t="s">
        <v>13</v>
      </c>
      <c r="H2" s="3" t="s">
        <v>3</v>
      </c>
      <c r="I2" s="3" t="s">
        <v>4</v>
      </c>
      <c r="J2" s="3" t="s">
        <v>5</v>
      </c>
      <c r="L2" s="3" t="s">
        <v>19</v>
      </c>
      <c r="N2" s="69" t="s">
        <v>25</v>
      </c>
      <c r="O2" s="1" t="s">
        <v>26</v>
      </c>
    </row>
    <row r="3" spans="1:15" x14ac:dyDescent="0.3">
      <c r="A3" t="s">
        <v>16</v>
      </c>
      <c r="B3" s="1">
        <v>40</v>
      </c>
      <c r="C3" s="1">
        <v>46.31</v>
      </c>
      <c r="D3" s="1">
        <f>ROUND(C3*F3+C3,2)</f>
        <v>50.01</v>
      </c>
      <c r="E3" s="1">
        <f>D3*2080</f>
        <v>104020.8</v>
      </c>
      <c r="F3" s="10">
        <v>0.08</v>
      </c>
      <c r="G3" s="28" t="s">
        <v>181</v>
      </c>
      <c r="H3" s="1">
        <v>695.97</v>
      </c>
      <c r="I3" s="1">
        <v>53.24</v>
      </c>
      <c r="J3" s="1">
        <v>14.84</v>
      </c>
      <c r="L3" s="1">
        <f>ROUND(E3*0.08,2)</f>
        <v>8321.66</v>
      </c>
      <c r="N3" s="68">
        <v>8.7599999999999997E-2</v>
      </c>
      <c r="O3" s="1">
        <f>ROUND(E3*N3,2)</f>
        <v>9112.2199999999993</v>
      </c>
    </row>
    <row r="4" spans="1:15" x14ac:dyDescent="0.3">
      <c r="A4" t="s">
        <v>37</v>
      </c>
      <c r="B4" s="1">
        <v>40</v>
      </c>
      <c r="C4" s="1">
        <v>13.5</v>
      </c>
      <c r="D4" s="11">
        <v>13.8</v>
      </c>
      <c r="E4" s="1">
        <f>ROUND(B4*D4,2)*52</f>
        <v>28704</v>
      </c>
      <c r="F4" s="9">
        <f>ROUND((D4-C4)/C4,4)</f>
        <v>2.2200000000000001E-2</v>
      </c>
      <c r="G4" s="28" t="s">
        <v>180</v>
      </c>
      <c r="H4" s="1">
        <v>666.8</v>
      </c>
      <c r="I4" s="1">
        <v>53.24</v>
      </c>
      <c r="J4" s="1">
        <v>14.84</v>
      </c>
      <c r="L4" s="1">
        <v>0</v>
      </c>
      <c r="N4" s="68">
        <v>8.7599999999999997E-2</v>
      </c>
      <c r="O4" s="1">
        <f t="shared" ref="O4:O7" si="0">ROUND(E4*N4,2)</f>
        <v>2514.4699999999998</v>
      </c>
    </row>
    <row r="5" spans="1:15" x14ac:dyDescent="0.3">
      <c r="A5" t="s">
        <v>18</v>
      </c>
      <c r="B5" s="1">
        <v>40</v>
      </c>
      <c r="C5" s="1">
        <v>21.8</v>
      </c>
      <c r="D5" s="11">
        <v>23.5</v>
      </c>
      <c r="E5" s="1">
        <f>ROUND(B5*D5,2)*52</f>
        <v>48880</v>
      </c>
      <c r="F5" s="9">
        <f t="shared" ref="F5:F7" si="1">ROUND((D5-C5)/C5,4)</f>
        <v>7.8E-2</v>
      </c>
      <c r="G5" s="28" t="s">
        <v>180</v>
      </c>
      <c r="H5" s="1">
        <v>1733.68</v>
      </c>
      <c r="I5" s="1">
        <v>101.92</v>
      </c>
      <c r="J5" s="1">
        <v>20.83</v>
      </c>
      <c r="L5" s="1">
        <f>ROUND(E5*0.05,2)</f>
        <v>2444</v>
      </c>
      <c r="N5" s="68">
        <v>8.7599999999999997E-2</v>
      </c>
      <c r="O5" s="1">
        <f t="shared" si="0"/>
        <v>4281.8900000000003</v>
      </c>
    </row>
    <row r="6" spans="1:15" x14ac:dyDescent="0.3">
      <c r="A6" t="s">
        <v>24</v>
      </c>
      <c r="B6" s="1">
        <v>40</v>
      </c>
      <c r="C6" s="1">
        <v>13.85</v>
      </c>
      <c r="D6" s="11">
        <v>14.35</v>
      </c>
      <c r="E6" s="1">
        <f t="shared" ref="E6" si="2">ROUND(B6*D6,2)*52</f>
        <v>29848</v>
      </c>
      <c r="F6" s="9">
        <f t="shared" si="1"/>
        <v>3.61E-2</v>
      </c>
      <c r="G6" s="28" t="s">
        <v>180</v>
      </c>
      <c r="H6" s="1">
        <v>666.8</v>
      </c>
      <c r="I6" s="1">
        <v>53.24</v>
      </c>
      <c r="J6" s="1">
        <v>14.84</v>
      </c>
      <c r="L6" s="1">
        <v>0</v>
      </c>
      <c r="N6" s="68">
        <v>8.7599999999999997E-2</v>
      </c>
      <c r="O6" s="1">
        <f t="shared" si="0"/>
        <v>2614.6799999999998</v>
      </c>
    </row>
    <row r="7" spans="1:15" x14ac:dyDescent="0.3">
      <c r="A7" t="s">
        <v>23</v>
      </c>
      <c r="B7" s="1">
        <v>40</v>
      </c>
      <c r="C7" s="24">
        <v>14.5</v>
      </c>
      <c r="D7" s="25">
        <v>15</v>
      </c>
      <c r="E7" s="1">
        <f>ROUND(B7*D7,2)*52</f>
        <v>31200</v>
      </c>
      <c r="F7" s="9">
        <f t="shared" si="1"/>
        <v>3.4500000000000003E-2</v>
      </c>
      <c r="G7" s="28" t="s">
        <v>180</v>
      </c>
      <c r="H7" s="1">
        <v>1733.68</v>
      </c>
      <c r="I7" s="1">
        <v>101.92</v>
      </c>
      <c r="J7" s="1">
        <v>20.83</v>
      </c>
      <c r="L7" s="1">
        <f>ROUND(E7*0.05,2)</f>
        <v>1560</v>
      </c>
      <c r="N7" s="68">
        <v>5.4999999999999997E-3</v>
      </c>
      <c r="O7" s="1">
        <f t="shared" si="0"/>
        <v>171.6</v>
      </c>
    </row>
    <row r="8" spans="1:15" ht="15" thickBot="1" x14ac:dyDescent="0.35">
      <c r="E8" s="5">
        <f>SUM(E3:E7)</f>
        <v>242652.79999999999</v>
      </c>
      <c r="G8" t="s">
        <v>6</v>
      </c>
      <c r="H8" s="8">
        <f>SUM(H3:H7)</f>
        <v>5496.93</v>
      </c>
      <c r="I8" s="8">
        <f t="shared" ref="I8:J8" si="3">SUM(I3:I7)</f>
        <v>363.56</v>
      </c>
      <c r="J8" s="8">
        <f t="shared" si="3"/>
        <v>86.179999999999993</v>
      </c>
      <c r="L8" s="5">
        <f>SUM(L3:L7)</f>
        <v>12325.66</v>
      </c>
      <c r="N8" s="68"/>
      <c r="O8" s="5">
        <f>SUM(O3:O7)</f>
        <v>18694.859999999997</v>
      </c>
    </row>
    <row r="9" spans="1:15" ht="15.6" thickTop="1" thickBot="1" x14ac:dyDescent="0.35">
      <c r="E9" s="1"/>
      <c r="G9" t="s">
        <v>2</v>
      </c>
      <c r="H9" s="8">
        <f>ROUND(H8*12,0)</f>
        <v>65963</v>
      </c>
      <c r="I9" s="8">
        <f t="shared" ref="I9:J9" si="4">ROUND(I8*12,0)</f>
        <v>4363</v>
      </c>
      <c r="J9" s="8">
        <f t="shared" si="4"/>
        <v>1034</v>
      </c>
      <c r="K9" s="4">
        <f>SUM(H9:J9)</f>
        <v>71360</v>
      </c>
      <c r="N9" s="68"/>
    </row>
    <row r="10" spans="1:15" ht="15" thickTop="1" x14ac:dyDescent="0.3">
      <c r="E10" s="1"/>
      <c r="K10" t="s">
        <v>30</v>
      </c>
      <c r="L10" s="1">
        <v>9500</v>
      </c>
      <c r="N10" s="68">
        <v>6.3E-3</v>
      </c>
      <c r="O10" s="1">
        <f>L10*N10</f>
        <v>59.85</v>
      </c>
    </row>
    <row r="11" spans="1:15" x14ac:dyDescent="0.3">
      <c r="A11" t="s">
        <v>7</v>
      </c>
      <c r="E11" s="1"/>
      <c r="H11" s="1" t="s">
        <v>8</v>
      </c>
      <c r="J11" s="1">
        <f>SUM(E8)</f>
        <v>242652.79999999999</v>
      </c>
    </row>
    <row r="12" spans="1:15" ht="15" thickBot="1" x14ac:dyDescent="0.35">
      <c r="A12" t="s">
        <v>9</v>
      </c>
      <c r="H12" s="1" t="s">
        <v>21</v>
      </c>
      <c r="O12" s="5">
        <f>SUM(O8:O10)</f>
        <v>18754.709999999995</v>
      </c>
    </row>
    <row r="13" spans="1:15" ht="15.6" thickTop="1" thickBot="1" x14ac:dyDescent="0.35">
      <c r="F13" s="6" t="s">
        <v>20</v>
      </c>
      <c r="H13" s="1" t="s">
        <v>22</v>
      </c>
      <c r="J13" s="5">
        <f>SUM(J11:J12)</f>
        <v>242652.79999999999</v>
      </c>
      <c r="N13" s="9" t="s">
        <v>31</v>
      </c>
    </row>
    <row r="14" spans="1:15" ht="15" thickTop="1" x14ac:dyDescent="0.3">
      <c r="A14" s="29" t="s">
        <v>199</v>
      </c>
      <c r="N14" s="9" t="s">
        <v>32</v>
      </c>
    </row>
    <row r="15" spans="1:15" x14ac:dyDescent="0.3">
      <c r="A15" t="s">
        <v>10</v>
      </c>
      <c r="B15" s="1" t="s">
        <v>11</v>
      </c>
      <c r="C15" s="1" t="s">
        <v>12</v>
      </c>
      <c r="N15" s="9" t="s">
        <v>187</v>
      </c>
      <c r="O15" s="1">
        <f>-2018.79-311-724.67</f>
        <v>-3054.46</v>
      </c>
    </row>
    <row r="16" spans="1:15" ht="15" thickBot="1" x14ac:dyDescent="0.35">
      <c r="A16" t="str">
        <f>A3</f>
        <v>Cindi Beaudet</v>
      </c>
      <c r="B16" s="1">
        <v>2000</v>
      </c>
      <c r="C16" s="1">
        <f>B16*1.27</f>
        <v>2540</v>
      </c>
      <c r="N16" s="35" t="s">
        <v>188</v>
      </c>
      <c r="O16" s="5">
        <f>O12+O15</f>
        <v>15700.249999999996</v>
      </c>
    </row>
    <row r="17" spans="1:15" ht="15" thickTop="1" x14ac:dyDescent="0.3">
      <c r="A17" t="str">
        <f t="shared" ref="A17:A20" si="5">A4</f>
        <v>Kyle Means</v>
      </c>
      <c r="B17" s="1">
        <v>275</v>
      </c>
      <c r="C17" s="1">
        <f t="shared" ref="C17:C20" si="6">B17*1.27</f>
        <v>349.25</v>
      </c>
      <c r="J17" s="1" t="s">
        <v>282</v>
      </c>
      <c r="O17" s="1">
        <v>19086.78</v>
      </c>
    </row>
    <row r="18" spans="1:15" x14ac:dyDescent="0.3">
      <c r="A18" t="str">
        <f t="shared" si="5"/>
        <v>Joseph Sands</v>
      </c>
      <c r="B18" s="1">
        <v>700</v>
      </c>
      <c r="C18" s="1">
        <f t="shared" si="6"/>
        <v>889</v>
      </c>
      <c r="J18" s="1" t="s">
        <v>283</v>
      </c>
      <c r="L18"/>
      <c r="O18" s="1">
        <v>10686.13</v>
      </c>
    </row>
    <row r="19" spans="1:15" ht="15" thickBot="1" x14ac:dyDescent="0.35">
      <c r="A19" t="str">
        <f t="shared" si="5"/>
        <v>Jarren Skaife</v>
      </c>
      <c r="B19" s="1">
        <v>275</v>
      </c>
      <c r="C19" s="1">
        <f t="shared" si="6"/>
        <v>349.25</v>
      </c>
      <c r="L19"/>
    </row>
    <row r="20" spans="1:15" x14ac:dyDescent="0.3">
      <c r="A20" t="str">
        <f t="shared" si="5"/>
        <v>Michelle Hesselgesser</v>
      </c>
      <c r="B20" s="1">
        <v>300</v>
      </c>
      <c r="C20" s="1">
        <f t="shared" si="6"/>
        <v>381</v>
      </c>
      <c r="H20"/>
      <c r="L20" s="15" t="s">
        <v>33</v>
      </c>
      <c r="M20" s="30"/>
      <c r="N20" s="31"/>
      <c r="O20" s="17">
        <f>ROUND((E8+L10)*0.062,2)</f>
        <v>15633.47</v>
      </c>
    </row>
    <row r="21" spans="1:15" ht="15" thickBot="1" x14ac:dyDescent="0.35">
      <c r="B21" s="14">
        <f>SUM(B16:B20)</f>
        <v>3550</v>
      </c>
      <c r="C21" s="14">
        <f>SUM(C16:C20)</f>
        <v>4508.5</v>
      </c>
      <c r="H21"/>
      <c r="L21" s="21" t="s">
        <v>34</v>
      </c>
      <c r="M21" s="32"/>
      <c r="N21" s="33"/>
      <c r="O21" s="34">
        <f>ROUND((E8+L10)*0.0145,2)</f>
        <v>3656.22</v>
      </c>
    </row>
    <row r="22" spans="1:15" x14ac:dyDescent="0.3">
      <c r="L22"/>
    </row>
    <row r="23" spans="1:15" x14ac:dyDescent="0.3">
      <c r="A23" s="29" t="s">
        <v>198</v>
      </c>
      <c r="L23"/>
    </row>
    <row r="24" spans="1:15" x14ac:dyDescent="0.3">
      <c r="A24" t="s">
        <v>10</v>
      </c>
      <c r="B24" s="1" t="s">
        <v>11</v>
      </c>
      <c r="C24" s="1" t="s">
        <v>12</v>
      </c>
      <c r="L24"/>
    </row>
    <row r="25" spans="1:15" x14ac:dyDescent="0.3">
      <c r="A25" t="str">
        <f>A3</f>
        <v>Cindi Beaudet</v>
      </c>
      <c r="B25" s="1">
        <v>2000</v>
      </c>
      <c r="C25" s="1">
        <f>B25*1.27</f>
        <v>2540</v>
      </c>
      <c r="L25"/>
    </row>
    <row r="26" spans="1:15" x14ac:dyDescent="0.3">
      <c r="A26" t="str">
        <f>A4</f>
        <v>Kyle Means</v>
      </c>
      <c r="B26" s="1">
        <v>200</v>
      </c>
      <c r="C26" s="1">
        <f t="shared" ref="C26:C29" si="7">B26*1.27</f>
        <v>254</v>
      </c>
    </row>
    <row r="27" spans="1:15" x14ac:dyDescent="0.3">
      <c r="A27" t="str">
        <f>A5</f>
        <v>Joseph Sands</v>
      </c>
      <c r="B27" s="1">
        <v>700</v>
      </c>
      <c r="C27" s="1">
        <f t="shared" si="7"/>
        <v>889</v>
      </c>
    </row>
    <row r="28" spans="1:15" x14ac:dyDescent="0.3">
      <c r="A28" t="str">
        <f>A6</f>
        <v>Jarren Skaife</v>
      </c>
      <c r="B28" s="1">
        <v>200</v>
      </c>
      <c r="C28" s="1">
        <f t="shared" si="7"/>
        <v>254</v>
      </c>
    </row>
    <row r="29" spans="1:15" x14ac:dyDescent="0.3">
      <c r="A29" t="str">
        <f>A7</f>
        <v>Michelle Hesselgesser</v>
      </c>
      <c r="B29" s="1">
        <v>200</v>
      </c>
      <c r="C29" s="1">
        <f t="shared" si="7"/>
        <v>254</v>
      </c>
    </row>
    <row r="30" spans="1:15" x14ac:dyDescent="0.3">
      <c r="B30" s="14">
        <f>SUM(B25:B29)</f>
        <v>3300</v>
      </c>
      <c r="C30" s="14">
        <f>SUM(C25:C29)</f>
        <v>4191</v>
      </c>
      <c r="I30" s="71"/>
    </row>
    <row r="33" spans="1:2" x14ac:dyDescent="0.3">
      <c r="A33" t="s">
        <v>200</v>
      </c>
    </row>
    <row r="35" spans="1:2" x14ac:dyDescent="0.3">
      <c r="A35" t="s">
        <v>197</v>
      </c>
      <c r="B35" s="1">
        <v>150</v>
      </c>
    </row>
    <row r="36" spans="1:2" x14ac:dyDescent="0.3">
      <c r="A36" t="s">
        <v>189</v>
      </c>
      <c r="B36" s="1">
        <f>B35*4</f>
        <v>600</v>
      </c>
    </row>
    <row r="37" spans="1:2" x14ac:dyDescent="0.3">
      <c r="A37" t="s">
        <v>190</v>
      </c>
      <c r="B37" s="1">
        <f>B36*5</f>
        <v>3000</v>
      </c>
    </row>
    <row r="39" spans="1:2" x14ac:dyDescent="0.3">
      <c r="A39" t="s">
        <v>191</v>
      </c>
      <c r="B39" s="1">
        <f>B37*12</f>
        <v>36000</v>
      </c>
    </row>
    <row r="41" spans="1:2" x14ac:dyDescent="0.3">
      <c r="A41" t="s">
        <v>192</v>
      </c>
      <c r="B41" s="1">
        <f>B35*5*12</f>
        <v>9000</v>
      </c>
    </row>
    <row r="42" spans="1:2" x14ac:dyDescent="0.3">
      <c r="A42" t="s">
        <v>193</v>
      </c>
      <c r="B42" s="1">
        <f>B35*5*5</f>
        <v>3750</v>
      </c>
    </row>
    <row r="43" spans="1:2" x14ac:dyDescent="0.3">
      <c r="A43" t="s">
        <v>194</v>
      </c>
      <c r="B43" s="1">
        <f>B35*5*3</f>
        <v>2250</v>
      </c>
    </row>
    <row r="44" spans="1:2" ht="15" thickBot="1" x14ac:dyDescent="0.35">
      <c r="B44" s="5">
        <f>SUM(B41:B43)</f>
        <v>15000</v>
      </c>
    </row>
    <row r="45" spans="1:2" ht="15" thickTop="1" x14ac:dyDescent="0.3"/>
  </sheetData>
  <pageMargins left="0.7" right="0.7" top="0.75" bottom="0.75" header="0.3" footer="0.3"/>
  <pageSetup scale="60"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Approved Budget</vt:lpstr>
      <vt:lpstr>To Board June 2019</vt:lpstr>
      <vt:lpstr>Working Copy 060319</vt:lpstr>
      <vt:lpstr>To Board May 2019</vt:lpstr>
      <vt:lpstr>Working Copy 050219</vt:lpstr>
      <vt:lpstr>Working Copy 040419</vt:lpstr>
      <vt:lpstr>As Downloaded</vt:lpstr>
      <vt:lpstr>Notes from Prior Year</vt:lpstr>
      <vt:lpstr>Wage &amp; Benefit modeling 19-20</vt:lpstr>
      <vt:lpstr>Wage &amp; Benefit modeling 18-19</vt:lpstr>
      <vt:lpstr>Wage &amp; Benefit modeling 17-18</vt:lpstr>
      <vt:lpstr>QB Budget Input Notes</vt:lpstr>
      <vt:lpstr>'Approved Budget'!Print_Titles</vt:lpstr>
      <vt:lpstr>'As Downloaded'!Print_Titles</vt:lpstr>
      <vt:lpstr>'To Board June 2019'!Print_Titles</vt:lpstr>
      <vt:lpstr>'To Board May 2019'!Print_Titles</vt:lpstr>
      <vt:lpstr>'Working Copy 040419'!Print_Titles</vt:lpstr>
      <vt:lpstr>'Working Copy 050219'!Print_Titles</vt:lpstr>
      <vt:lpstr>'Working Copy 060319'!Print_Titles</vt:lpstr>
    </vt:vector>
  </TitlesOfParts>
  <Company>Temecula Public Cemetery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Cindi</dc:creator>
  <cp:lastModifiedBy>Cindi</cp:lastModifiedBy>
  <cp:lastPrinted>2019-08-20T19:07:24Z</cp:lastPrinted>
  <dcterms:created xsi:type="dcterms:W3CDTF">2014-04-14T20:20:04Z</dcterms:created>
  <dcterms:modified xsi:type="dcterms:W3CDTF">2020-03-06T20:52:53Z</dcterms:modified>
</cp:coreProperties>
</file>