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Cindi\Documents\Linda Glau\Budget 2022-2023\"/>
    </mc:Choice>
  </mc:AlternateContent>
  <xr:revisionPtr revIDLastSave="0" documentId="13_ncr:1_{001BE9CA-FF64-4D2F-ABC8-5680447B45D4}" xr6:coauthVersionLast="47" xr6:coauthVersionMax="47" xr10:uidLastSave="{00000000-0000-0000-0000-000000000000}"/>
  <bookViews>
    <workbookView xWindow="-108" yWindow="-108" windowWidth="23256" windowHeight="12456" xr2:uid="{431DFEF4-C612-48D7-9320-74C20771B23F}"/>
  </bookViews>
  <sheets>
    <sheet name="Approved Budget" sheetId="33" r:id="rId1"/>
    <sheet name="App Bud for Input" sheetId="34" r:id="rId2"/>
    <sheet name="For Trustees 071222 " sheetId="32" r:id="rId3"/>
    <sheet name="Working Copy 071222" sheetId="31" r:id="rId4"/>
    <sheet name="Sheet1" sheetId="35" r:id="rId5"/>
    <sheet name="For Trustee 061422" sheetId="30" r:id="rId6"/>
    <sheet name="Working Copy 061422" sheetId="29" r:id="rId7"/>
    <sheet name="For Trustees 050522" sheetId="28" r:id="rId8"/>
    <sheet name="Working Copy 050522" sheetId="25" r:id="rId9"/>
    <sheet name="Ad Downloaded 042822" sheetId="24" r:id="rId10"/>
    <sheet name="060421 For Trustees Prior Year " sheetId="27" r:id="rId11"/>
    <sheet name="Wage &amp; Benefit modeling 22-23" sheetId="23" r:id="rId12"/>
    <sheet name="Wage &amp; Benefit modeling 21-22" sheetId="18" r:id="rId13"/>
    <sheet name="Wage &amp; Benefit modeling 20-21" sheetId="6" r:id="rId14"/>
    <sheet name="Wage &amp; Benefit modeling 19-20" sheetId="3" r:id="rId15"/>
    <sheet name="Wage &amp; Benefit modeling 18-19" sheetId="4" r:id="rId16"/>
    <sheet name="Wage &amp; Benefit modeling 17-18" sheetId="5" r:id="rId17"/>
    <sheet name="Budget Input Notes" sheetId="14" r:id="rId18"/>
    <sheet name="Notes from Prior Year" sheetId="8" r:id="rId19"/>
  </sheets>
  <definedNames>
    <definedName name="_xlnm.Print_Area" localSheetId="12">'Wage &amp; Benefit modeling 21-22'!$A$1:$J$12</definedName>
    <definedName name="_xlnm.Print_Area" localSheetId="11">'Wage &amp; Benefit modeling 22-23'!$A$1:$P$13</definedName>
    <definedName name="_xlnm.Print_Titles" localSheetId="10">'060421 For Trustees Prior Year '!$1:$1</definedName>
    <definedName name="_xlnm.Print_Titles" localSheetId="9">'Ad Downloaded 042822'!$1:$1</definedName>
    <definedName name="_xlnm.Print_Titles" localSheetId="1">'App Bud for Input'!$1:$1</definedName>
    <definedName name="_xlnm.Print_Titles" localSheetId="0">'Approved Budget'!$1:$1</definedName>
    <definedName name="_xlnm.Print_Titles" localSheetId="5">'For Trustee 061422'!$1:$1</definedName>
    <definedName name="_xlnm.Print_Titles" localSheetId="7">'For Trustees 050522'!$1:$1</definedName>
    <definedName name="_xlnm.Print_Titles" localSheetId="2">'For Trustees 071222 '!$1:$1</definedName>
    <definedName name="_xlnm.Print_Titles" localSheetId="8">'Working Copy 050522'!$1:$1</definedName>
    <definedName name="_xlnm.Print_Titles" localSheetId="6">'Working Copy 061422'!$1:$1</definedName>
    <definedName name="_xlnm.Print_Titles" localSheetId="3">'Working Copy 071222'!$1:$1</definedName>
    <definedName name="QB_COLUMN_2921" localSheetId="10" hidden="1">'060421 For Trustees Prior Year '!$G$1</definedName>
    <definedName name="QB_COLUMN_2921" localSheetId="9" hidden="1">'Ad Downloaded 042822'!$H$1</definedName>
    <definedName name="QB_COLUMN_2921" localSheetId="1" hidden="1">'App Bud for Input'!$Q$1</definedName>
    <definedName name="QB_COLUMN_2921" localSheetId="0" hidden="1">'Approved Budget'!$Q$1</definedName>
    <definedName name="QB_COLUMN_2921" localSheetId="5" hidden="1">'For Trustee 061422'!$Q$1</definedName>
    <definedName name="QB_COLUMN_2921" localSheetId="7" hidden="1">'For Trustees 050522'!$Q$1</definedName>
    <definedName name="QB_COLUMN_2921" localSheetId="2" hidden="1">'For Trustees 071222 '!$Q$1</definedName>
    <definedName name="QB_COLUMN_2921" localSheetId="8" hidden="1">'Working Copy 050522'!$Q$1</definedName>
    <definedName name="QB_COLUMN_2921" localSheetId="6" hidden="1">'Working Copy 061422'!$Q$1</definedName>
    <definedName name="QB_COLUMN_2921" localSheetId="3" hidden="1">'Working Copy 071222'!$Q$1</definedName>
    <definedName name="QB_COLUMN_29210" localSheetId="10" hidden="1">'060421 For Trustees Prior Year '!$P$1</definedName>
    <definedName name="QB_COLUMN_29210" localSheetId="9" hidden="1">'Ad Downloaded 042822'!$Q$1</definedName>
    <definedName name="QB_COLUMN_29210" localSheetId="1" hidden="1">'App Bud for Input'!$N$1</definedName>
    <definedName name="QB_COLUMN_29210" localSheetId="0" hidden="1">'Approved Budget'!$N$1</definedName>
    <definedName name="QB_COLUMN_29210" localSheetId="5" hidden="1">'For Trustee 061422'!$N$1</definedName>
    <definedName name="QB_COLUMN_29210" localSheetId="7" hidden="1">'For Trustees 050522'!$N$1</definedName>
    <definedName name="QB_COLUMN_29210" localSheetId="2" hidden="1">'For Trustees 071222 '!$N$1</definedName>
    <definedName name="QB_COLUMN_29210" localSheetId="8" hidden="1">'Working Copy 050522'!$N$1</definedName>
    <definedName name="QB_COLUMN_29210" localSheetId="6" hidden="1">'Working Copy 061422'!$N$1</definedName>
    <definedName name="QB_COLUMN_29210" localSheetId="3" hidden="1">'Working Copy 071222'!$N$1</definedName>
    <definedName name="QB_COLUMN_29211" localSheetId="10" hidden="1">'060421 For Trustees Prior Year '!$Q$1</definedName>
    <definedName name="QB_COLUMN_29211" localSheetId="9" hidden="1">'Ad Downloaded 042822'!$R$1</definedName>
    <definedName name="QB_COLUMN_29211" localSheetId="1" hidden="1">'App Bud for Input'!$O$1</definedName>
    <definedName name="QB_COLUMN_29211" localSheetId="0" hidden="1">'Approved Budget'!$O$1</definedName>
    <definedName name="QB_COLUMN_29211" localSheetId="5" hidden="1">'For Trustee 061422'!$O$1</definedName>
    <definedName name="QB_COLUMN_29211" localSheetId="7" hidden="1">'For Trustees 050522'!$O$1</definedName>
    <definedName name="QB_COLUMN_29211" localSheetId="2" hidden="1">'For Trustees 071222 '!$O$1</definedName>
    <definedName name="QB_COLUMN_29211" localSheetId="8" hidden="1">'Working Copy 050522'!$O$1</definedName>
    <definedName name="QB_COLUMN_29211" localSheetId="6" hidden="1">'Working Copy 061422'!$O$1</definedName>
    <definedName name="QB_COLUMN_29211" localSheetId="3" hidden="1">'Working Copy 071222'!$O$1</definedName>
    <definedName name="QB_COLUMN_29212" localSheetId="10" hidden="1">'060421 For Trustees Prior Year '!$R$1</definedName>
    <definedName name="QB_COLUMN_29212" localSheetId="9" hidden="1">'Ad Downloaded 042822'!$S$1</definedName>
    <definedName name="QB_COLUMN_29212" localSheetId="1" hidden="1">'App Bud for Input'!$T$1</definedName>
    <definedName name="QB_COLUMN_29212" localSheetId="0" hidden="1">'Approved Budget'!$T$1</definedName>
    <definedName name="QB_COLUMN_29212" localSheetId="5" hidden="1">'For Trustee 061422'!$T$1</definedName>
    <definedName name="QB_COLUMN_29212" localSheetId="7" hidden="1">'For Trustees 050522'!$T$1</definedName>
    <definedName name="QB_COLUMN_29212" localSheetId="2" hidden="1">'For Trustees 071222 '!$T$1</definedName>
    <definedName name="QB_COLUMN_29212" localSheetId="8" hidden="1">'Working Copy 050522'!$T$1</definedName>
    <definedName name="QB_COLUMN_29212" localSheetId="6" hidden="1">'Working Copy 061422'!$T$1</definedName>
    <definedName name="QB_COLUMN_29212" localSheetId="3" hidden="1">'Working Copy 071222'!$T$1</definedName>
    <definedName name="QB_COLUMN_29213" localSheetId="10" hidden="1">'060421 For Trustees Prior Year '!$W$1</definedName>
    <definedName name="QB_COLUMN_2922" localSheetId="10" hidden="1">'060421 For Trustees Prior Year '!$H$1</definedName>
    <definedName name="QB_COLUMN_2922" localSheetId="9" hidden="1">'Ad Downloaded 042822'!$I$1</definedName>
    <definedName name="QB_COLUMN_2922" localSheetId="1" hidden="1">'App Bud for Input'!$R$1</definedName>
    <definedName name="QB_COLUMN_2922" localSheetId="0" hidden="1">'Approved Budget'!$R$1</definedName>
    <definedName name="QB_COLUMN_2922" localSheetId="5" hidden="1">'For Trustee 061422'!$R$1</definedName>
    <definedName name="QB_COLUMN_2922" localSheetId="7" hidden="1">'For Trustees 050522'!$R$1</definedName>
    <definedName name="QB_COLUMN_2922" localSheetId="2" hidden="1">'For Trustees 071222 '!$R$1</definedName>
    <definedName name="QB_COLUMN_2922" localSheetId="8" hidden="1">'Working Copy 050522'!$R$1</definedName>
    <definedName name="QB_COLUMN_2922" localSheetId="6" hidden="1">'Working Copy 061422'!$R$1</definedName>
    <definedName name="QB_COLUMN_2922" localSheetId="3" hidden="1">'Working Copy 071222'!$R$1</definedName>
    <definedName name="QB_COLUMN_2923" localSheetId="10" hidden="1">'060421 For Trustees Prior Year '!$I$1</definedName>
    <definedName name="QB_COLUMN_2923" localSheetId="9" hidden="1">'Ad Downloaded 042822'!$J$1</definedName>
    <definedName name="QB_COLUMN_2923" localSheetId="1" hidden="1">'App Bud for Input'!$S$1</definedName>
    <definedName name="QB_COLUMN_2923" localSheetId="0" hidden="1">'Approved Budget'!$S$1</definedName>
    <definedName name="QB_COLUMN_2923" localSheetId="5" hidden="1">'For Trustee 061422'!$S$1</definedName>
    <definedName name="QB_COLUMN_2923" localSheetId="7" hidden="1">'For Trustees 050522'!$S$1</definedName>
    <definedName name="QB_COLUMN_2923" localSheetId="2" hidden="1">'For Trustees 071222 '!$S$1</definedName>
    <definedName name="QB_COLUMN_2923" localSheetId="8" hidden="1">'Working Copy 050522'!$S$1</definedName>
    <definedName name="QB_COLUMN_2923" localSheetId="6" hidden="1">'Working Copy 061422'!$S$1</definedName>
    <definedName name="QB_COLUMN_2923" localSheetId="3" hidden="1">'Working Copy 071222'!$S$1</definedName>
    <definedName name="QB_COLUMN_2924" localSheetId="10" hidden="1">'060421 For Trustees Prior Year '!$J$1</definedName>
    <definedName name="QB_COLUMN_2924" localSheetId="9" hidden="1">'Ad Downloaded 042822'!$K$1</definedName>
    <definedName name="QB_COLUMN_2924" localSheetId="1" hidden="1">'App Bud for Input'!$H$1</definedName>
    <definedName name="QB_COLUMN_2924" localSheetId="0" hidden="1">'Approved Budget'!$H$1</definedName>
    <definedName name="QB_COLUMN_2924" localSheetId="5" hidden="1">'For Trustee 061422'!$H$1</definedName>
    <definedName name="QB_COLUMN_2924" localSheetId="7" hidden="1">'For Trustees 050522'!$H$1</definedName>
    <definedName name="QB_COLUMN_2924" localSheetId="2" hidden="1">'For Trustees 071222 '!$H$1</definedName>
    <definedName name="QB_COLUMN_2924" localSheetId="8" hidden="1">'Working Copy 050522'!$H$1</definedName>
    <definedName name="QB_COLUMN_2924" localSheetId="6" hidden="1">'Working Copy 061422'!$H$1</definedName>
    <definedName name="QB_COLUMN_2924" localSheetId="3" hidden="1">'Working Copy 071222'!$H$1</definedName>
    <definedName name="QB_COLUMN_2925" localSheetId="10" hidden="1">'060421 For Trustees Prior Year '!$K$1</definedName>
    <definedName name="QB_COLUMN_2925" localSheetId="9" hidden="1">'Ad Downloaded 042822'!$L$1</definedName>
    <definedName name="QB_COLUMN_2925" localSheetId="1" hidden="1">'App Bud for Input'!$I$1</definedName>
    <definedName name="QB_COLUMN_2925" localSheetId="0" hidden="1">'Approved Budget'!$I$1</definedName>
    <definedName name="QB_COLUMN_2925" localSheetId="5" hidden="1">'For Trustee 061422'!$I$1</definedName>
    <definedName name="QB_COLUMN_2925" localSheetId="7" hidden="1">'For Trustees 050522'!$I$1</definedName>
    <definedName name="QB_COLUMN_2925" localSheetId="2" hidden="1">'For Trustees 071222 '!$I$1</definedName>
    <definedName name="QB_COLUMN_2925" localSheetId="8" hidden="1">'Working Copy 050522'!$I$1</definedName>
    <definedName name="QB_COLUMN_2925" localSheetId="6" hidden="1">'Working Copy 061422'!$I$1</definedName>
    <definedName name="QB_COLUMN_2925" localSheetId="3" hidden="1">'Working Copy 071222'!$I$1</definedName>
    <definedName name="QB_COLUMN_2926" localSheetId="10" hidden="1">'060421 For Trustees Prior Year '!$L$1</definedName>
    <definedName name="QB_COLUMN_2926" localSheetId="9" hidden="1">'Ad Downloaded 042822'!$M$1</definedName>
    <definedName name="QB_COLUMN_2926" localSheetId="1" hidden="1">'App Bud for Input'!$J$1</definedName>
    <definedName name="QB_COLUMN_2926" localSheetId="0" hidden="1">'Approved Budget'!$J$1</definedName>
    <definedName name="QB_COLUMN_2926" localSheetId="5" hidden="1">'For Trustee 061422'!$J$1</definedName>
    <definedName name="QB_COLUMN_2926" localSheetId="7" hidden="1">'For Trustees 050522'!$J$1</definedName>
    <definedName name="QB_COLUMN_2926" localSheetId="2" hidden="1">'For Trustees 071222 '!$J$1</definedName>
    <definedName name="QB_COLUMN_2926" localSheetId="8" hidden="1">'Working Copy 050522'!$J$1</definedName>
    <definedName name="QB_COLUMN_2926" localSheetId="6" hidden="1">'Working Copy 061422'!$J$1</definedName>
    <definedName name="QB_COLUMN_2926" localSheetId="3" hidden="1">'Working Copy 071222'!$J$1</definedName>
    <definedName name="QB_COLUMN_2927" localSheetId="10" hidden="1">'060421 For Trustees Prior Year '!$M$1</definedName>
    <definedName name="QB_COLUMN_2927" localSheetId="9" hidden="1">'Ad Downloaded 042822'!$N$1</definedName>
    <definedName name="QB_COLUMN_2927" localSheetId="1" hidden="1">'App Bud for Input'!$K$1</definedName>
    <definedName name="QB_COLUMN_2927" localSheetId="0" hidden="1">'Approved Budget'!$K$1</definedName>
    <definedName name="QB_COLUMN_2927" localSheetId="5" hidden="1">'For Trustee 061422'!$K$1</definedName>
    <definedName name="QB_COLUMN_2927" localSheetId="7" hidden="1">'For Trustees 050522'!$K$1</definedName>
    <definedName name="QB_COLUMN_2927" localSheetId="2" hidden="1">'For Trustees 071222 '!$K$1</definedName>
    <definedName name="QB_COLUMN_2927" localSheetId="8" hidden="1">'Working Copy 050522'!$K$1</definedName>
    <definedName name="QB_COLUMN_2927" localSheetId="6" hidden="1">'Working Copy 061422'!$K$1</definedName>
    <definedName name="QB_COLUMN_2927" localSheetId="3" hidden="1">'Working Copy 071222'!$K$1</definedName>
    <definedName name="QB_COLUMN_2928" localSheetId="10" hidden="1">'060421 For Trustees Prior Year '!$N$1</definedName>
    <definedName name="QB_COLUMN_2928" localSheetId="9" hidden="1">'Ad Downloaded 042822'!$O$1</definedName>
    <definedName name="QB_COLUMN_2928" localSheetId="1" hidden="1">'App Bud for Input'!$L$1</definedName>
    <definedName name="QB_COLUMN_2928" localSheetId="0" hidden="1">'Approved Budget'!$L$1</definedName>
    <definedName name="QB_COLUMN_2928" localSheetId="5" hidden="1">'For Trustee 061422'!$L$1</definedName>
    <definedName name="QB_COLUMN_2928" localSheetId="7" hidden="1">'For Trustees 050522'!$L$1</definedName>
    <definedName name="QB_COLUMN_2928" localSheetId="2" hidden="1">'For Trustees 071222 '!$L$1</definedName>
    <definedName name="QB_COLUMN_2928" localSheetId="8" hidden="1">'Working Copy 050522'!$L$1</definedName>
    <definedName name="QB_COLUMN_2928" localSheetId="6" hidden="1">'Working Copy 061422'!$L$1</definedName>
    <definedName name="QB_COLUMN_2928" localSheetId="3" hidden="1">'Working Copy 071222'!$L$1</definedName>
    <definedName name="QB_COLUMN_2929" localSheetId="10" hidden="1">'060421 For Trustees Prior Year '!$O$1</definedName>
    <definedName name="QB_COLUMN_2929" localSheetId="9" hidden="1">'Ad Downloaded 042822'!$P$1</definedName>
    <definedName name="QB_COLUMN_2929" localSheetId="1" hidden="1">'App Bud for Input'!$M$1</definedName>
    <definedName name="QB_COLUMN_2929" localSheetId="0" hidden="1">'Approved Budget'!$M$1</definedName>
    <definedName name="QB_COLUMN_2929" localSheetId="5" hidden="1">'For Trustee 061422'!$M$1</definedName>
    <definedName name="QB_COLUMN_2929" localSheetId="7" hidden="1">'For Trustees 050522'!$M$1</definedName>
    <definedName name="QB_COLUMN_2929" localSheetId="2" hidden="1">'For Trustees 071222 '!$M$1</definedName>
    <definedName name="QB_COLUMN_2929" localSheetId="8" hidden="1">'Working Copy 050522'!$M$1</definedName>
    <definedName name="QB_COLUMN_2929" localSheetId="6" hidden="1">'Working Copy 061422'!$M$1</definedName>
    <definedName name="QB_COLUMN_2929" localSheetId="3" hidden="1">'Working Copy 071222'!$M$1</definedName>
    <definedName name="QB_COLUMN_2930" localSheetId="10" hidden="1">'060421 For Trustees Prior Year '!$X$1</definedName>
    <definedName name="QB_COLUMN_2930" localSheetId="9" hidden="1">'Ad Downloaded 042822'!$T$1</definedName>
    <definedName name="QB_COLUMN_2930" localSheetId="1" hidden="1">'App Bud for Input'!$U$1</definedName>
    <definedName name="QB_COLUMN_2930" localSheetId="0" hidden="1">'Approved Budget'!$U$1</definedName>
    <definedName name="QB_COLUMN_2930" localSheetId="5" hidden="1">'For Trustee 061422'!$U$1</definedName>
    <definedName name="QB_COLUMN_2930" localSheetId="7" hidden="1">'For Trustees 050522'!$U$1</definedName>
    <definedName name="QB_COLUMN_2930" localSheetId="2" hidden="1">'For Trustees 071222 '!$U$1</definedName>
    <definedName name="QB_COLUMN_2930" localSheetId="8" hidden="1">'Working Copy 050522'!$U$1</definedName>
    <definedName name="QB_COLUMN_2930" localSheetId="6" hidden="1">'Working Copy 061422'!$U$1</definedName>
    <definedName name="QB_COLUMN_2930" localSheetId="3" hidden="1">'Working Copy 071222'!$U$1</definedName>
    <definedName name="QB_DATA_0" localSheetId="10" hidden="1">'060421 For Trustees Prior Year '!$5:$5,'060421 For Trustees Prior Year '!$6:$6,'060421 For Trustees Prior Year '!$7:$7,'060421 For Trustees Prior Year '!$8:$8,'060421 For Trustees Prior Year '!$9:$9,'060421 For Trustees Prior Year '!$10:$10,'060421 For Trustees Prior Year '!$11:$11,'060421 For Trustees Prior Year '!$12:$12,'060421 For Trustees Prior Year '!$13:$13,'060421 For Trustees Prior Year '!$16:$16,'060421 For Trustees Prior Year '!$17:$17,'060421 For Trustees Prior Year '!$18:$18,'060421 For Trustees Prior Year '!$19:$19,'060421 For Trustees Prior Year '!$20:$20,'060421 For Trustees Prior Year '!$23:$23,'060421 For Trustees Prior Year '!$24:$24</definedName>
    <definedName name="QB_DATA_0" localSheetId="9" hidden="1">'Ad Downloaded 042822'!$5:$5,'Ad Downloaded 042822'!$6:$6,'Ad Downloaded 042822'!$7:$7,'Ad Downloaded 042822'!$8:$8,'Ad Downloaded 042822'!$9:$9,'Ad Downloaded 042822'!$10:$10,'Ad Downloaded 042822'!$11:$11,'Ad Downloaded 042822'!$12:$12,'Ad Downloaded 042822'!$13:$13,'Ad Downloaded 042822'!$14:$14,'Ad Downloaded 042822'!$17:$17,'Ad Downloaded 042822'!$18:$18,'Ad Downloaded 042822'!$19:$19,'Ad Downloaded 042822'!$20:$20,'Ad Downloaded 042822'!$21:$21,'Ad Downloaded 042822'!$24:$24</definedName>
    <definedName name="QB_DATA_0" localSheetId="1" hidden="1">'App Bud for Input'!$5:$5,'App Bud for Input'!$6:$6,'App Bud for Input'!$7:$7,'App Bud for Input'!$8:$8,'App Bud for Input'!$9:$9,'App Bud for Input'!$10:$10,'App Bud for Input'!$11:$11,'App Bud for Input'!$12:$12,'App Bud for Input'!$13:$13,'App Bud for Input'!$14:$14,'App Bud for Input'!$17:$17,'App Bud for Input'!$18:$18,'App Bud for Input'!$19:$19,'App Bud for Input'!$20:$20,'App Bud for Input'!$21:$21,'App Bud for Input'!$24:$24</definedName>
    <definedName name="QB_DATA_0" localSheetId="0" hidden="1">'Approved Budget'!$5:$5,'Approved Budget'!$6:$6,'Approved Budget'!$7:$7,'Approved Budget'!$8:$8,'Approved Budget'!$9:$9,'Approved Budget'!$10:$10,'Approved Budget'!$11:$11,'Approved Budget'!$12:$12,'Approved Budget'!$13:$13,'Approved Budget'!$14:$14,'Approved Budget'!$17:$17,'Approved Budget'!$18:$18,'Approved Budget'!$19:$19,'Approved Budget'!$20:$20,'Approved Budget'!$21:$21,'Approved Budget'!$24:$24</definedName>
    <definedName name="QB_DATA_0" localSheetId="5" hidden="1">'For Trustee 061422'!$5:$5,'For Trustee 061422'!$6:$6,'For Trustee 061422'!$7:$7,'For Trustee 061422'!$8:$8,'For Trustee 061422'!$9:$9,'For Trustee 061422'!$10:$10,'For Trustee 061422'!$11:$11,'For Trustee 061422'!$12:$12,'For Trustee 061422'!$13:$13,'For Trustee 061422'!$14:$14,'For Trustee 061422'!$17:$17,'For Trustee 061422'!$18:$18,'For Trustee 061422'!$19:$19,'For Trustee 061422'!$20:$20,'For Trustee 061422'!$21:$21,'For Trustee 061422'!$24:$24</definedName>
    <definedName name="QB_DATA_0" localSheetId="7" hidden="1">'For Trustees 050522'!$5:$5,'For Trustees 050522'!$6:$6,'For Trustees 050522'!$7:$7,'For Trustees 050522'!$8:$8,'For Trustees 050522'!$9:$9,'For Trustees 050522'!$10:$10,'For Trustees 050522'!$11:$11,'For Trustees 050522'!$12:$12,'For Trustees 050522'!$13:$13,'For Trustees 050522'!$14:$14,'For Trustees 050522'!$17:$17,'For Trustees 050522'!$18:$18,'For Trustees 050522'!$19:$19,'For Trustees 050522'!$20:$20,'For Trustees 050522'!$21:$21,'For Trustees 050522'!$24:$24</definedName>
    <definedName name="QB_DATA_0" localSheetId="2" hidden="1">'For Trustees 071222 '!$5:$5,'For Trustees 071222 '!$6:$6,'For Trustees 071222 '!$7:$7,'For Trustees 071222 '!$8:$8,'For Trustees 071222 '!$9:$9,'For Trustees 071222 '!$10:$10,'For Trustees 071222 '!$11:$11,'For Trustees 071222 '!$12:$12,'For Trustees 071222 '!$13:$13,'For Trustees 071222 '!$14:$14,'For Trustees 071222 '!$17:$17,'For Trustees 071222 '!$18:$18,'For Trustees 071222 '!$19:$19,'For Trustees 071222 '!$20:$20,'For Trustees 071222 '!$21:$21,'For Trustees 071222 '!$24:$24</definedName>
    <definedName name="QB_DATA_0" localSheetId="8" hidden="1">'Working Copy 050522'!$5:$5,'Working Copy 050522'!$6:$6,'Working Copy 050522'!$7:$7,'Working Copy 050522'!$8:$8,'Working Copy 050522'!$9:$9,'Working Copy 050522'!$10:$10,'Working Copy 050522'!$11:$11,'Working Copy 050522'!$12:$12,'Working Copy 050522'!$13:$13,'Working Copy 050522'!$14:$14,'Working Copy 050522'!$17:$17,'Working Copy 050522'!$18:$18,'Working Copy 050522'!$19:$19,'Working Copy 050522'!$20:$20,'Working Copy 050522'!$21:$21,'Working Copy 050522'!$24:$24</definedName>
    <definedName name="QB_DATA_0" localSheetId="6" hidden="1">'Working Copy 061422'!$5:$5,'Working Copy 061422'!$6:$6,'Working Copy 061422'!$7:$7,'Working Copy 061422'!$8:$8,'Working Copy 061422'!$9:$9,'Working Copy 061422'!$10:$10,'Working Copy 061422'!$11:$11,'Working Copy 061422'!$12:$12,'Working Copy 061422'!$13:$13,'Working Copy 061422'!$14:$14,'Working Copy 061422'!$17:$17,'Working Copy 061422'!$18:$18,'Working Copy 061422'!$19:$19,'Working Copy 061422'!$20:$20,'Working Copy 061422'!$21:$21,'Working Copy 061422'!$24:$24</definedName>
    <definedName name="QB_DATA_0" localSheetId="3" hidden="1">'Working Copy 071222'!$5:$5,'Working Copy 071222'!$6:$6,'Working Copy 071222'!$7:$7,'Working Copy 071222'!$8:$8,'Working Copy 071222'!$9:$9,'Working Copy 071222'!$10:$10,'Working Copy 071222'!$11:$11,'Working Copy 071222'!$12:$12,'Working Copy 071222'!$13:$13,'Working Copy 071222'!$14:$14,'Working Copy 071222'!$17:$17,'Working Copy 071222'!$18:$18,'Working Copy 071222'!$19:$19,'Working Copy 071222'!$20:$20,'Working Copy 071222'!$21:$21,'Working Copy 071222'!$24:$24</definedName>
    <definedName name="QB_DATA_1" localSheetId="10" hidden="1">'060421 For Trustees Prior Year '!$25:$25,'060421 For Trustees Prior Year '!$26:$26,'060421 For Trustees Prior Year '!$27:$27,'060421 For Trustees Prior Year '!$28:$28,'060421 For Trustees Prior Year '!$29:$29,'060421 For Trustees Prior Year '!$30:$30,'060421 For Trustees Prior Year '!$31:$31,'060421 For Trustees Prior Year '!$32:$32,'060421 For Trustees Prior Year '!$36:$36,'060421 For Trustees Prior Year '!$42:$42,'060421 For Trustees Prior Year '!$45:$45,'060421 For Trustees Prior Year '!$46:$46,'060421 For Trustees Prior Year '!$51:$51,'060421 For Trustees Prior Year '!$52:$52,'060421 For Trustees Prior Year '!$55:$55,'060421 For Trustees Prior Year '!$56:$56</definedName>
    <definedName name="QB_DATA_1" localSheetId="9" hidden="1">'Ad Downloaded 042822'!$25:$25,'Ad Downloaded 042822'!$26:$26,'Ad Downloaded 042822'!$27:$27,'Ad Downloaded 042822'!$28:$28,'Ad Downloaded 042822'!$29:$29,'Ad Downloaded 042822'!$30:$30,'Ad Downloaded 042822'!$31:$31,'Ad Downloaded 042822'!$32:$32,'Ad Downloaded 042822'!$36:$36,'Ad Downloaded 042822'!$42:$42,'Ad Downloaded 042822'!$43:$43,'Ad Downloaded 042822'!$44:$44,'Ad Downloaded 042822'!$45:$45,'Ad Downloaded 042822'!$48:$48,'Ad Downloaded 042822'!$51:$51,'Ad Downloaded 042822'!$52:$52</definedName>
    <definedName name="QB_DATA_1" localSheetId="1" hidden="1">'App Bud for Input'!$25:$25,'App Bud for Input'!$26:$26,'App Bud for Input'!$27:$27,'App Bud for Input'!$28:$28,'App Bud for Input'!$29:$29,'App Bud for Input'!$31:$31,'App Bud for Input'!$32:$32,'App Bud for Input'!$33:$33,'App Bud for Input'!$37:$37,'App Bud for Input'!$43:$43,'App Bud for Input'!$44:$44,'App Bud for Input'!$45:$45,'App Bud for Input'!$46:$46,'App Bud for Input'!$51:$51,'App Bud for Input'!$54:$54,'App Bud for Input'!$55:$55</definedName>
    <definedName name="QB_DATA_1" localSheetId="0" hidden="1">'Approved Budget'!$25:$25,'Approved Budget'!$26:$26,'Approved Budget'!$27:$27,'Approved Budget'!$28:$28,'Approved Budget'!$29:$29,'Approved Budget'!$31:$31,'Approved Budget'!$32:$32,'Approved Budget'!$33:$33,'Approved Budget'!$37:$37,'Approved Budget'!$43:$43,'Approved Budget'!$44:$44,'Approved Budget'!$45:$45,'Approved Budget'!$46:$46,'Approved Budget'!$51:$51,'Approved Budget'!$54:$54,'Approved Budget'!$55:$55</definedName>
    <definedName name="QB_DATA_1" localSheetId="5" hidden="1">'For Trustee 061422'!$25:$25,'For Trustee 061422'!$26:$26,'For Trustee 061422'!$27:$27,'For Trustee 061422'!$28:$28,'For Trustee 061422'!$29:$29,'For Trustee 061422'!$31:$31,'For Trustee 061422'!$32:$32,'For Trustee 061422'!$33:$33,'For Trustee 061422'!$37:$37,'For Trustee 061422'!$43:$43,'For Trustee 061422'!$44:$44,'For Trustee 061422'!$45:$45,'For Trustee 061422'!$46:$46,'For Trustee 061422'!$51:$51,'For Trustee 061422'!$54:$54,'For Trustee 061422'!$55:$55</definedName>
    <definedName name="QB_DATA_1" localSheetId="7" hidden="1">'For Trustees 050522'!$25:$25,'For Trustees 050522'!$26:$26,'For Trustees 050522'!$27:$27,'For Trustees 050522'!$28:$28,'For Trustees 050522'!$29:$29,'For Trustees 050522'!$31:$31,'For Trustees 050522'!$32:$32,'For Trustees 050522'!$33:$33,'For Trustees 050522'!$37:$37,'For Trustees 050522'!$43:$43,'For Trustees 050522'!$44:$44,'For Trustees 050522'!$45:$45,'For Trustees 050522'!$46:$46,'For Trustees 050522'!$51:$51,'For Trustees 050522'!$54:$54,'For Trustees 050522'!$55:$55</definedName>
    <definedName name="QB_DATA_1" localSheetId="2" hidden="1">'For Trustees 071222 '!$25:$25,'For Trustees 071222 '!$26:$26,'For Trustees 071222 '!$27:$27,'For Trustees 071222 '!$28:$28,'For Trustees 071222 '!$29:$29,'For Trustees 071222 '!$31:$31,'For Trustees 071222 '!$32:$32,'For Trustees 071222 '!$33:$33,'For Trustees 071222 '!$37:$37,'For Trustees 071222 '!$43:$43,'For Trustees 071222 '!$44:$44,'For Trustees 071222 '!$45:$45,'For Trustees 071222 '!$46:$46,'For Trustees 071222 '!$51:$51,'For Trustees 071222 '!$54:$54,'For Trustees 071222 '!$55:$55</definedName>
    <definedName name="QB_DATA_1" localSheetId="8" hidden="1">'Working Copy 050522'!$25:$25,'Working Copy 050522'!$26:$26,'Working Copy 050522'!$27:$27,'Working Copy 050522'!$28:$28,'Working Copy 050522'!$29:$29,'Working Copy 050522'!$31:$31,'Working Copy 050522'!$32:$32,'Working Copy 050522'!$33:$33,'Working Copy 050522'!$37:$37,'Working Copy 050522'!$43:$43,'Working Copy 050522'!$44:$44,'Working Copy 050522'!$45:$45,'Working Copy 050522'!$46:$46,'Working Copy 050522'!$49:$49,'Working Copy 050522'!$52:$52,'Working Copy 050522'!$53:$53</definedName>
    <definedName name="QB_DATA_1" localSheetId="6" hidden="1">'Working Copy 061422'!$25:$25,'Working Copy 061422'!$26:$26,'Working Copy 061422'!$27:$27,'Working Copy 061422'!$28:$28,'Working Copy 061422'!$29:$29,'Working Copy 061422'!$31:$31,'Working Copy 061422'!$32:$32,'Working Copy 061422'!$33:$33,'Working Copy 061422'!$37:$37,'Working Copy 061422'!$43:$43,'Working Copy 061422'!$44:$44,'Working Copy 061422'!$45:$45,'Working Copy 061422'!$46:$46,'Working Copy 061422'!$51:$51,'Working Copy 061422'!$54:$54,'Working Copy 061422'!$55:$55</definedName>
    <definedName name="QB_DATA_1" localSheetId="3" hidden="1">'Working Copy 071222'!$25:$25,'Working Copy 071222'!$26:$26,'Working Copy 071222'!$27:$27,'Working Copy 071222'!$28:$28,'Working Copy 071222'!$29:$29,'Working Copy 071222'!$31:$31,'Working Copy 071222'!$32:$32,'Working Copy 071222'!$33:$33,'Working Copy 071222'!$37:$37,'Working Copy 071222'!$43:$43,'Working Copy 071222'!$44:$44,'Working Copy 071222'!$45:$45,'Working Copy 071222'!$46:$46,'Working Copy 071222'!$51:$51,'Working Copy 071222'!$54:$54,'Working Copy 071222'!$55:$55</definedName>
    <definedName name="QB_DATA_2" localSheetId="10" hidden="1">'060421 For Trustees Prior Year '!$59:$59,'060421 For Trustees Prior Year '!$60:$60,'060421 For Trustees Prior Year '!$61:$61,'060421 For Trustees Prior Year '!$64:$64,'060421 For Trustees Prior Year '!$66:$66,'060421 For Trustees Prior Year '!$71:$71,'060421 For Trustees Prior Year '!$72:$72,'060421 For Trustees Prior Year '!$93:$93,'060421 For Trustees Prior Year '!$94:$94,'060421 For Trustees Prior Year '!$95:$95,'060421 For Trustees Prior Year '!$96:$96,'060421 For Trustees Prior Year '!$97:$97,'060421 For Trustees Prior Year '!$98:$98,'060421 For Trustees Prior Year '!$99:$99,'060421 For Trustees Prior Year '!$100:$100,'060421 For Trustees Prior Year '!$101:$101</definedName>
    <definedName name="QB_DATA_2" localSheetId="9" hidden="1">'Ad Downloaded 042822'!$55:$55,'Ad Downloaded 042822'!$56:$56,'Ad Downloaded 042822'!$59:$59,'Ad Downloaded 042822'!$60:$60,'Ad Downloaded 042822'!$61:$61,'Ad Downloaded 042822'!$64:$64,'Ad Downloaded 042822'!$65:$65,'Ad Downloaded 042822'!$70:$70,'Ad Downloaded 042822'!$71:$71,'Ad Downloaded 042822'!$74:$74,'Ad Downloaded 042822'!$75:$75,'Ad Downloaded 042822'!$76:$76,'Ad Downloaded 042822'!$77:$77,'Ad Downloaded 042822'!$78:$78,'Ad Downloaded 042822'!$79:$79,'Ad Downloaded 042822'!$80:$80</definedName>
    <definedName name="QB_DATA_2" localSheetId="1" hidden="1">'App Bud for Input'!$58:$58,'App Bud for Input'!$59:$59,'App Bud for Input'!$62:$62,'App Bud for Input'!$63:$63,'App Bud for Input'!$64:$64,'App Bud for Input'!$67:$67,'App Bud for Input'!$68:$68,'App Bud for Input'!$73:$73,'App Bud for Input'!$74:$74,'App Bud for Input'!$92:$92,'App Bud for Input'!$93:$93,'App Bud for Input'!$94:$94,'App Bud for Input'!$95:$95,'App Bud for Input'!$96:$96,'App Bud for Input'!$97:$97,'App Bud for Input'!$98:$98</definedName>
    <definedName name="QB_DATA_2" localSheetId="0" hidden="1">'Approved Budget'!$58:$58,'Approved Budget'!$59:$59,'Approved Budget'!$62:$62,'Approved Budget'!$63:$63,'Approved Budget'!$64:$64,'Approved Budget'!$67:$67,'Approved Budget'!$68:$68,'Approved Budget'!$73:$73,'Approved Budget'!$74:$74,'Approved Budget'!$92:$92,'Approved Budget'!$93:$93,'Approved Budget'!$94:$94,'Approved Budget'!$95:$95,'Approved Budget'!$96:$96,'Approved Budget'!$97:$97,'Approved Budget'!$98:$98</definedName>
    <definedName name="QB_DATA_2" localSheetId="5" hidden="1">'For Trustee 061422'!$58:$58,'For Trustee 061422'!$59:$59,'For Trustee 061422'!$62:$62,'For Trustee 061422'!$63:$63,'For Trustee 061422'!$64:$64,'For Trustee 061422'!$67:$67,'For Trustee 061422'!$68:$68,'For Trustee 061422'!$73:$73,'For Trustee 061422'!$74:$74,'For Trustee 061422'!$92:$92,'For Trustee 061422'!$93:$93,'For Trustee 061422'!$94:$94,'For Trustee 061422'!$95:$95,'For Trustee 061422'!$96:$96,'For Trustee 061422'!$97:$97,'For Trustee 061422'!$98:$98</definedName>
    <definedName name="QB_DATA_2" localSheetId="7" hidden="1">'For Trustees 050522'!$58:$58,'For Trustees 050522'!$59:$59,'For Trustees 050522'!$62:$62,'For Trustees 050522'!$63:$63,'For Trustees 050522'!$64:$64,'For Trustees 050522'!$67:$67,'For Trustees 050522'!$68:$68,'For Trustees 050522'!$73:$73,'For Trustees 050522'!$74:$74,'For Trustees 050522'!$92:$92,'For Trustees 050522'!$93:$93,'For Trustees 050522'!$94:$94,'For Trustees 050522'!$95:$95,'For Trustees 050522'!$96:$96,'For Trustees 050522'!$97:$97,'For Trustees 050522'!$98:$98</definedName>
    <definedName name="QB_DATA_2" localSheetId="2" hidden="1">'For Trustees 071222 '!$58:$58,'For Trustees 071222 '!$59:$59,'For Trustees 071222 '!$62:$62,'For Trustees 071222 '!$63:$63,'For Trustees 071222 '!$64:$64,'For Trustees 071222 '!$67:$67,'For Trustees 071222 '!$68:$68,'For Trustees 071222 '!$73:$73,'For Trustees 071222 '!$74:$74,'For Trustees 071222 '!$92:$92,'For Trustees 071222 '!$93:$93,'For Trustees 071222 '!$94:$94,'For Trustees 071222 '!$95:$95,'For Trustees 071222 '!$96:$96,'For Trustees 071222 '!$97:$97,'For Trustees 071222 '!$98:$98</definedName>
    <definedName name="QB_DATA_2" localSheetId="8" hidden="1">'Working Copy 050522'!$56:$56,'Working Copy 050522'!$57:$57,'Working Copy 050522'!$60:$60,'Working Copy 050522'!$61:$61,'Working Copy 050522'!$62:$62,'Working Copy 050522'!$65:$65,'Working Copy 050522'!$66:$66,'Working Copy 050522'!$71:$71,'Working Copy 050522'!$72:$72,'Working Copy 050522'!$75:$75,'Working Copy 050522'!$76:$76,'Working Copy 050522'!$77:$77,'Working Copy 050522'!$78:$78,'Working Copy 050522'!$79:$79,'Working Copy 050522'!$80:$80,'Working Copy 050522'!$81:$81</definedName>
    <definedName name="QB_DATA_2" localSheetId="6" hidden="1">'Working Copy 061422'!$58:$58,'Working Copy 061422'!$59:$59,'Working Copy 061422'!$62:$62,'Working Copy 061422'!$63:$63,'Working Copy 061422'!$64:$64,'Working Copy 061422'!$67:$67,'Working Copy 061422'!$68:$68,'Working Copy 061422'!$73:$73,'Working Copy 061422'!$74:$74,'Working Copy 061422'!$92:$92,'Working Copy 061422'!$93:$93,'Working Copy 061422'!$94:$94,'Working Copy 061422'!$95:$95,'Working Copy 061422'!$96:$96,'Working Copy 061422'!$97:$97,'Working Copy 061422'!$98:$98</definedName>
    <definedName name="QB_DATA_2" localSheetId="3" hidden="1">'Working Copy 071222'!$58:$58,'Working Copy 071222'!$59:$59,'Working Copy 071222'!$62:$62,'Working Copy 071222'!$63:$63,'Working Copy 071222'!$64:$64,'Working Copy 071222'!$67:$67,'Working Copy 071222'!$68:$68,'Working Copy 071222'!$73:$73,'Working Copy 071222'!$74:$74,'Working Copy 071222'!$92:$92,'Working Copy 071222'!$93:$93,'Working Copy 071222'!$94:$94,'Working Copy 071222'!$95:$95,'Working Copy 071222'!$96:$96,'Working Copy 071222'!$97:$97,'Working Copy 071222'!$98:$98</definedName>
    <definedName name="QB_DATA_3" localSheetId="10" hidden="1">'060421 For Trustees Prior Year '!$102:$102,'060421 For Trustees Prior Year '!$103:$103,'060421 For Trustees Prior Year '!$104:$104,'060421 For Trustees Prior Year '!$105:$105,'060421 For Trustees Prior Year '!$106:$106,'060421 For Trustees Prior Year '!$107:$107,'060421 For Trustees Prior Year '!$108:$108,'060421 For Trustees Prior Year '!$109:$109,'060421 For Trustees Prior Year '!$110:$110,'060421 For Trustees Prior Year '!$112:$112,'060421 For Trustees Prior Year '!$113:$113,'060421 For Trustees Prior Year '!$114:$114,'060421 For Trustees Prior Year '!$115:$115,'060421 For Trustees Prior Year '!$117:$117,'060421 For Trustees Prior Year '!$118:$118,'060421 For Trustees Prior Year '!$119:$119</definedName>
    <definedName name="QB_DATA_3" localSheetId="9" hidden="1">'Ad Downloaded 042822'!$81:$81,'Ad Downloaded 042822'!$82:$82,'Ad Downloaded 042822'!$83:$83,'Ad Downloaded 042822'!$84:$84,'Ad Downloaded 042822'!$85:$85,'Ad Downloaded 042822'!$86:$86,'Ad Downloaded 042822'!$87:$87,'Ad Downloaded 042822'!$88:$88,'Ad Downloaded 042822'!$89:$89,'Ad Downloaded 042822'!$90:$90,'Ad Downloaded 042822'!$91:$91,'Ad Downloaded 042822'!$92:$92,'Ad Downloaded 042822'!$93:$93,'Ad Downloaded 042822'!$94:$94,'Ad Downloaded 042822'!$95:$95,'Ad Downloaded 042822'!$96:$96</definedName>
    <definedName name="QB_DATA_3" localSheetId="1" hidden="1">'App Bud for Input'!$99:$99,'App Bud for Input'!$100:$100,'App Bud for Input'!$101:$101,'App Bud for Input'!$102:$102,'App Bud for Input'!$103:$103,'App Bud for Input'!$104:$104,'App Bud for Input'!$105:$105,'App Bud for Input'!$106:$106,'App Bud for Input'!$107:$107,'App Bud for Input'!$108:$108,'App Bud for Input'!$109:$109,'App Bud for Input'!$110:$110,'App Bud for Input'!$111:$111,'App Bud for Input'!$112:$112,'App Bud for Input'!$113:$113,'App Bud for Input'!$114:$114</definedName>
    <definedName name="QB_DATA_3" localSheetId="0" hidden="1">'Approved Budget'!$99:$99,'Approved Budget'!$100:$100,'Approved Budget'!$101:$101,'Approved Budget'!$102:$102,'Approved Budget'!$103:$103,'Approved Budget'!$104:$104,'Approved Budget'!$105:$105,'Approved Budget'!$106:$106,'Approved Budget'!$107:$107,'Approved Budget'!$108:$108,'Approved Budget'!$109:$109,'Approved Budget'!$110:$110,'Approved Budget'!$111:$111,'Approved Budget'!$112:$112,'Approved Budget'!$113:$113,'Approved Budget'!$114:$114</definedName>
    <definedName name="QB_DATA_3" localSheetId="5" hidden="1">'For Trustee 061422'!$99:$99,'For Trustee 061422'!$100:$100,'For Trustee 061422'!$101:$101,'For Trustee 061422'!$102:$102,'For Trustee 061422'!$103:$103,'For Trustee 061422'!$104:$104,'For Trustee 061422'!$105:$105,'For Trustee 061422'!$106:$106,'For Trustee 061422'!$107:$107,'For Trustee 061422'!$108:$108,'For Trustee 061422'!$109:$109,'For Trustee 061422'!$110:$110,'For Trustee 061422'!$111:$111,'For Trustee 061422'!$112:$112,'For Trustee 061422'!$113:$113,'For Trustee 061422'!$114:$114</definedName>
    <definedName name="QB_DATA_3" localSheetId="7" hidden="1">'For Trustees 050522'!$99:$99,'For Trustees 050522'!$100:$100,'For Trustees 050522'!$101:$101,'For Trustees 050522'!$102:$102,'For Trustees 050522'!$103:$103,'For Trustees 050522'!$104:$104,'For Trustees 050522'!$105:$105,'For Trustees 050522'!$106:$106,'For Trustees 050522'!$107:$107,'For Trustees 050522'!$108:$108,'For Trustees 050522'!$109:$109,'For Trustees 050522'!$110:$110,'For Trustees 050522'!$111:$111,'For Trustees 050522'!$112:$112,'For Trustees 050522'!$113:$113,'For Trustees 050522'!$114:$114</definedName>
    <definedName name="QB_DATA_3" localSheetId="2" hidden="1">'For Trustees 071222 '!$99:$99,'For Trustees 071222 '!$100:$100,'For Trustees 071222 '!$101:$101,'For Trustees 071222 '!$102:$102,'For Trustees 071222 '!$103:$103,'For Trustees 071222 '!$104:$104,'For Trustees 071222 '!$105:$105,'For Trustees 071222 '!$106:$106,'For Trustees 071222 '!$107:$107,'For Trustees 071222 '!$108:$108,'For Trustees 071222 '!$109:$109,'For Trustees 071222 '!$110:$110,'For Trustees 071222 '!$111:$111,'For Trustees 071222 '!$112:$112,'For Trustees 071222 '!$113:$113,'For Trustees 071222 '!$114:$114</definedName>
    <definedName name="QB_DATA_3" localSheetId="8" hidden="1">'Working Copy 050522'!$82:$82,'Working Copy 050522'!$83:$83,'Working Copy 050522'!$84:$84,'Working Copy 050522'!$85:$85,'Working Copy 050522'!$86:$86,'Working Copy 050522'!$87:$87,'Working Copy 050522'!$88:$88,'Working Copy 050522'!$89:$89,'Working Copy 050522'!$90:$90,'Working Copy 050522'!$91:$91,'Working Copy 050522'!$92:$92,'Working Copy 050522'!$93:$93,'Working Copy 050522'!$94:$94,'Working Copy 050522'!$95:$95,'Working Copy 050522'!$96:$96,'Working Copy 050522'!$97:$97</definedName>
    <definedName name="QB_DATA_3" localSheetId="6" hidden="1">'Working Copy 061422'!$99:$99,'Working Copy 061422'!$100:$100,'Working Copy 061422'!$101:$101,'Working Copy 061422'!$102:$102,'Working Copy 061422'!$103:$103,'Working Copy 061422'!$104:$104,'Working Copy 061422'!$105:$105,'Working Copy 061422'!$106:$106,'Working Copy 061422'!$107:$107,'Working Copy 061422'!$108:$108,'Working Copy 061422'!$109:$109,'Working Copy 061422'!$110:$110,'Working Copy 061422'!$111:$111,'Working Copy 061422'!$112:$112,'Working Copy 061422'!$113:$113,'Working Copy 061422'!$114:$114</definedName>
    <definedName name="QB_DATA_3" localSheetId="3" hidden="1">'Working Copy 071222'!$99:$99,'Working Copy 071222'!$100:$100,'Working Copy 071222'!$101:$101,'Working Copy 071222'!$102:$102,'Working Copy 071222'!$103:$103,'Working Copy 071222'!$104:$104,'Working Copy 071222'!$105:$105,'Working Copy 071222'!$106:$106,'Working Copy 071222'!$107:$107,'Working Copy 071222'!$108:$108,'Working Copy 071222'!$109:$109,'Working Copy 071222'!$110:$110,'Working Copy 071222'!$111:$111,'Working Copy 071222'!$112:$112,'Working Copy 071222'!$113:$113,'Working Copy 071222'!$114:$114</definedName>
    <definedName name="QB_DATA_4" localSheetId="10" hidden="1">'060421 For Trustees Prior Year '!$120:$120,'060421 For Trustees Prior Year '!$121:$121,'060421 For Trustees Prior Year '!$122:$122,'060421 For Trustees Prior Year '!$123:$123,'060421 For Trustees Prior Year '!$137:$137,'060421 For Trustees Prior Year '!$138:$138,'060421 For Trustees Prior Year '!$139:$139,'060421 For Trustees Prior Year '!$140:$140,'060421 For Trustees Prior Year '!$141:$141,'060421 For Trustees Prior Year '!$142:$142,'060421 For Trustees Prior Year '!$144:$144,'060421 For Trustees Prior Year '!$145:$145,'060421 For Trustees Prior Year '!$146:$146,'060421 For Trustees Prior Year '!$147:$147,'060421 For Trustees Prior Year '!$152:$152,'060421 For Trustees Prior Year '!$154:$154</definedName>
    <definedName name="QB_DATA_4" localSheetId="9" hidden="1">'Ad Downloaded 042822'!$97:$97,'Ad Downloaded 042822'!$98:$98,'Ad Downloaded 042822'!$99:$99,'Ad Downloaded 042822'!$100:$100,'Ad Downloaded 042822'!$101:$101,'Ad Downloaded 042822'!$102:$102,'Ad Downloaded 042822'!$105:$105,'Ad Downloaded 042822'!$106:$106,'Ad Downloaded 042822'!$107:$107,'Ad Downloaded 042822'!$108:$108,'Ad Downloaded 042822'!$109:$109,'Ad Downloaded 042822'!$110:$110,'Ad Downloaded 042822'!$111:$111,'Ad Downloaded 042822'!$112:$112,'Ad Downloaded 042822'!$113:$113,'Ad Downloaded 042822'!$114:$114</definedName>
    <definedName name="QB_DATA_4" localSheetId="1" hidden="1">'App Bud for Input'!$115:$115,'App Bud for Input'!$116:$116,'App Bud for Input'!$117:$117,'App Bud for Input'!$118:$118,'App Bud for Input'!$119:$119,'App Bud for Input'!$120:$120,'App Bud for Input'!$123:$123,'App Bud for Input'!$124:$124,'App Bud for Input'!$136:$136,'App Bud for Input'!$137:$137,'App Bud for Input'!$138:$138,'App Bud for Input'!$139:$139,'App Bud for Input'!$140:$140,'App Bud for Input'!$141:$141,'App Bud for Input'!$142:$142,'App Bud for Input'!$143:$143</definedName>
    <definedName name="QB_DATA_4" localSheetId="0" hidden="1">'Approved Budget'!$115:$115,'Approved Budget'!$116:$116,'Approved Budget'!$117:$117,'Approved Budget'!$118:$118,'Approved Budget'!$119:$119,'Approved Budget'!$120:$120,'Approved Budget'!$123:$123,'Approved Budget'!$124:$124,'Approved Budget'!$136:$136,'Approved Budget'!$137:$137,'Approved Budget'!$138:$138,'Approved Budget'!$139:$139,'Approved Budget'!$140:$140,'Approved Budget'!$141:$141,'Approved Budget'!$142:$142,'Approved Budget'!$143:$143</definedName>
    <definedName name="QB_DATA_4" localSheetId="5" hidden="1">'For Trustee 061422'!$115:$115,'For Trustee 061422'!$116:$116,'For Trustee 061422'!$117:$117,'For Trustee 061422'!$118:$118,'For Trustee 061422'!$119:$119,'For Trustee 061422'!$120:$120,'For Trustee 061422'!$123:$123,'For Trustee 061422'!$124:$124,'For Trustee 061422'!$136:$136,'For Trustee 061422'!$137:$137,'For Trustee 061422'!$138:$138,'For Trustee 061422'!$139:$139,'For Trustee 061422'!$140:$140,'For Trustee 061422'!$141:$141,'For Trustee 061422'!$142:$142,'For Trustee 061422'!$143:$143</definedName>
    <definedName name="QB_DATA_4" localSheetId="7" hidden="1">'For Trustees 050522'!$115:$115,'For Trustees 050522'!$116:$116,'For Trustees 050522'!$117:$117,'For Trustees 050522'!$118:$118,'For Trustees 050522'!$119:$119,'For Trustees 050522'!$120:$120,'For Trustees 050522'!$123:$123,'For Trustees 050522'!$124:$124,'For Trustees 050522'!$136:$136,'For Trustees 050522'!$137:$137,'For Trustees 050522'!$138:$138,'For Trustees 050522'!$139:$139,'For Trustees 050522'!$140:$140,'For Trustees 050522'!$141:$141,'For Trustees 050522'!$142:$142,'For Trustees 050522'!$143:$143</definedName>
    <definedName name="QB_DATA_4" localSheetId="2" hidden="1">'For Trustees 071222 '!$115:$115,'For Trustees 071222 '!$116:$116,'For Trustees 071222 '!$117:$117,'For Trustees 071222 '!$118:$118,'For Trustees 071222 '!$119:$119,'For Trustees 071222 '!$120:$120,'For Trustees 071222 '!$123:$123,'For Trustees 071222 '!$124:$124,'For Trustees 071222 '!$136:$136,'For Trustees 071222 '!$137:$137,'For Trustees 071222 '!$138:$138,'For Trustees 071222 '!$139:$139,'For Trustees 071222 '!$140:$140,'For Trustees 071222 '!$141:$141,'For Trustees 071222 '!$142:$142,'For Trustees 071222 '!$143:$143</definedName>
    <definedName name="QB_DATA_4" localSheetId="8" hidden="1">'Working Copy 050522'!$98:$98,'Working Copy 050522'!$99:$99,'Working Copy 050522'!$100:$100,'Working Copy 050522'!$101:$101,'Working Copy 050522'!$102:$102,'Working Copy 050522'!$103:$103,'Working Copy 050522'!$106:$106,'Working Copy 050522'!$107:$107,'Working Copy 050522'!$108:$108,'Working Copy 050522'!$109:$109,'Working Copy 050522'!$110:$110,'Working Copy 050522'!$111:$111,'Working Copy 050522'!$112:$112,'Working Copy 050522'!$113:$113,'Working Copy 050522'!$114:$114,'Working Copy 050522'!$115:$115</definedName>
    <definedName name="QB_DATA_4" localSheetId="6" hidden="1">'Working Copy 061422'!$115:$115,'Working Copy 061422'!$116:$116,'Working Copy 061422'!$117:$117,'Working Copy 061422'!$118:$118,'Working Copy 061422'!$119:$119,'Working Copy 061422'!$120:$120,'Working Copy 061422'!$123:$123,'Working Copy 061422'!$124:$124,'Working Copy 061422'!$136:$136,'Working Copy 061422'!$137:$137,'Working Copy 061422'!$138:$138,'Working Copy 061422'!$139:$139,'Working Copy 061422'!$140:$140,'Working Copy 061422'!$141:$141,'Working Copy 061422'!$142:$142,'Working Copy 061422'!$143:$143</definedName>
    <definedName name="QB_DATA_4" localSheetId="3" hidden="1">'Working Copy 071222'!$115:$115,'Working Copy 071222'!$116:$116,'Working Copy 071222'!$117:$117,'Working Copy 071222'!$118:$118,'Working Copy 071222'!$119:$119,'Working Copy 071222'!$120:$120,'Working Copy 071222'!$123:$123,'Working Copy 071222'!$124:$124,'Working Copy 071222'!$136:$136,'Working Copy 071222'!$137:$137,'Working Copy 071222'!$138:$138,'Working Copy 071222'!$139:$139,'Working Copy 071222'!$140:$140,'Working Copy 071222'!$141:$141,'Working Copy 071222'!$142:$142,'Working Copy 071222'!$143:$143</definedName>
    <definedName name="QB_DATA_5" localSheetId="10" hidden="1">'060421 For Trustees Prior Year '!$161:$161,'060421 For Trustees Prior Year '!$164:$164,'060421 For Trustees Prior Year '!$167:$167,'060421 For Trustees Prior Year '!$168:$168,'060421 For Trustees Prior Year '!$169:$169,'060421 For Trustees Prior Year '!$182:$182,'060421 For Trustees Prior Year '!$183:$183</definedName>
    <definedName name="QB_DATA_5" localSheetId="9" hidden="1">'Ad Downloaded 042822'!$119:$119,'Ad Downloaded 042822'!$121:$121,'Ad Downloaded 042822'!$125:$125,'Ad Downloaded 042822'!$128:$128,'Ad Downloaded 042822'!$131:$131,'Ad Downloaded 042822'!$138:$138,'Ad Downloaded 042822'!$139:$139,'Ad Downloaded 042822'!$140:$140</definedName>
    <definedName name="QB_DATA_5" localSheetId="1" hidden="1">'App Bud for Input'!$148:$148,'App Bud for Input'!$150:$150,'App Bud for Input'!$154:$154,'App Bud for Input'!$157:$157,'App Bud for Input'!$160:$160,'App Bud for Input'!$167:$167,'App Bud for Input'!$168:$168,'App Bud for Input'!$169:$169</definedName>
    <definedName name="QB_DATA_5" localSheetId="0" hidden="1">'Approved Budget'!$148:$148,'Approved Budget'!$150:$150,'Approved Budget'!$154:$154,'Approved Budget'!$157:$157,'Approved Budget'!$160:$160,'Approved Budget'!$167:$167,'Approved Budget'!$168:$168,'Approved Budget'!$169:$169</definedName>
    <definedName name="QB_DATA_5" localSheetId="5" hidden="1">'For Trustee 061422'!$148:$148,'For Trustee 061422'!$150:$150,'For Trustee 061422'!$154:$154,'For Trustee 061422'!$157:$157,'For Trustee 061422'!$160:$160,'For Trustee 061422'!$167:$167,'For Trustee 061422'!$168:$168,'For Trustee 061422'!$169:$169</definedName>
    <definedName name="QB_DATA_5" localSheetId="7" hidden="1">'For Trustees 050522'!$148:$148,'For Trustees 050522'!$150:$150,'For Trustees 050522'!$154:$154,'For Trustees 050522'!$157:$157,'For Trustees 050522'!$160:$160,'For Trustees 050522'!$167:$167,'For Trustees 050522'!$168:$168,'For Trustees 050522'!$169:$169</definedName>
    <definedName name="QB_DATA_5" localSheetId="2" hidden="1">'For Trustees 071222 '!$148:$148,'For Trustees 071222 '!$150:$150,'For Trustees 071222 '!$154:$154,'For Trustees 071222 '!$157:$157,'For Trustees 071222 '!$160:$160,'For Trustees 071222 '!$167:$167,'For Trustees 071222 '!$168:$168,'For Trustees 071222 '!$169:$169</definedName>
    <definedName name="QB_DATA_5" localSheetId="8" hidden="1">'Working Copy 050522'!$120:$120,'Working Copy 050522'!$122:$122,'Working Copy 050522'!$126:$126,'Working Copy 050522'!$129:$129,'Working Copy 050522'!$132:$132,'Working Copy 050522'!$139:$139,'Working Copy 050522'!$140:$140,'Working Copy 050522'!$141:$141</definedName>
    <definedName name="QB_DATA_5" localSheetId="6" hidden="1">'Working Copy 061422'!$148:$148,'Working Copy 061422'!$150:$150,'Working Copy 061422'!$154:$154,'Working Copy 061422'!$157:$157,'Working Copy 061422'!$160:$160,'Working Copy 061422'!$167:$167,'Working Copy 061422'!$168:$168,'Working Copy 061422'!$169:$169</definedName>
    <definedName name="QB_DATA_5" localSheetId="3" hidden="1">'Working Copy 071222'!$148:$148,'Working Copy 071222'!$150:$150,'Working Copy 071222'!$154:$154,'Working Copy 071222'!$157:$157,'Working Copy 071222'!$160:$160,'Working Copy 071222'!$167:$167,'Working Copy 071222'!$168:$168,'Working Copy 071222'!$169:$169</definedName>
    <definedName name="QB_FORMULA_0" localSheetId="10" hidden="1">'060421 For Trustees Prior Year '!$X$5,'060421 For Trustees Prior Year '!$X$6,'060421 For Trustees Prior Year '!$X$7,'060421 For Trustees Prior Year '!$X$8,'060421 For Trustees Prior Year '!$X$9,'060421 For Trustees Prior Year '!$X$10,'060421 For Trustees Prior Year '!$X$11,'060421 For Trustees Prior Year '!$X$12,'060421 For Trustees Prior Year '!$X$13,'060421 For Trustees Prior Year '!$G$14,'060421 For Trustees Prior Year '!$H$14,'060421 For Trustees Prior Year '!$I$14,'060421 For Trustees Prior Year '!$J$14,'060421 For Trustees Prior Year '!$K$14,'060421 For Trustees Prior Year '!$L$14,'060421 For Trustees Prior Year '!$M$14</definedName>
    <definedName name="QB_FORMULA_0" localSheetId="9" hidden="1">'Ad Downloaded 042822'!$T$5,'Ad Downloaded 042822'!$T$6,'Ad Downloaded 042822'!$T$7,'Ad Downloaded 042822'!$T$8,'Ad Downloaded 042822'!$T$9,'Ad Downloaded 042822'!$T$10,'Ad Downloaded 042822'!$T$11,'Ad Downloaded 042822'!$T$12,'Ad Downloaded 042822'!$T$13,'Ad Downloaded 042822'!$T$14,'Ad Downloaded 042822'!$H$15,'Ad Downloaded 042822'!$I$15,'Ad Downloaded 042822'!$J$15,'Ad Downloaded 042822'!$K$15,'Ad Downloaded 042822'!$L$15,'Ad Downloaded 042822'!$M$15</definedName>
    <definedName name="QB_FORMULA_0" localSheetId="1" hidden="1">'App Bud for Input'!$U$5,'App Bud for Input'!$U$6,'App Bud for Input'!$U$7,'App Bud for Input'!$U$8,'App Bud for Input'!$U$9,'App Bud for Input'!$U$10,'App Bud for Input'!$U$11,'App Bud for Input'!$U$12,'App Bud for Input'!$U$13,'App Bud for Input'!$U$14,'App Bud for Input'!$Q$15,'App Bud for Input'!$R$15,'App Bud for Input'!$S$15,'App Bud for Input'!$H$15,'App Bud for Input'!$I$15,'App Bud for Input'!$J$15</definedName>
    <definedName name="QB_FORMULA_0" localSheetId="0" hidden="1">'Approved Budget'!$U$5,'Approved Budget'!$U$6,'Approved Budget'!$U$7,'Approved Budget'!$U$8,'Approved Budget'!$U$9,'Approved Budget'!$U$10,'Approved Budget'!$U$11,'Approved Budget'!$U$12,'Approved Budget'!$U$13,'Approved Budget'!$U$14,'Approved Budget'!$Q$15,'Approved Budget'!$R$15,'Approved Budget'!$S$15,'Approved Budget'!$H$15,'Approved Budget'!$I$15,'Approved Budget'!$J$15</definedName>
    <definedName name="QB_FORMULA_0" localSheetId="5" hidden="1">'For Trustee 061422'!$U$5,'For Trustee 061422'!$U$6,'For Trustee 061422'!$U$7,'For Trustee 061422'!$U$8,'For Trustee 061422'!$U$9,'For Trustee 061422'!$U$10,'For Trustee 061422'!$U$11,'For Trustee 061422'!$U$12,'For Trustee 061422'!$U$13,'For Trustee 061422'!$U$14,'For Trustee 061422'!$Q$15,'For Trustee 061422'!$R$15,'For Trustee 061422'!$S$15,'For Trustee 061422'!$H$15,'For Trustee 061422'!$I$15,'For Trustee 061422'!$J$15</definedName>
    <definedName name="QB_FORMULA_0" localSheetId="7" hidden="1">'For Trustees 050522'!$U$5,'For Trustees 050522'!$U$6,'For Trustees 050522'!$U$7,'For Trustees 050522'!$U$8,'For Trustees 050522'!$U$9,'For Trustees 050522'!$U$10,'For Trustees 050522'!$U$11,'For Trustees 050522'!$U$12,'For Trustees 050522'!$U$13,'For Trustees 050522'!$U$14,'For Trustees 050522'!$Q$15,'For Trustees 050522'!$R$15,'For Trustees 050522'!$S$15,'For Trustees 050522'!$H$15,'For Trustees 050522'!$I$15,'For Trustees 050522'!$J$15</definedName>
    <definedName name="QB_FORMULA_0" localSheetId="2" hidden="1">'For Trustees 071222 '!$U$5,'For Trustees 071222 '!$U$6,'For Trustees 071222 '!$U$7,'For Trustees 071222 '!$U$8,'For Trustees 071222 '!$U$9,'For Trustees 071222 '!$U$10,'For Trustees 071222 '!$U$11,'For Trustees 071222 '!$U$12,'For Trustees 071222 '!$U$13,'For Trustees 071222 '!$U$14,'For Trustees 071222 '!$Q$15,'For Trustees 071222 '!$R$15,'For Trustees 071222 '!$S$15,'For Trustees 071222 '!$H$15,'For Trustees 071222 '!$I$15,'For Trustees 071222 '!$J$15</definedName>
    <definedName name="QB_FORMULA_0" localSheetId="8" hidden="1">'Working Copy 050522'!$U$5,'Working Copy 050522'!$U$6,'Working Copy 050522'!$U$7,'Working Copy 050522'!$U$8,'Working Copy 050522'!$U$9,'Working Copy 050522'!$U$10,'Working Copy 050522'!$U$11,'Working Copy 050522'!$U$12,'Working Copy 050522'!$U$13,'Working Copy 050522'!$U$14,'Working Copy 050522'!$Q$15,'Working Copy 050522'!$R$15,'Working Copy 050522'!$S$15,'Working Copy 050522'!$H$15,'Working Copy 050522'!$I$15,'Working Copy 050522'!$J$15</definedName>
    <definedName name="QB_FORMULA_0" localSheetId="6" hidden="1">'Working Copy 061422'!$U$5,'Working Copy 061422'!$U$6,'Working Copy 061422'!$U$7,'Working Copy 061422'!$U$8,'Working Copy 061422'!$U$9,'Working Copy 061422'!$U$10,'Working Copy 061422'!$U$11,'Working Copy 061422'!$U$12,'Working Copy 061422'!$U$13,'Working Copy 061422'!$U$14,'Working Copy 061422'!$Q$15,'Working Copy 061422'!$R$15,'Working Copy 061422'!$S$15,'Working Copy 061422'!$H$15,'Working Copy 061422'!$I$15,'Working Copy 061422'!$J$15</definedName>
    <definedName name="QB_FORMULA_0" localSheetId="3" hidden="1">'Working Copy 071222'!$U$5,'Working Copy 071222'!$U$6,'Working Copy 071222'!$U$7,'Working Copy 071222'!$U$8,'Working Copy 071222'!$U$9,'Working Copy 071222'!$U$10,'Working Copy 071222'!$U$11,'Working Copy 071222'!$U$12,'Working Copy 071222'!$U$13,'Working Copy 071222'!$U$14,'Working Copy 071222'!$Q$15,'Working Copy 071222'!$R$15,'Working Copy 071222'!$S$15,'Working Copy 071222'!$H$15,'Working Copy 071222'!$I$15,'Working Copy 071222'!$J$15</definedName>
    <definedName name="QB_FORMULA_1" localSheetId="10" hidden="1">'060421 For Trustees Prior Year '!$N$14,'060421 For Trustees Prior Year '!$O$14,'060421 For Trustees Prior Year '!$P$14,'060421 For Trustees Prior Year '!$Q$14,'060421 For Trustees Prior Year '!$R$14,'060421 For Trustees Prior Year '!$W$14,'060421 For Trustees Prior Year '!$X$14,'060421 For Trustees Prior Year '!$X$16,'060421 For Trustees Prior Year '!$X$17,'060421 For Trustees Prior Year '!$X$18,'060421 For Trustees Prior Year '!$X$19,'060421 For Trustees Prior Year '!$X$20,'060421 For Trustees Prior Year '!$G$21,'060421 For Trustees Prior Year '!$H$21,'060421 For Trustees Prior Year '!$I$21,'060421 For Trustees Prior Year '!$J$21</definedName>
    <definedName name="QB_FORMULA_1" localSheetId="9" hidden="1">'Ad Downloaded 042822'!$N$15,'Ad Downloaded 042822'!$O$15,'Ad Downloaded 042822'!$P$15,'Ad Downloaded 042822'!$Q$15,'Ad Downloaded 042822'!$R$15,'Ad Downloaded 042822'!$S$15,'Ad Downloaded 042822'!$T$15,'Ad Downloaded 042822'!$T$17,'Ad Downloaded 042822'!$T$18,'Ad Downloaded 042822'!$T$19,'Ad Downloaded 042822'!$T$20,'Ad Downloaded 042822'!$T$21,'Ad Downloaded 042822'!$H$22,'Ad Downloaded 042822'!$I$22,'Ad Downloaded 042822'!$J$22,'Ad Downloaded 042822'!$K$22</definedName>
    <definedName name="QB_FORMULA_1" localSheetId="1" hidden="1">'App Bud for Input'!$K$15,'App Bud for Input'!$L$15,'App Bud for Input'!$M$15,'App Bud for Input'!$N$15,'App Bud for Input'!$O$15,'App Bud for Input'!$T$15,'App Bud for Input'!$U$15,'App Bud for Input'!$U$17,'App Bud for Input'!$U$18,'App Bud for Input'!$U$19,'App Bud for Input'!$U$20,'App Bud for Input'!$U$21,'App Bud for Input'!$Q$22,'App Bud for Input'!$R$22,'App Bud for Input'!$S$22,'App Bud for Input'!$H$22</definedName>
    <definedName name="QB_FORMULA_1" localSheetId="0" hidden="1">'Approved Budget'!$K$15,'Approved Budget'!$L$15,'Approved Budget'!$M$15,'Approved Budget'!$N$15,'Approved Budget'!$O$15,'Approved Budget'!$T$15,'Approved Budget'!$U$15,'Approved Budget'!$U$17,'Approved Budget'!$U$18,'Approved Budget'!$U$19,'Approved Budget'!$U$20,'Approved Budget'!$U$21,'Approved Budget'!$Q$22,'Approved Budget'!$R$22,'Approved Budget'!$S$22,'Approved Budget'!$H$22</definedName>
    <definedName name="QB_FORMULA_1" localSheetId="5" hidden="1">'For Trustee 061422'!$K$15,'For Trustee 061422'!$L$15,'For Trustee 061422'!$M$15,'For Trustee 061422'!$N$15,'For Trustee 061422'!$O$15,'For Trustee 061422'!$T$15,'For Trustee 061422'!$U$15,'For Trustee 061422'!$U$17,'For Trustee 061422'!$U$18,'For Trustee 061422'!$U$19,'For Trustee 061422'!$U$20,'For Trustee 061422'!$U$21,'For Trustee 061422'!$Q$22,'For Trustee 061422'!$R$22,'For Trustee 061422'!$S$22,'For Trustee 061422'!$H$22</definedName>
    <definedName name="QB_FORMULA_1" localSheetId="7" hidden="1">'For Trustees 050522'!$K$15,'For Trustees 050522'!$L$15,'For Trustees 050522'!$M$15,'For Trustees 050522'!$N$15,'For Trustees 050522'!$O$15,'For Trustees 050522'!$T$15,'For Trustees 050522'!$U$15,'For Trustees 050522'!$U$17,'For Trustees 050522'!$U$18,'For Trustees 050522'!$U$19,'For Trustees 050522'!$U$20,'For Trustees 050522'!$U$21,'For Trustees 050522'!$Q$22,'For Trustees 050522'!$R$22,'For Trustees 050522'!$S$22,'For Trustees 050522'!$H$22</definedName>
    <definedName name="QB_FORMULA_1" localSheetId="2" hidden="1">'For Trustees 071222 '!$K$15,'For Trustees 071222 '!$L$15,'For Trustees 071222 '!$M$15,'For Trustees 071222 '!$N$15,'For Trustees 071222 '!$O$15,'For Trustees 071222 '!$T$15,'For Trustees 071222 '!$U$15,'For Trustees 071222 '!$U$17,'For Trustees 071222 '!$U$18,'For Trustees 071222 '!$U$19,'For Trustees 071222 '!$U$20,'For Trustees 071222 '!$U$21,'For Trustees 071222 '!$Q$22,'For Trustees 071222 '!$R$22,'For Trustees 071222 '!$S$22,'For Trustees 071222 '!$H$22</definedName>
    <definedName name="QB_FORMULA_1" localSheetId="8" hidden="1">'Working Copy 050522'!$K$15,'Working Copy 050522'!$L$15,'Working Copy 050522'!$M$15,'Working Copy 050522'!$N$15,'Working Copy 050522'!$O$15,'Working Copy 050522'!$T$15,'Working Copy 050522'!$U$15,'Working Copy 050522'!$U$17,'Working Copy 050522'!$U$18,'Working Copy 050522'!$U$19,'Working Copy 050522'!$U$20,'Working Copy 050522'!$U$21,'Working Copy 050522'!$Q$22,'Working Copy 050522'!$R$22,'Working Copy 050522'!$S$22,'Working Copy 050522'!$H$22</definedName>
    <definedName name="QB_FORMULA_1" localSheetId="6" hidden="1">'Working Copy 061422'!$K$15,'Working Copy 061422'!$L$15,'Working Copy 061422'!$M$15,'Working Copy 061422'!$N$15,'Working Copy 061422'!$O$15,'Working Copy 061422'!$T$15,'Working Copy 061422'!$U$15,'Working Copy 061422'!$U$17,'Working Copy 061422'!$U$18,'Working Copy 061422'!$U$19,'Working Copy 061422'!$U$20,'Working Copy 061422'!$U$21,'Working Copy 061422'!$Q$22,'Working Copy 061422'!$R$22,'Working Copy 061422'!$S$22,'Working Copy 061422'!$H$22</definedName>
    <definedName name="QB_FORMULA_1" localSheetId="3" hidden="1">'Working Copy 071222'!$K$15,'Working Copy 071222'!$L$15,'Working Copy 071222'!$M$15,'Working Copy 071222'!$N$15,'Working Copy 071222'!$O$15,'Working Copy 071222'!$T$15,'Working Copy 071222'!$U$15,'Working Copy 071222'!$U$17,'Working Copy 071222'!$U$18,'Working Copy 071222'!$U$19,'Working Copy 071222'!$U$20,'Working Copy 071222'!$U$21,'Working Copy 071222'!$Q$22,'Working Copy 071222'!$R$22,'Working Copy 071222'!$S$22,'Working Copy 071222'!$H$22</definedName>
    <definedName name="QB_FORMULA_10" localSheetId="10" hidden="1">'060421 For Trustees Prior Year '!$X$61,'060421 For Trustees Prior Year '!$G$62,'060421 For Trustees Prior Year '!$H$62,'060421 For Trustees Prior Year '!$I$62,'060421 For Trustees Prior Year '!$J$62,'060421 For Trustees Prior Year '!$K$62,'060421 For Trustees Prior Year '!$L$62,'060421 For Trustees Prior Year '!$M$62,'060421 For Trustees Prior Year '!$N$62,'060421 For Trustees Prior Year '!$O$62,'060421 For Trustees Prior Year '!$P$62,'060421 For Trustees Prior Year '!$Q$62,'060421 For Trustees Prior Year '!$R$62,'060421 For Trustees Prior Year '!$W$62,'060421 For Trustees Prior Year '!$X$62,'060421 For Trustees Prior Year '!$X$64</definedName>
    <definedName name="QB_FORMULA_10" localSheetId="9" hidden="1">'Ad Downloaded 042822'!$Q$57,'Ad Downloaded 042822'!$R$57,'Ad Downloaded 042822'!$S$57,'Ad Downloaded 042822'!$T$57,'Ad Downloaded 042822'!$T$59,'Ad Downloaded 042822'!$T$60,'Ad Downloaded 042822'!$T$61,'Ad Downloaded 042822'!$H$62,'Ad Downloaded 042822'!$I$62,'Ad Downloaded 042822'!$J$62,'Ad Downloaded 042822'!$K$62,'Ad Downloaded 042822'!$L$62,'Ad Downloaded 042822'!$M$62,'Ad Downloaded 042822'!$N$62,'Ad Downloaded 042822'!$O$62,'Ad Downloaded 042822'!$P$62</definedName>
    <definedName name="QB_FORMULA_10" localSheetId="1" hidden="1">'App Bud for Input'!$N$60,'App Bud for Input'!$O$60,'App Bud for Input'!$T$60,'App Bud for Input'!$U$60,'App Bud for Input'!$U$62,'App Bud for Input'!$U$63,'App Bud for Input'!$U$64,'App Bud for Input'!$Q$65,'App Bud for Input'!$R$65,'App Bud for Input'!$S$65,'App Bud for Input'!$H$65,'App Bud for Input'!$I$65,'App Bud for Input'!$J$65,'App Bud for Input'!$K$65,'App Bud for Input'!$L$65,'App Bud for Input'!$M$65</definedName>
    <definedName name="QB_FORMULA_10" localSheetId="0" hidden="1">'Approved Budget'!$N$60,'Approved Budget'!$O$60,'Approved Budget'!$T$60,'Approved Budget'!$U$60,'Approved Budget'!$U$62,'Approved Budget'!$U$63,'Approved Budget'!$U$64,'Approved Budget'!$Q$65,'Approved Budget'!$R$65,'Approved Budget'!$S$65,'Approved Budget'!$H$65,'Approved Budget'!$I$65,'Approved Budget'!$J$65,'Approved Budget'!$K$65,'Approved Budget'!$L$65,'Approved Budget'!$M$65</definedName>
    <definedName name="QB_FORMULA_10" localSheetId="5" hidden="1">'For Trustee 061422'!$N$60,'For Trustee 061422'!$O$60,'For Trustee 061422'!$T$60,'For Trustee 061422'!$U$60,'For Trustee 061422'!$U$62,'For Trustee 061422'!$U$63,'For Trustee 061422'!$U$64,'For Trustee 061422'!$Q$65,'For Trustee 061422'!$R$65,'For Trustee 061422'!$S$65,'For Trustee 061422'!$H$65,'For Trustee 061422'!$I$65,'For Trustee 061422'!$J$65,'For Trustee 061422'!$K$65,'For Trustee 061422'!$L$65,'For Trustee 061422'!$M$65</definedName>
    <definedName name="QB_FORMULA_10" localSheetId="7" hidden="1">'For Trustees 050522'!$N$60,'For Trustees 050522'!$O$60,'For Trustees 050522'!$T$60,'For Trustees 050522'!$U$60,'For Trustees 050522'!$U$62,'For Trustees 050522'!$U$63,'For Trustees 050522'!$U$64,'For Trustees 050522'!$Q$65,'For Trustees 050522'!$R$65,'For Trustees 050522'!$S$65,'For Trustees 050522'!$H$65,'For Trustees 050522'!$I$65,'For Trustees 050522'!$J$65,'For Trustees 050522'!$K$65,'For Trustees 050522'!$L$65,'For Trustees 050522'!$M$65</definedName>
    <definedName name="QB_FORMULA_10" localSheetId="2" hidden="1">'For Trustees 071222 '!$N$60,'For Trustees 071222 '!$O$60,'For Trustees 071222 '!$T$60,'For Trustees 071222 '!$U$60,'For Trustees 071222 '!$U$62,'For Trustees 071222 '!$U$63,'For Trustees 071222 '!$U$64,'For Trustees 071222 '!$Q$65,'For Trustees 071222 '!$R$65,'For Trustees 071222 '!$S$65,'For Trustees 071222 '!$H$65,'For Trustees 071222 '!$I$65,'For Trustees 071222 '!$J$65,'For Trustees 071222 '!$K$65,'For Trustees 071222 '!$L$65,'For Trustees 071222 '!$M$65</definedName>
    <definedName name="QB_FORMULA_10" localSheetId="8" hidden="1">'Working Copy 050522'!$N$58,'Working Copy 050522'!$O$58,'Working Copy 050522'!$T$58,'Working Copy 050522'!$U$58,'Working Copy 050522'!$U$60,'Working Copy 050522'!$U$61,'Working Copy 050522'!$U$62,'Working Copy 050522'!$Q$63,'Working Copy 050522'!$R$63,'Working Copy 050522'!$S$63,'Working Copy 050522'!$H$63,'Working Copy 050522'!$I$63,'Working Copy 050522'!$J$63,'Working Copy 050522'!$K$63,'Working Copy 050522'!$L$63,'Working Copy 050522'!$M$63</definedName>
    <definedName name="QB_FORMULA_10" localSheetId="6" hidden="1">'Working Copy 061422'!$N$60,'Working Copy 061422'!$O$60,'Working Copy 061422'!$T$60,'Working Copy 061422'!$U$60,'Working Copy 061422'!$U$62,'Working Copy 061422'!$U$63,'Working Copy 061422'!$U$64,'Working Copy 061422'!$Q$65,'Working Copy 061422'!$R$65,'Working Copy 061422'!$S$65,'Working Copy 061422'!$H$65,'Working Copy 061422'!$I$65,'Working Copy 061422'!$J$65,'Working Copy 061422'!$K$65,'Working Copy 061422'!$L$65,'Working Copy 061422'!$M$65</definedName>
    <definedName name="QB_FORMULA_10" localSheetId="3" hidden="1">'Working Copy 071222'!$N$60,'Working Copy 071222'!$O$60,'Working Copy 071222'!$T$60,'Working Copy 071222'!$U$60,'Working Copy 071222'!$U$62,'Working Copy 071222'!$U$63,'Working Copy 071222'!$U$64,'Working Copy 071222'!$Q$65,'Working Copy 071222'!$R$65,'Working Copy 071222'!$S$65,'Working Copy 071222'!$H$65,'Working Copy 071222'!$I$65,'Working Copy 071222'!$J$65,'Working Copy 071222'!$K$65,'Working Copy 071222'!$L$65,'Working Copy 071222'!$M$65</definedName>
    <definedName name="QB_FORMULA_11" localSheetId="10" hidden="1">'060421 For Trustees Prior Year '!$X$66,'060421 For Trustees Prior Year '!$G$67,'060421 For Trustees Prior Year '!$H$67,'060421 For Trustees Prior Year '!$I$67,'060421 For Trustees Prior Year '!$J$67,'060421 For Trustees Prior Year '!$K$67,'060421 For Trustees Prior Year '!$L$67,'060421 For Trustees Prior Year '!$M$67,'060421 For Trustees Prior Year '!$N$67,'060421 For Trustees Prior Year '!$O$67,'060421 For Trustees Prior Year '!$P$67,'060421 For Trustees Prior Year '!$Q$67,'060421 For Trustees Prior Year '!$R$67,'060421 For Trustees Prior Year '!$W$67,'060421 For Trustees Prior Year '!$X$67,'060421 For Trustees Prior Year '!$G$68</definedName>
    <definedName name="QB_FORMULA_11" localSheetId="9" hidden="1">'Ad Downloaded 042822'!$Q$62,'Ad Downloaded 042822'!$R$62,'Ad Downloaded 042822'!$S$62,'Ad Downloaded 042822'!$T$62,'Ad Downloaded 042822'!$T$64,'Ad Downloaded 042822'!$T$65,'Ad Downloaded 042822'!$H$66,'Ad Downloaded 042822'!$I$66,'Ad Downloaded 042822'!$J$66,'Ad Downloaded 042822'!$K$66,'Ad Downloaded 042822'!$L$66,'Ad Downloaded 042822'!$M$66,'Ad Downloaded 042822'!$N$66,'Ad Downloaded 042822'!$O$66,'Ad Downloaded 042822'!$P$66,'Ad Downloaded 042822'!$Q$66</definedName>
    <definedName name="QB_FORMULA_11" localSheetId="1" hidden="1">'App Bud for Input'!$N$65,'App Bud for Input'!$O$65,'App Bud for Input'!$T$65,'App Bud for Input'!$U$65,'App Bud for Input'!$U$67,'App Bud for Input'!$U$69,'App Bud for Input'!$Q$70,'App Bud for Input'!$R$70,'App Bud for Input'!$S$70,'App Bud for Input'!$H$70,'App Bud for Input'!$I$70,'App Bud for Input'!$J$70,'App Bud for Input'!$K$70,'App Bud for Input'!$L$70,'App Bud for Input'!$M$70,'App Bud for Input'!$N$70</definedName>
    <definedName name="QB_FORMULA_11" localSheetId="0" hidden="1">'Approved Budget'!$N$65,'Approved Budget'!$O$65,'Approved Budget'!$T$65,'Approved Budget'!$U$65,'Approved Budget'!$U$67,'Approved Budget'!$U$69,'Approved Budget'!$Q$70,'Approved Budget'!$R$70,'Approved Budget'!$S$70,'Approved Budget'!$H$70,'Approved Budget'!$I$70,'Approved Budget'!$J$70,'Approved Budget'!$K$70,'Approved Budget'!$L$70,'Approved Budget'!$M$70,'Approved Budget'!$N$70</definedName>
    <definedName name="QB_FORMULA_11" localSheetId="5" hidden="1">'For Trustee 061422'!$N$65,'For Trustee 061422'!$O$65,'For Trustee 061422'!$T$65,'For Trustee 061422'!$U$65,'For Trustee 061422'!$U$67,'For Trustee 061422'!$U$69,'For Trustee 061422'!$Q$70,'For Trustee 061422'!$R$70,'For Trustee 061422'!$S$70,'For Trustee 061422'!$H$70,'For Trustee 061422'!$I$70,'For Trustee 061422'!$J$70,'For Trustee 061422'!$K$70,'For Trustee 061422'!$L$70,'For Trustee 061422'!$M$70,'For Trustee 061422'!$N$70</definedName>
    <definedName name="QB_FORMULA_11" localSheetId="7" hidden="1">'For Trustees 050522'!$N$65,'For Trustees 050522'!$O$65,'For Trustees 050522'!$T$65,'For Trustees 050522'!$U$65,'For Trustees 050522'!$U$67,'For Trustees 050522'!$U$69,'For Trustees 050522'!$Q$70,'For Trustees 050522'!$R$70,'For Trustees 050522'!$S$70,'For Trustees 050522'!$H$70,'For Trustees 050522'!$I$70,'For Trustees 050522'!$J$70,'For Trustees 050522'!$K$70,'For Trustees 050522'!$L$70,'For Trustees 050522'!$M$70,'For Trustees 050522'!$N$70</definedName>
    <definedName name="QB_FORMULA_11" localSheetId="2" hidden="1">'For Trustees 071222 '!$N$65,'For Trustees 071222 '!$O$65,'For Trustees 071222 '!$T$65,'For Trustees 071222 '!$U$65,'For Trustees 071222 '!$U$67,'For Trustees 071222 '!$U$69,'For Trustees 071222 '!$Q$70,'For Trustees 071222 '!$R$70,'For Trustees 071222 '!$S$70,'For Trustees 071222 '!$H$70,'For Trustees 071222 '!$I$70,'For Trustees 071222 '!$J$70,'For Trustees 071222 '!$K$70,'For Trustees 071222 '!$L$70,'For Trustees 071222 '!$M$70,'For Trustees 071222 '!$N$70</definedName>
    <definedName name="QB_FORMULA_11" localSheetId="8" hidden="1">'Working Copy 050522'!$N$63,'Working Copy 050522'!$O$63,'Working Copy 050522'!$T$63,'Working Copy 050522'!$U$63,'Working Copy 050522'!$U$65,'Working Copy 050522'!$U$67,'Working Copy 050522'!$Q$68,'Working Copy 050522'!$R$68,'Working Copy 050522'!$S$68,'Working Copy 050522'!$H$68,'Working Copy 050522'!$I$68,'Working Copy 050522'!$J$68,'Working Copy 050522'!$K$68,'Working Copy 050522'!$L$68,'Working Copy 050522'!$M$68,'Working Copy 050522'!$N$68</definedName>
    <definedName name="QB_FORMULA_11" localSheetId="6" hidden="1">'Working Copy 061422'!$N$65,'Working Copy 061422'!$O$65,'Working Copy 061422'!$T$65,'Working Copy 061422'!$U$65,'Working Copy 061422'!$U$67,'Working Copy 061422'!$U$69,'Working Copy 061422'!$Q$70,'Working Copy 061422'!$R$70,'Working Copy 061422'!$S$70,'Working Copy 061422'!$H$70,'Working Copy 061422'!$I$70,'Working Copy 061422'!$J$70,'Working Copy 061422'!$K$70,'Working Copy 061422'!$L$70,'Working Copy 061422'!$M$70,'Working Copy 061422'!$N$70</definedName>
    <definedName name="QB_FORMULA_11" localSheetId="3" hidden="1">'Working Copy 071222'!$N$65,'Working Copy 071222'!$O$65,'Working Copy 071222'!$T$65,'Working Copy 071222'!$U$65,'Working Copy 071222'!$U$67,'Working Copy 071222'!$U$69,'Working Copy 071222'!$Q$70,'Working Copy 071222'!$R$70,'Working Copy 071222'!$S$70,'Working Copy 071222'!$H$70,'Working Copy 071222'!$I$70,'Working Copy 071222'!$J$70,'Working Copy 071222'!$K$70,'Working Copy 071222'!$L$70,'Working Copy 071222'!$M$70,'Working Copy 071222'!$N$70</definedName>
    <definedName name="QB_FORMULA_12" localSheetId="10" hidden="1">'060421 For Trustees Prior Year '!$H$68,'060421 For Trustees Prior Year '!$I$68,'060421 For Trustees Prior Year '!$J$68,'060421 For Trustees Prior Year '!$K$68,'060421 For Trustees Prior Year '!$L$68,'060421 For Trustees Prior Year '!$M$68,'060421 For Trustees Prior Year '!$N$68,'060421 For Trustees Prior Year '!$O$68,'060421 For Trustees Prior Year '!$P$68,'060421 For Trustees Prior Year '!$Q$68,'060421 For Trustees Prior Year '!$R$68,'060421 For Trustees Prior Year '!$W$68,'060421 For Trustees Prior Year '!$X$68,'060421 For Trustees Prior Year '!$X$71,'060421 For Trustees Prior Year '!$X$72,'060421 For Trustees Prior Year '!$G$73</definedName>
    <definedName name="QB_FORMULA_12" localSheetId="9" hidden="1">'Ad Downloaded 042822'!$R$66,'Ad Downloaded 042822'!$S$66,'Ad Downloaded 042822'!$T$66,'Ad Downloaded 042822'!$H$67,'Ad Downloaded 042822'!$I$67,'Ad Downloaded 042822'!$J$67,'Ad Downloaded 042822'!$K$67,'Ad Downloaded 042822'!$L$67,'Ad Downloaded 042822'!$M$67,'Ad Downloaded 042822'!$N$67,'Ad Downloaded 042822'!$O$67,'Ad Downloaded 042822'!$P$67,'Ad Downloaded 042822'!$Q$67,'Ad Downloaded 042822'!$R$67,'Ad Downloaded 042822'!$S$67,'Ad Downloaded 042822'!$T$67</definedName>
    <definedName name="QB_FORMULA_12" localSheetId="1" hidden="1">'App Bud for Input'!$O$70,'App Bud for Input'!$T$70,'App Bud for Input'!$U$70,'App Bud for Input'!$Q$71,'App Bud for Input'!$R$71,'App Bud for Input'!$S$71,'App Bud for Input'!$H$71,'App Bud for Input'!$I$71,'App Bud for Input'!$J$71,'App Bud for Input'!$K$71,'App Bud for Input'!$L$71,'App Bud for Input'!$M$71,'App Bud for Input'!$N$71,'App Bud for Input'!$O$71,'App Bud for Input'!$T$71,'App Bud for Input'!$U$71</definedName>
    <definedName name="QB_FORMULA_12" localSheetId="0" hidden="1">'Approved Budget'!$O$70,'Approved Budget'!$T$70,'Approved Budget'!$U$70,'Approved Budget'!$Q$71,'Approved Budget'!$R$71,'Approved Budget'!$S$71,'Approved Budget'!$H$71,'Approved Budget'!$I$71,'Approved Budget'!$J$71,'Approved Budget'!$K$71,'Approved Budget'!$L$71,'Approved Budget'!$M$71,'Approved Budget'!$N$71,'Approved Budget'!$O$71,'Approved Budget'!$T$71,'Approved Budget'!$U$71</definedName>
    <definedName name="QB_FORMULA_12" localSheetId="5" hidden="1">'For Trustee 061422'!$O$70,'For Trustee 061422'!$T$70,'For Trustee 061422'!$U$70,'For Trustee 061422'!$Q$71,'For Trustee 061422'!$R$71,'For Trustee 061422'!$S$71,'For Trustee 061422'!$H$71,'For Trustee 061422'!$I$71,'For Trustee 061422'!$J$71,'For Trustee 061422'!$K$71,'For Trustee 061422'!$L$71,'For Trustee 061422'!$M$71,'For Trustee 061422'!$N$71,'For Trustee 061422'!$O$71,'For Trustee 061422'!$T$71,'For Trustee 061422'!$U$71</definedName>
    <definedName name="QB_FORMULA_12" localSheetId="7" hidden="1">'For Trustees 050522'!$O$70,'For Trustees 050522'!$T$70,'For Trustees 050522'!$U$70,'For Trustees 050522'!$Q$71,'For Trustees 050522'!$R$71,'For Trustees 050522'!$S$71,'For Trustees 050522'!$H$71,'For Trustees 050522'!$I$71,'For Trustees 050522'!$J$71,'For Trustees 050522'!$K$71,'For Trustees 050522'!$L$71,'For Trustees 050522'!$M$71,'For Trustees 050522'!$N$71,'For Trustees 050522'!$O$71,'For Trustees 050522'!$T$71,'For Trustees 050522'!$U$71</definedName>
    <definedName name="QB_FORMULA_12" localSheetId="2" hidden="1">'For Trustees 071222 '!$O$70,'For Trustees 071222 '!$T$70,'For Trustees 071222 '!$U$70,'For Trustees 071222 '!$Q$71,'For Trustees 071222 '!$R$71,'For Trustees 071222 '!$S$71,'For Trustees 071222 '!$H$71,'For Trustees 071222 '!$I$71,'For Trustees 071222 '!$J$71,'For Trustees 071222 '!$K$71,'For Trustees 071222 '!$L$71,'For Trustees 071222 '!$M$71,'For Trustees 071222 '!$N$71,'For Trustees 071222 '!$O$71,'For Trustees 071222 '!$T$71,'For Trustees 071222 '!$U$71</definedName>
    <definedName name="QB_FORMULA_12" localSheetId="8" hidden="1">'Working Copy 050522'!$O$68,'Working Copy 050522'!$T$68,'Working Copy 050522'!$U$68,'Working Copy 050522'!$Q$69,'Working Copy 050522'!$R$69,'Working Copy 050522'!$S$69,'Working Copy 050522'!$H$69,'Working Copy 050522'!$I$69,'Working Copy 050522'!$J$69,'Working Copy 050522'!$K$69,'Working Copy 050522'!$L$69,'Working Copy 050522'!$M$69,'Working Copy 050522'!$N$69,'Working Copy 050522'!$O$69,'Working Copy 050522'!$T$69,'Working Copy 050522'!$U$69</definedName>
    <definedName name="QB_FORMULA_12" localSheetId="6" hidden="1">'Working Copy 061422'!$O$70,'Working Copy 061422'!$T$70,'Working Copy 061422'!$U$70,'Working Copy 061422'!$Q$71,'Working Copy 061422'!$R$71,'Working Copy 061422'!$S$71,'Working Copy 061422'!$H$71,'Working Copy 061422'!$I$71,'Working Copy 061422'!$J$71,'Working Copy 061422'!$K$71,'Working Copy 061422'!$L$71,'Working Copy 061422'!$M$71,'Working Copy 061422'!$N$71,'Working Copy 061422'!$O$71,'Working Copy 061422'!$T$71,'Working Copy 061422'!$U$71</definedName>
    <definedName name="QB_FORMULA_12" localSheetId="3" hidden="1">'Working Copy 071222'!$O$70,'Working Copy 071222'!$T$70,'Working Copy 071222'!$U$70,'Working Copy 071222'!$Q$71,'Working Copy 071222'!$R$71,'Working Copy 071222'!$S$71,'Working Copy 071222'!$H$71,'Working Copy 071222'!$I$71,'Working Copy 071222'!$J$71,'Working Copy 071222'!$K$71,'Working Copy 071222'!$L$71,'Working Copy 071222'!$M$71,'Working Copy 071222'!$N$71,'Working Copy 071222'!$O$71,'Working Copy 071222'!$T$71,'Working Copy 071222'!$U$71</definedName>
    <definedName name="QB_FORMULA_13" localSheetId="10" hidden="1">'060421 For Trustees Prior Year '!$H$73,'060421 For Trustees Prior Year '!$I$73,'060421 For Trustees Prior Year '!$J$73,'060421 For Trustees Prior Year '!$K$73,'060421 For Trustees Prior Year '!$L$73,'060421 For Trustees Prior Year '!$M$73,'060421 For Trustees Prior Year '!$N$73,'060421 For Trustees Prior Year '!$O$73,'060421 For Trustees Prior Year '!$P$73,'060421 For Trustees Prior Year '!$Q$73,'060421 For Trustees Prior Year '!$R$73,'060421 For Trustees Prior Year '!$W$73,'060421 For Trustees Prior Year '!$X$73,'060421 For Trustees Prior Year '!$X$93,'060421 For Trustees Prior Year '!$X$94,'060421 For Trustees Prior Year '!$X$95</definedName>
    <definedName name="QB_FORMULA_13" localSheetId="9" hidden="1">'Ad Downloaded 042822'!$T$70,'Ad Downloaded 042822'!$T$71,'Ad Downloaded 042822'!$H$72,'Ad Downloaded 042822'!$I$72,'Ad Downloaded 042822'!$J$72,'Ad Downloaded 042822'!$K$72,'Ad Downloaded 042822'!$L$72,'Ad Downloaded 042822'!$M$72,'Ad Downloaded 042822'!$N$72,'Ad Downloaded 042822'!$O$72,'Ad Downloaded 042822'!$P$72,'Ad Downloaded 042822'!$Q$72,'Ad Downloaded 042822'!$R$72,'Ad Downloaded 042822'!$S$72,'Ad Downloaded 042822'!$T$72,'Ad Downloaded 042822'!$T$74</definedName>
    <definedName name="QB_FORMULA_13" localSheetId="1" hidden="1">'App Bud for Input'!$U$74,'App Bud for Input'!$U$75,'App Bud for Input'!$Q$76,'App Bud for Input'!$R$76,'App Bud for Input'!$S$76,'App Bud for Input'!$H$76,'App Bud for Input'!$I$76,'App Bud for Input'!$J$76,'App Bud for Input'!$K$76,'App Bud for Input'!$L$76,'App Bud for Input'!$M$76,'App Bud for Input'!$N$76,'App Bud for Input'!$O$76,'App Bud for Input'!$T$76,'App Bud for Input'!$U$76,'App Bud for Input'!$U$93</definedName>
    <definedName name="QB_FORMULA_13" localSheetId="0" hidden="1">'Approved Budget'!$U$74,'Approved Budget'!$U$75,'Approved Budget'!$Q$76,'Approved Budget'!$R$76,'Approved Budget'!$S$76,'Approved Budget'!$H$76,'Approved Budget'!$I$76,'Approved Budget'!$J$76,'Approved Budget'!$K$76,'Approved Budget'!$L$76,'Approved Budget'!$M$76,'Approved Budget'!$N$76,'Approved Budget'!$O$76,'Approved Budget'!$T$76,'Approved Budget'!$U$76,'Approved Budget'!$U$93</definedName>
    <definedName name="QB_FORMULA_13" localSheetId="5" hidden="1">'For Trustee 061422'!$U$74,'For Trustee 061422'!$U$75,'For Trustee 061422'!$Q$76,'For Trustee 061422'!$R$76,'For Trustee 061422'!$S$76,'For Trustee 061422'!$H$76,'For Trustee 061422'!$I$76,'For Trustee 061422'!$J$76,'For Trustee 061422'!$K$76,'For Trustee 061422'!$L$76,'For Trustee 061422'!$M$76,'For Trustee 061422'!$N$76,'For Trustee 061422'!$O$76,'For Trustee 061422'!$T$76,'For Trustee 061422'!$U$76,'For Trustee 061422'!$U$93</definedName>
    <definedName name="QB_FORMULA_13" localSheetId="7" hidden="1">'For Trustees 050522'!$U$74,'For Trustees 050522'!$U$75,'For Trustees 050522'!$Q$76,'For Trustees 050522'!$R$76,'For Trustees 050522'!$S$76,'For Trustees 050522'!$H$76,'For Trustees 050522'!$I$76,'For Trustees 050522'!$J$76,'For Trustees 050522'!$K$76,'For Trustees 050522'!$L$76,'For Trustees 050522'!$M$76,'For Trustees 050522'!$N$76,'For Trustees 050522'!$O$76,'For Trustees 050522'!$T$76,'For Trustees 050522'!$U$76,'For Trustees 050522'!$U$93</definedName>
    <definedName name="QB_FORMULA_13" localSheetId="2" hidden="1">'For Trustees 071222 '!$U$74,'For Trustees 071222 '!$U$75,'For Trustees 071222 '!$Q$76,'For Trustees 071222 '!$R$76,'For Trustees 071222 '!$S$76,'For Trustees 071222 '!$H$76,'For Trustees 071222 '!$I$76,'For Trustees 071222 '!$J$76,'For Trustees 071222 '!$K$76,'For Trustees 071222 '!$L$76,'For Trustees 071222 '!$M$76,'For Trustees 071222 '!$N$76,'For Trustees 071222 '!$O$76,'For Trustees 071222 '!$T$76,'For Trustees 071222 '!$U$76,'For Trustees 071222 '!$U$93</definedName>
    <definedName name="QB_FORMULA_13" localSheetId="8" hidden="1">'Working Copy 050522'!$U$72,'Working Copy 050522'!$U$73,'Working Copy 050522'!$Q$74,'Working Copy 050522'!$R$74,'Working Copy 050522'!$S$74,'Working Copy 050522'!$H$74,'Working Copy 050522'!$I$74,'Working Copy 050522'!$J$74,'Working Copy 050522'!$K$74,'Working Copy 050522'!$L$74,'Working Copy 050522'!$M$74,'Working Copy 050522'!$N$74,'Working Copy 050522'!$O$74,'Working Copy 050522'!$T$74,'Working Copy 050522'!$U$74,'Working Copy 050522'!$U$76</definedName>
    <definedName name="QB_FORMULA_13" localSheetId="6" hidden="1">'Working Copy 061422'!$U$74,'Working Copy 061422'!$U$75,'Working Copy 061422'!$Q$76,'Working Copy 061422'!$R$76,'Working Copy 061422'!$S$76,'Working Copy 061422'!$H$76,'Working Copy 061422'!$I$76,'Working Copy 061422'!$J$76,'Working Copy 061422'!$K$76,'Working Copy 061422'!$L$76,'Working Copy 061422'!$M$76,'Working Copy 061422'!$N$76,'Working Copy 061422'!$O$76,'Working Copy 061422'!$T$76,'Working Copy 061422'!$U$76,'Working Copy 061422'!$U$93</definedName>
    <definedName name="QB_FORMULA_13" localSheetId="3" hidden="1">'Working Copy 071222'!$U$74,'Working Copy 071222'!$U$75,'Working Copy 071222'!$Q$76,'Working Copy 071222'!$R$76,'Working Copy 071222'!$S$76,'Working Copy 071222'!$H$76,'Working Copy 071222'!$I$76,'Working Copy 071222'!$J$76,'Working Copy 071222'!$K$76,'Working Copy 071222'!$L$76,'Working Copy 071222'!$M$76,'Working Copy 071222'!$N$76,'Working Copy 071222'!$O$76,'Working Copy 071222'!$T$76,'Working Copy 071222'!$U$76,'Working Copy 071222'!$U$93</definedName>
    <definedName name="QB_FORMULA_14" localSheetId="10" hidden="1">'060421 For Trustees Prior Year '!$X$96,'060421 For Trustees Prior Year '!$X$97,'060421 For Trustees Prior Year '!$X$98,'060421 For Trustees Prior Year '!$X$99,'060421 For Trustees Prior Year '!$X$100,'060421 For Trustees Prior Year '!$X$101,'060421 For Trustees Prior Year '!$X$102,'060421 For Trustees Prior Year '!$X$103,'060421 For Trustees Prior Year '!$X$104,'060421 For Trustees Prior Year '!$X$105,'060421 For Trustees Prior Year '!$X$106,'060421 For Trustees Prior Year '!$X$107,'060421 For Trustees Prior Year '!$X$108,'060421 For Trustees Prior Year '!$X$109,'060421 For Trustees Prior Year '!$X$110,'060421 For Trustees Prior Year '!$X$112</definedName>
    <definedName name="QB_FORMULA_14" localSheetId="9" hidden="1">'Ad Downloaded 042822'!$T$75,'Ad Downloaded 042822'!$T$76,'Ad Downloaded 042822'!$T$77,'Ad Downloaded 042822'!$T$78,'Ad Downloaded 042822'!$T$79,'Ad Downloaded 042822'!$T$80,'Ad Downloaded 042822'!$T$81,'Ad Downloaded 042822'!$T$82,'Ad Downloaded 042822'!$T$83,'Ad Downloaded 042822'!$T$84,'Ad Downloaded 042822'!$T$85,'Ad Downloaded 042822'!$T$86,'Ad Downloaded 042822'!$T$87,'Ad Downloaded 042822'!$T$88,'Ad Downloaded 042822'!$T$89,'Ad Downloaded 042822'!$T$90</definedName>
    <definedName name="QB_FORMULA_14" localSheetId="1" hidden="1">'App Bud for Input'!$U$94,'App Bud for Input'!$U$95,'App Bud for Input'!$U$96,'App Bud for Input'!$U$97,'App Bud for Input'!$U$98,'App Bud for Input'!$U$99,'App Bud for Input'!$U$100,'App Bud for Input'!$U$101,'App Bud for Input'!$U$102,'App Bud for Input'!$U$103,'App Bud for Input'!$U$104,'App Bud for Input'!$U$105,'App Bud for Input'!$U$106,'App Bud for Input'!$U$107,'App Bud for Input'!$U$108,'App Bud for Input'!$U$109</definedName>
    <definedName name="QB_FORMULA_14" localSheetId="0" hidden="1">'Approved Budget'!$U$94,'Approved Budget'!$U$95,'Approved Budget'!$U$96,'Approved Budget'!$U$97,'Approved Budget'!$U$98,'Approved Budget'!$U$99,'Approved Budget'!$U$100,'Approved Budget'!$U$101,'Approved Budget'!$U$102,'Approved Budget'!$U$103,'Approved Budget'!$U$104,'Approved Budget'!$U$105,'Approved Budget'!$U$106,'Approved Budget'!$U$107,'Approved Budget'!$U$108,'Approved Budget'!$U$109</definedName>
    <definedName name="QB_FORMULA_14" localSheetId="5" hidden="1">'For Trustee 061422'!$U$94,'For Trustee 061422'!$U$95,'For Trustee 061422'!$U$96,'For Trustee 061422'!$U$97,'For Trustee 061422'!$U$98,'For Trustee 061422'!$U$99,'For Trustee 061422'!$U$100,'For Trustee 061422'!$U$101,'For Trustee 061422'!$U$102,'For Trustee 061422'!$U$103,'For Trustee 061422'!$U$104,'For Trustee 061422'!$U$105,'For Trustee 061422'!$U$106,'For Trustee 061422'!$U$107,'For Trustee 061422'!$U$108,'For Trustee 061422'!$U$109</definedName>
    <definedName name="QB_FORMULA_14" localSheetId="7" hidden="1">'For Trustees 050522'!$U$94,'For Trustees 050522'!$U$95,'For Trustees 050522'!$U$96,'For Trustees 050522'!$U$97,'For Trustees 050522'!$U$98,'For Trustees 050522'!$U$99,'For Trustees 050522'!$U$100,'For Trustees 050522'!$U$101,'For Trustees 050522'!$U$102,'For Trustees 050522'!$U$103,'For Trustees 050522'!$U$104,'For Trustees 050522'!$U$105,'For Trustees 050522'!$U$106,'For Trustees 050522'!$U$107,'For Trustees 050522'!$U$108,'For Trustees 050522'!$U$109</definedName>
    <definedName name="QB_FORMULA_14" localSheetId="2" hidden="1">'For Trustees 071222 '!$U$94,'For Trustees 071222 '!$U$95,'For Trustees 071222 '!$U$96,'For Trustees 071222 '!$U$97,'For Trustees 071222 '!$U$98,'For Trustees 071222 '!$U$99,'For Trustees 071222 '!$U$100,'For Trustees 071222 '!$U$101,'For Trustees 071222 '!$U$102,'For Trustees 071222 '!$U$103,'For Trustees 071222 '!$U$104,'For Trustees 071222 '!$U$105,'For Trustees 071222 '!$U$106,'For Trustees 071222 '!$U$107,'For Trustees 071222 '!$U$108,'For Trustees 071222 '!$U$109</definedName>
    <definedName name="QB_FORMULA_14" localSheetId="8" hidden="1">'Working Copy 050522'!$U$77,'Working Copy 050522'!$U$78,'Working Copy 050522'!$U$79,'Working Copy 050522'!$U$80,'Working Copy 050522'!$U$81,'Working Copy 050522'!$U$82,'Working Copy 050522'!$U$83,'Working Copy 050522'!$U$84,'Working Copy 050522'!$U$85,'Working Copy 050522'!$U$86,'Working Copy 050522'!$U$87,'Working Copy 050522'!$U$88,'Working Copy 050522'!$U$89,'Working Copy 050522'!$U$90,'Working Copy 050522'!$U$91,'Working Copy 050522'!$U$92</definedName>
    <definedName name="QB_FORMULA_14" localSheetId="6" hidden="1">'Working Copy 061422'!$U$94,'Working Copy 061422'!$U$95,'Working Copy 061422'!$U$96,'Working Copy 061422'!$U$97,'Working Copy 061422'!$U$98,'Working Copy 061422'!$U$99,'Working Copy 061422'!$U$100,'Working Copy 061422'!$U$101,'Working Copy 061422'!$U$102,'Working Copy 061422'!$U$103,'Working Copy 061422'!$U$104,'Working Copy 061422'!$U$105,'Working Copy 061422'!$U$106,'Working Copy 061422'!$U$107,'Working Copy 061422'!$U$108,'Working Copy 061422'!$U$109</definedName>
    <definedName name="QB_FORMULA_14" localSheetId="3" hidden="1">'Working Copy 071222'!$U$94,'Working Copy 071222'!$U$95,'Working Copy 071222'!$U$96,'Working Copy 071222'!$U$97,'Working Copy 071222'!$U$98,'Working Copy 071222'!$U$99,'Working Copy 071222'!$U$100,'Working Copy 071222'!$U$101,'Working Copy 071222'!$U$102,'Working Copy 071222'!$U$103,'Working Copy 071222'!$U$104,'Working Copy 071222'!$U$105,'Working Copy 071222'!$U$106,'Working Copy 071222'!$U$107,'Working Copy 071222'!$U$108,'Working Copy 071222'!$U$109</definedName>
    <definedName name="QB_FORMULA_15" localSheetId="10" hidden="1">'060421 For Trustees Prior Year '!$X$113,'060421 For Trustees Prior Year '!$X$114,'060421 For Trustees Prior Year '!$X$115,'060421 For Trustees Prior Year '!$X$117,'060421 For Trustees Prior Year '!$X$118,'060421 For Trustees Prior Year '!$X$119,'060421 For Trustees Prior Year '!$X$120,'060421 For Trustees Prior Year '!$X$121,'060421 For Trustees Prior Year '!$X$122,'060421 For Trustees Prior Year '!$X$123,'060421 For Trustees Prior Year '!$G$124,'060421 For Trustees Prior Year '!$H$124,'060421 For Trustees Prior Year '!$I$124,'060421 For Trustees Prior Year '!$J$124,'060421 For Trustees Prior Year '!$K$124,'060421 For Trustees Prior Year '!$L$124</definedName>
    <definedName name="QB_FORMULA_15" localSheetId="9" hidden="1">'Ad Downloaded 042822'!$T$91,'Ad Downloaded 042822'!$T$92,'Ad Downloaded 042822'!$T$93,'Ad Downloaded 042822'!$T$94,'Ad Downloaded 042822'!$T$95,'Ad Downloaded 042822'!$T$96,'Ad Downloaded 042822'!$T$97,'Ad Downloaded 042822'!$T$98,'Ad Downloaded 042822'!$T$99,'Ad Downloaded 042822'!$T$100,'Ad Downloaded 042822'!$T$101,'Ad Downloaded 042822'!$T$102,'Ad Downloaded 042822'!$H$103,'Ad Downloaded 042822'!$I$103,'Ad Downloaded 042822'!$J$103,'Ad Downloaded 042822'!$K$103</definedName>
    <definedName name="QB_FORMULA_15" localSheetId="1" hidden="1">'App Bud for Input'!$U$110,'App Bud for Input'!$U$112,'App Bud for Input'!$U$113,'App Bud for Input'!$U$114,'App Bud for Input'!$U$115,'App Bud for Input'!$U$117,'App Bud for Input'!$U$118,'App Bud for Input'!$U$119,'App Bud for Input'!$U$120,'App Bud for Input'!$U$121,'App Bud for Input'!$U$122,'App Bud for Input'!$U$123,'App Bud for Input'!$Q$124,'App Bud for Input'!$R$124,'App Bud for Input'!$S$124,'App Bud for Input'!$H$124</definedName>
    <definedName name="QB_FORMULA_15" localSheetId="0" hidden="1">'Approved Budget'!$U$110,'Approved Budget'!$U$112,'Approved Budget'!$U$113,'Approved Budget'!$U$114,'Approved Budget'!$U$115,'Approved Budget'!$U$117,'Approved Budget'!$U$118,'Approved Budget'!$U$119,'Approved Budget'!$U$120,'Approved Budget'!$U$121,'Approved Budget'!$U$122,'Approved Budget'!$U$123,'Approved Budget'!$Q$124,'Approved Budget'!$R$124,'Approved Budget'!$S$124,'Approved Budget'!$H$124</definedName>
    <definedName name="QB_FORMULA_15" localSheetId="5" hidden="1">'For Trustee 061422'!$U$110,'For Trustee 061422'!$U$112,'For Trustee 061422'!$U$113,'For Trustee 061422'!$U$114,'For Trustee 061422'!$U$115,'For Trustee 061422'!$U$117,'For Trustee 061422'!$U$118,'For Trustee 061422'!$U$119,'For Trustee 061422'!$U$120,'For Trustee 061422'!$U$121,'For Trustee 061422'!$U$122,'For Trustee 061422'!$U$123,'For Trustee 061422'!$Q$124,'For Trustee 061422'!$R$124,'For Trustee 061422'!$S$124,'For Trustee 061422'!$H$124</definedName>
    <definedName name="QB_FORMULA_15" localSheetId="7" hidden="1">'For Trustees 050522'!$U$110,'For Trustees 050522'!$U$112,'For Trustees 050522'!$U$113,'For Trustees 050522'!$U$114,'For Trustees 050522'!$U$115,'For Trustees 050522'!$U$117,'For Trustees 050522'!$U$118,'For Trustees 050522'!$U$119,'For Trustees 050522'!$U$120,'For Trustees 050522'!$U$121,'For Trustees 050522'!$U$122,'For Trustees 050522'!$U$123,'For Trustees 050522'!$Q$124,'For Trustees 050522'!$R$124,'For Trustees 050522'!$S$124,'For Trustees 050522'!$H$124</definedName>
    <definedName name="QB_FORMULA_15" localSheetId="2" hidden="1">'For Trustees 071222 '!$U$110,'For Trustees 071222 '!$U$112,'For Trustees 071222 '!$U$113,'For Trustees 071222 '!$U$114,'For Trustees 071222 '!$U$115,'For Trustees 071222 '!$U$117,'For Trustees 071222 '!$U$118,'For Trustees 071222 '!$U$119,'For Trustees 071222 '!$U$120,'For Trustees 071222 '!$U$121,'For Trustees 071222 '!$U$122,'For Trustees 071222 '!$U$123,'For Trustees 071222 '!$Q$124,'For Trustees 071222 '!$R$124,'For Trustees 071222 '!$S$124,'For Trustees 071222 '!$H$124</definedName>
    <definedName name="QB_FORMULA_15" localSheetId="8" hidden="1">'Working Copy 050522'!$U$93,'Working Copy 050522'!$U$95,'Working Copy 050522'!$U$96,'Working Copy 050522'!$U$97,'Working Copy 050522'!$U$98,'Working Copy 050522'!$U$100,'Working Copy 050522'!$U$101,'Working Copy 050522'!$U$102,'Working Copy 050522'!$U$103,'Working Copy 050522'!$U$104,'Working Copy 050522'!$U$105,'Working Copy 050522'!$U$106,'Working Copy 050522'!$Q$107,'Working Copy 050522'!$R$107,'Working Copy 050522'!$S$107,'Working Copy 050522'!$H$107</definedName>
    <definedName name="QB_FORMULA_15" localSheetId="6" hidden="1">'Working Copy 061422'!$U$110,'Working Copy 061422'!$U$112,'Working Copy 061422'!$U$113,'Working Copy 061422'!$U$114,'Working Copy 061422'!$U$115,'Working Copy 061422'!$U$117,'Working Copy 061422'!$U$118,'Working Copy 061422'!$U$119,'Working Copy 061422'!$U$120,'Working Copy 061422'!$U$121,'Working Copy 061422'!$U$122,'Working Copy 061422'!$U$123,'Working Copy 061422'!$Q$124,'Working Copy 061422'!$R$124,'Working Copy 061422'!$S$124,'Working Copy 061422'!$H$124</definedName>
    <definedName name="QB_FORMULA_15" localSheetId="3" hidden="1">'Working Copy 071222'!$U$110,'Working Copy 071222'!$U$112,'Working Copy 071222'!$U$113,'Working Copy 071222'!$U$114,'Working Copy 071222'!$U$115,'Working Copy 071222'!$U$117,'Working Copy 071222'!$U$118,'Working Copy 071222'!$U$119,'Working Copy 071222'!$U$120,'Working Copy 071222'!$U$121,'Working Copy 071222'!$U$122,'Working Copy 071222'!$U$123,'Working Copy 071222'!$Q$124,'Working Copy 071222'!$R$124,'Working Copy 071222'!$S$124,'Working Copy 071222'!$H$124</definedName>
    <definedName name="QB_FORMULA_16" localSheetId="10" hidden="1">'060421 For Trustees Prior Year '!$M$124,'060421 For Trustees Prior Year '!$N$124,'060421 For Trustees Prior Year '!$O$124,'060421 For Trustees Prior Year '!$P$124,'060421 For Trustees Prior Year '!$Q$124,'060421 For Trustees Prior Year '!$R$124,'060421 For Trustees Prior Year '!$W$124,'060421 For Trustees Prior Year '!$X$124,'060421 For Trustees Prior Year '!$X$137,'060421 For Trustees Prior Year '!$X$138,'060421 For Trustees Prior Year '!$X$139,'060421 For Trustees Prior Year '!$X$140,'060421 For Trustees Prior Year '!$X$141,'060421 For Trustees Prior Year '!$X$142,'060421 For Trustees Prior Year '!$X$144,'060421 For Trustees Prior Year '!$X$145</definedName>
    <definedName name="QB_FORMULA_16" localSheetId="9" hidden="1">'Ad Downloaded 042822'!$L$103,'Ad Downloaded 042822'!$M$103,'Ad Downloaded 042822'!$N$103,'Ad Downloaded 042822'!$O$103,'Ad Downloaded 042822'!$P$103,'Ad Downloaded 042822'!$Q$103,'Ad Downloaded 042822'!$R$103,'Ad Downloaded 042822'!$S$103,'Ad Downloaded 042822'!$T$103,'Ad Downloaded 042822'!$T$105,'Ad Downloaded 042822'!$T$106,'Ad Downloaded 042822'!$T$107,'Ad Downloaded 042822'!$T$108,'Ad Downloaded 042822'!$T$109,'Ad Downloaded 042822'!$T$110,'Ad Downloaded 042822'!$T$111</definedName>
    <definedName name="QB_FORMULA_16" localSheetId="1" hidden="1">'App Bud for Input'!$I$124,'App Bud for Input'!$J$124,'App Bud for Input'!$K$124,'App Bud for Input'!$L$124,'App Bud for Input'!$M$124,'App Bud for Input'!$N$124,'App Bud for Input'!$O$124,'App Bud for Input'!$T$124,'App Bud for Input'!$U$124,'App Bud for Input'!$U$137,'App Bud for Input'!$U$138,'App Bud for Input'!$U$139,'App Bud for Input'!$U$140,'App Bud for Input'!$U$141,'App Bud for Input'!$U$142,'App Bud for Input'!$U$144</definedName>
    <definedName name="QB_FORMULA_16" localSheetId="0" hidden="1">'Approved Budget'!$I$124,'Approved Budget'!$J$124,'Approved Budget'!$K$124,'Approved Budget'!$L$124,'Approved Budget'!$M$124,'Approved Budget'!$N$124,'Approved Budget'!$O$124,'Approved Budget'!$T$124,'Approved Budget'!$U$124,'Approved Budget'!$U$137,'Approved Budget'!$U$138,'Approved Budget'!$U$139,'Approved Budget'!$U$140,'Approved Budget'!$U$141,'Approved Budget'!$U$142,'Approved Budget'!$U$144</definedName>
    <definedName name="QB_FORMULA_16" localSheetId="5" hidden="1">'For Trustee 061422'!$I$124,'For Trustee 061422'!$J$124,'For Trustee 061422'!$K$124,'For Trustee 061422'!$L$124,'For Trustee 061422'!$M$124,'For Trustee 061422'!$N$124,'For Trustee 061422'!$O$124,'For Trustee 061422'!$T$124,'For Trustee 061422'!$U$124,'For Trustee 061422'!$U$137,'For Trustee 061422'!$U$138,'For Trustee 061422'!$U$139,'For Trustee 061422'!$U$140,'For Trustee 061422'!$U$141,'For Trustee 061422'!$U$142,'For Trustee 061422'!$U$144</definedName>
    <definedName name="QB_FORMULA_16" localSheetId="7" hidden="1">'For Trustees 050522'!$I$124,'For Trustees 050522'!$J$124,'For Trustees 050522'!$K$124,'For Trustees 050522'!$L$124,'For Trustees 050522'!$M$124,'For Trustees 050522'!$N$124,'For Trustees 050522'!$O$124,'For Trustees 050522'!$T$124,'For Trustees 050522'!$U$124,'For Trustees 050522'!$U$137,'For Trustees 050522'!$U$138,'For Trustees 050522'!$U$139,'For Trustees 050522'!$U$140,'For Trustees 050522'!$U$141,'For Trustees 050522'!$U$142,'For Trustees 050522'!$U$144</definedName>
    <definedName name="QB_FORMULA_16" localSheetId="2" hidden="1">'For Trustees 071222 '!$I$124,'For Trustees 071222 '!$J$124,'For Trustees 071222 '!$K$124,'For Trustees 071222 '!$L$124,'For Trustees 071222 '!$M$124,'For Trustees 071222 '!$N$124,'For Trustees 071222 '!$O$124,'For Trustees 071222 '!$T$124,'For Trustees 071222 '!$U$124,'For Trustees 071222 '!$U$137,'For Trustees 071222 '!$U$138,'For Trustees 071222 '!$U$139,'For Trustees 071222 '!$U$140,'For Trustees 071222 '!$U$141,'For Trustees 071222 '!$U$142,'For Trustees 071222 '!$U$144</definedName>
    <definedName name="QB_FORMULA_16" localSheetId="8" hidden="1">'Working Copy 050522'!$I$107,'Working Copy 050522'!$J$107,'Working Copy 050522'!$K$107,'Working Copy 050522'!$L$107,'Working Copy 050522'!$M$107,'Working Copy 050522'!$N$107,'Working Copy 050522'!$O$107,'Working Copy 050522'!$T$107,'Working Copy 050522'!$U$107,'Working Copy 050522'!$U$109,'Working Copy 050522'!$U$110,'Working Copy 050522'!$U$111,'Working Copy 050522'!$U$112,'Working Copy 050522'!$U$113,'Working Copy 050522'!$U$114,'Working Copy 050522'!$U$116</definedName>
    <definedName name="QB_FORMULA_16" localSheetId="6" hidden="1">'Working Copy 061422'!$I$124,'Working Copy 061422'!$J$124,'Working Copy 061422'!$K$124,'Working Copy 061422'!$L$124,'Working Copy 061422'!$M$124,'Working Copy 061422'!$N$124,'Working Copy 061422'!$O$124,'Working Copy 061422'!$T$124,'Working Copy 061422'!$U$124,'Working Copy 061422'!$U$137,'Working Copy 061422'!$U$138,'Working Copy 061422'!$U$139,'Working Copy 061422'!$U$140,'Working Copy 061422'!$U$141,'Working Copy 061422'!$U$142,'Working Copy 061422'!$U$144</definedName>
    <definedName name="QB_FORMULA_16" localSheetId="3" hidden="1">'Working Copy 071222'!$I$124,'Working Copy 071222'!$J$124,'Working Copy 071222'!$K$124,'Working Copy 071222'!$L$124,'Working Copy 071222'!$M$124,'Working Copy 071222'!$N$124,'Working Copy 071222'!$O$124,'Working Copy 071222'!$T$124,'Working Copy 071222'!$U$124,'Working Copy 071222'!$U$137,'Working Copy 071222'!$U$138,'Working Copy 071222'!$U$139,'Working Copy 071222'!$U$140,'Working Copy 071222'!$U$141,'Working Copy 071222'!$U$142,'Working Copy 071222'!$U$144</definedName>
    <definedName name="QB_FORMULA_17" localSheetId="10" hidden="1">'060421 For Trustees Prior Year '!$X$146,'060421 For Trustees Prior Year '!$X$147,'060421 For Trustees Prior Year '!$G$148,'060421 For Trustees Prior Year '!$H$148,'060421 For Trustees Prior Year '!$I$148,'060421 For Trustees Prior Year '!$J$148,'060421 For Trustees Prior Year '!$K$148,'060421 For Trustees Prior Year '!$L$148,'060421 For Trustees Prior Year '!$M$148,'060421 For Trustees Prior Year '!$N$148,'060421 For Trustees Prior Year '!$O$148,'060421 For Trustees Prior Year '!$P$148,'060421 For Trustees Prior Year '!$Q$148,'060421 For Trustees Prior Year '!$R$148,'060421 For Trustees Prior Year '!$W$148,'060421 For Trustees Prior Year '!$X$148</definedName>
    <definedName name="QB_FORMULA_17" localSheetId="9" hidden="1">'Ad Downloaded 042822'!$T$112,'Ad Downloaded 042822'!$T$113,'Ad Downloaded 042822'!$T$114,'Ad Downloaded 042822'!$H$115,'Ad Downloaded 042822'!$I$115,'Ad Downloaded 042822'!$J$115,'Ad Downloaded 042822'!$K$115,'Ad Downloaded 042822'!$L$115,'Ad Downloaded 042822'!$M$115,'Ad Downloaded 042822'!$N$115,'Ad Downloaded 042822'!$O$115,'Ad Downloaded 042822'!$P$115,'Ad Downloaded 042822'!$Q$115,'Ad Downloaded 042822'!$R$115,'Ad Downloaded 042822'!$S$115,'Ad Downloaded 042822'!$T$115</definedName>
    <definedName name="QB_FORMULA_17" localSheetId="1" hidden="1">'App Bud for Input'!$U$145,'App Bud for Input'!$U$146,'App Bud for Input'!$U$147,'App Bud for Input'!$Q$148,'App Bud for Input'!$R$148,'App Bud for Input'!$S$148,'App Bud for Input'!$H$148,'App Bud for Input'!$I$148,'App Bud for Input'!$J$148,'App Bud for Input'!$K$148,'App Bud for Input'!$L$148,'App Bud for Input'!$M$148,'App Bud for Input'!$N$148,'App Bud for Input'!$O$148,'App Bud for Input'!$T$148,'App Bud for Input'!$U$148</definedName>
    <definedName name="QB_FORMULA_17" localSheetId="0" hidden="1">'Approved Budget'!$U$145,'Approved Budget'!$U$146,'Approved Budget'!$U$147,'Approved Budget'!$Q$148,'Approved Budget'!$R$148,'Approved Budget'!$S$148,'Approved Budget'!$H$148,'Approved Budget'!$I$148,'Approved Budget'!$J$148,'Approved Budget'!$K$148,'Approved Budget'!$L$148,'Approved Budget'!$M$148,'Approved Budget'!$N$148,'Approved Budget'!$O$148,'Approved Budget'!$T$148,'Approved Budget'!$U$148</definedName>
    <definedName name="QB_FORMULA_17" localSheetId="5" hidden="1">'For Trustee 061422'!$U$145,'For Trustee 061422'!$U$146,'For Trustee 061422'!$U$147,'For Trustee 061422'!$Q$148,'For Trustee 061422'!$R$148,'For Trustee 061422'!$S$148,'For Trustee 061422'!$H$148,'For Trustee 061422'!$I$148,'For Trustee 061422'!$J$148,'For Trustee 061422'!$K$148,'For Trustee 061422'!$L$148,'For Trustee 061422'!$M$148,'For Trustee 061422'!$N$148,'For Trustee 061422'!$O$148,'For Trustee 061422'!$T$148,'For Trustee 061422'!$U$148</definedName>
    <definedName name="QB_FORMULA_17" localSheetId="7" hidden="1">'For Trustees 050522'!$U$145,'For Trustees 050522'!$U$146,'For Trustees 050522'!$U$147,'For Trustees 050522'!$Q$148,'For Trustees 050522'!$R$148,'For Trustees 050522'!$S$148,'For Trustees 050522'!$H$148,'For Trustees 050522'!$I$148,'For Trustees 050522'!$J$148,'For Trustees 050522'!$K$148,'For Trustees 050522'!$L$148,'For Trustees 050522'!$M$148,'For Trustees 050522'!$N$148,'For Trustees 050522'!$O$148,'For Trustees 050522'!$T$148,'For Trustees 050522'!$U$148</definedName>
    <definedName name="QB_FORMULA_17" localSheetId="2" hidden="1">'For Trustees 071222 '!$U$145,'For Trustees 071222 '!$U$146,'For Trustees 071222 '!$U$147,'For Trustees 071222 '!$Q$148,'For Trustees 071222 '!$R$148,'For Trustees 071222 '!$S$148,'For Trustees 071222 '!$H$148,'For Trustees 071222 '!$I$148,'For Trustees 071222 '!$J$148,'For Trustees 071222 '!$K$148,'For Trustees 071222 '!$L$148,'For Trustees 071222 '!$M$148,'For Trustees 071222 '!$N$148,'For Trustees 071222 '!$O$148,'For Trustees 071222 '!$T$148,'For Trustees 071222 '!$U$148</definedName>
    <definedName name="QB_FORMULA_17" localSheetId="8" hidden="1">'Working Copy 050522'!$U$117,'Working Copy 050522'!$U$118,'Working Copy 050522'!$U$119,'Working Copy 050522'!$Q$120,'Working Copy 050522'!$R$120,'Working Copy 050522'!$S$120,'Working Copy 050522'!$H$120,'Working Copy 050522'!$I$120,'Working Copy 050522'!$J$120,'Working Copy 050522'!$K$120,'Working Copy 050522'!$L$120,'Working Copy 050522'!$M$120,'Working Copy 050522'!$N$120,'Working Copy 050522'!$O$120,'Working Copy 050522'!$T$120,'Working Copy 050522'!$U$120</definedName>
    <definedName name="QB_FORMULA_17" localSheetId="6" hidden="1">'Working Copy 061422'!$U$145,'Working Copy 061422'!$U$146,'Working Copy 061422'!$U$147,'Working Copy 061422'!$Q$148,'Working Copy 061422'!$R$148,'Working Copy 061422'!$S$148,'Working Copy 061422'!$H$148,'Working Copy 061422'!$I$148,'Working Copy 061422'!$J$148,'Working Copy 061422'!$K$148,'Working Copy 061422'!$L$148,'Working Copy 061422'!$M$148,'Working Copy 061422'!$N$148,'Working Copy 061422'!$O$148,'Working Copy 061422'!$T$148,'Working Copy 061422'!$U$148</definedName>
    <definedName name="QB_FORMULA_17" localSheetId="3" hidden="1">'Working Copy 071222'!$U$145,'Working Copy 071222'!$U$146,'Working Copy 071222'!$U$147,'Working Copy 071222'!$Q$148,'Working Copy 071222'!$R$148,'Working Copy 071222'!$S$148,'Working Copy 071222'!$H$148,'Working Copy 071222'!$I$148,'Working Copy 071222'!$J$148,'Working Copy 071222'!$K$148,'Working Copy 071222'!$L$148,'Working Copy 071222'!$M$148,'Working Copy 071222'!$N$148,'Working Copy 071222'!$O$148,'Working Copy 071222'!$T$148,'Working Copy 071222'!$U$148</definedName>
    <definedName name="QB_FORMULA_18" localSheetId="10" hidden="1">'060421 For Trustees Prior Year '!$G$149,'060421 For Trustees Prior Year '!$H$149,'060421 For Trustees Prior Year '!$I$149,'060421 For Trustees Prior Year '!$J$149,'060421 For Trustees Prior Year '!$K$149,'060421 For Trustees Prior Year '!$L$149,'060421 For Trustees Prior Year '!$M$149,'060421 For Trustees Prior Year '!$N$149,'060421 For Trustees Prior Year '!$O$149,'060421 For Trustees Prior Year '!$P$149,'060421 For Trustees Prior Year '!$Q$149,'060421 For Trustees Prior Year '!$R$149,'060421 For Trustees Prior Year '!$W$149,'060421 For Trustees Prior Year '!$X$149,'060421 For Trustees Prior Year '!$X$152,'060421 For Trustees Prior Year '!$G$153</definedName>
    <definedName name="QB_FORMULA_18" localSheetId="9" hidden="1">'Ad Downloaded 042822'!$H$116,'Ad Downloaded 042822'!$I$116,'Ad Downloaded 042822'!$J$116,'Ad Downloaded 042822'!$K$116,'Ad Downloaded 042822'!$L$116,'Ad Downloaded 042822'!$M$116,'Ad Downloaded 042822'!$N$116,'Ad Downloaded 042822'!$O$116,'Ad Downloaded 042822'!$P$116,'Ad Downloaded 042822'!$Q$116,'Ad Downloaded 042822'!$R$116,'Ad Downloaded 042822'!$S$116,'Ad Downloaded 042822'!$T$116,'Ad Downloaded 042822'!$T$119,'Ad Downloaded 042822'!$H$120,'Ad Downloaded 042822'!$I$120</definedName>
    <definedName name="QB_FORMULA_18" localSheetId="1" hidden="1">'App Bud for Input'!$Q$149,'App Bud for Input'!$R$149,'App Bud for Input'!$S$149,'App Bud for Input'!$H$149,'App Bud for Input'!$I$149,'App Bud for Input'!$J$149,'App Bud for Input'!$K$149,'App Bud for Input'!$L$149,'App Bud for Input'!$M$149,'App Bud for Input'!$N$149,'App Bud for Input'!$O$149,'App Bud for Input'!$T$149,'App Bud for Input'!$U$149,'App Bud for Input'!$U$152,'App Bud for Input'!$Q$153,'App Bud for Input'!$R$153</definedName>
    <definedName name="QB_FORMULA_18" localSheetId="0" hidden="1">'Approved Budget'!$Q$149,'Approved Budget'!$R$149,'Approved Budget'!$S$149,'Approved Budget'!$H$149,'Approved Budget'!$I$149,'Approved Budget'!$J$149,'Approved Budget'!$K$149,'Approved Budget'!$L$149,'Approved Budget'!$M$149,'Approved Budget'!$N$149,'Approved Budget'!$O$149,'Approved Budget'!$T$149,'Approved Budget'!$U$149,'Approved Budget'!$U$152,'Approved Budget'!$Q$153,'Approved Budget'!$R$153</definedName>
    <definedName name="QB_FORMULA_18" localSheetId="5" hidden="1">'For Trustee 061422'!$Q$149,'For Trustee 061422'!$R$149,'For Trustee 061422'!$S$149,'For Trustee 061422'!$H$149,'For Trustee 061422'!$I$149,'For Trustee 061422'!$J$149,'For Trustee 061422'!$K$149,'For Trustee 061422'!$L$149,'For Trustee 061422'!$M$149,'For Trustee 061422'!$N$149,'For Trustee 061422'!$O$149,'For Trustee 061422'!$T$149,'For Trustee 061422'!$U$149,'For Trustee 061422'!$U$152,'For Trustee 061422'!$Q$153,'For Trustee 061422'!$R$153</definedName>
    <definedName name="QB_FORMULA_18" localSheetId="7" hidden="1">'For Trustees 050522'!$Q$149,'For Trustees 050522'!$R$149,'For Trustees 050522'!$S$149,'For Trustees 050522'!$H$149,'For Trustees 050522'!$I$149,'For Trustees 050522'!$J$149,'For Trustees 050522'!$K$149,'For Trustees 050522'!$L$149,'For Trustees 050522'!$M$149,'For Trustees 050522'!$N$149,'For Trustees 050522'!$O$149,'For Trustees 050522'!$T$149,'For Trustees 050522'!$U$149,'For Trustees 050522'!$U$152,'For Trustees 050522'!$Q$153,'For Trustees 050522'!$R$153</definedName>
    <definedName name="QB_FORMULA_18" localSheetId="2" hidden="1">'For Trustees 071222 '!$Q$149,'For Trustees 071222 '!$R$149,'For Trustees 071222 '!$S$149,'For Trustees 071222 '!$H$149,'For Trustees 071222 '!$I$149,'For Trustees 071222 '!$J$149,'For Trustees 071222 '!$K$149,'For Trustees 071222 '!$L$149,'For Trustees 071222 '!$M$149,'For Trustees 071222 '!$N$149,'For Trustees 071222 '!$O$149,'For Trustees 071222 '!$T$149,'For Trustees 071222 '!$U$149,'For Trustees 071222 '!$U$152,'For Trustees 071222 '!$Q$153,'For Trustees 071222 '!$R$153</definedName>
    <definedName name="QB_FORMULA_18" localSheetId="8" hidden="1">'Working Copy 050522'!$Q$121,'Working Copy 050522'!$R$121,'Working Copy 050522'!$S$121,'Working Copy 050522'!$H$121,'Working Copy 050522'!$I$121,'Working Copy 050522'!$J$121,'Working Copy 050522'!$K$121,'Working Copy 050522'!$L$121,'Working Copy 050522'!$M$121,'Working Copy 050522'!$N$121,'Working Copy 050522'!$O$121,'Working Copy 050522'!$T$121,'Working Copy 050522'!$U$121,'Working Copy 050522'!$U$124,'Working Copy 050522'!$Q$125,'Working Copy 050522'!$R$125</definedName>
    <definedName name="QB_FORMULA_18" localSheetId="6" hidden="1">'Working Copy 061422'!$Q$149,'Working Copy 061422'!$R$149,'Working Copy 061422'!$S$149,'Working Copy 061422'!$H$149,'Working Copy 061422'!$I$149,'Working Copy 061422'!$J$149,'Working Copy 061422'!$K$149,'Working Copy 061422'!$L$149,'Working Copy 061422'!$M$149,'Working Copy 061422'!$N$149,'Working Copy 061422'!$O$149,'Working Copy 061422'!$T$149,'Working Copy 061422'!$U$149,'Working Copy 061422'!$U$152,'Working Copy 061422'!$Q$153,'Working Copy 061422'!$R$153</definedName>
    <definedName name="QB_FORMULA_18" localSheetId="3" hidden="1">'Working Copy 071222'!$Q$149,'Working Copy 071222'!$R$149,'Working Copy 071222'!$S$149,'Working Copy 071222'!$H$149,'Working Copy 071222'!$I$149,'Working Copy 071222'!$J$149,'Working Copy 071222'!$K$149,'Working Copy 071222'!$L$149,'Working Copy 071222'!$M$149,'Working Copy 071222'!$N$149,'Working Copy 071222'!$O$149,'Working Copy 071222'!$T$149,'Working Copy 071222'!$U$149,'Working Copy 071222'!$U$152,'Working Copy 071222'!$Q$153,'Working Copy 071222'!$R$153</definedName>
    <definedName name="QB_FORMULA_19" localSheetId="10" hidden="1">'060421 For Trustees Prior Year '!$H$153,'060421 For Trustees Prior Year '!$I$153,'060421 For Trustees Prior Year '!$J$153,'060421 For Trustees Prior Year '!$K$153,'060421 For Trustees Prior Year '!$L$153,'060421 For Trustees Prior Year '!$M$153,'060421 For Trustees Prior Year '!$N$153,'060421 For Trustees Prior Year '!$O$153,'060421 For Trustees Prior Year '!$P$153,'060421 For Trustees Prior Year '!$Q$153,'060421 For Trustees Prior Year '!$R$153,'060421 For Trustees Prior Year '!$W$153,'060421 For Trustees Prior Year '!$X$153,'060421 For Trustees Prior Year '!$X$154,'060421 For Trustees Prior Year '!$G$155,'060421 For Trustees Prior Year '!$H$155</definedName>
    <definedName name="QB_FORMULA_19" localSheetId="9" hidden="1">'Ad Downloaded 042822'!$J$120,'Ad Downloaded 042822'!$K$120,'Ad Downloaded 042822'!$L$120,'Ad Downloaded 042822'!$M$120,'Ad Downloaded 042822'!$N$120,'Ad Downloaded 042822'!$O$120,'Ad Downloaded 042822'!$P$120,'Ad Downloaded 042822'!$Q$120,'Ad Downloaded 042822'!$R$120,'Ad Downloaded 042822'!$S$120,'Ad Downloaded 042822'!$T$120,'Ad Downloaded 042822'!$T$121,'Ad Downloaded 042822'!$H$122,'Ad Downloaded 042822'!$I$122,'Ad Downloaded 042822'!$J$122,'Ad Downloaded 042822'!$K$122</definedName>
    <definedName name="QB_FORMULA_19" localSheetId="1" hidden="1">'App Bud for Input'!$S$153,'App Bud for Input'!$H$153,'App Bud for Input'!$I$153,'App Bud for Input'!$J$153,'App Bud for Input'!$K$153,'App Bud for Input'!$L$153,'App Bud for Input'!$M$153,'App Bud for Input'!$N$153,'App Bud for Input'!$O$153,'App Bud for Input'!$T$153,'App Bud for Input'!$U$153,'App Bud for Input'!$U$154,'App Bud for Input'!$Q$155,'App Bud for Input'!$R$155,'App Bud for Input'!$S$155,'App Bud for Input'!$H$155</definedName>
    <definedName name="QB_FORMULA_19" localSheetId="0" hidden="1">'Approved Budget'!$S$153,'Approved Budget'!$H$153,'Approved Budget'!$I$153,'Approved Budget'!$J$153,'Approved Budget'!$K$153,'Approved Budget'!$L$153,'Approved Budget'!$M$153,'Approved Budget'!$N$153,'Approved Budget'!$O$153,'Approved Budget'!$T$153,'Approved Budget'!$U$153,'Approved Budget'!$U$154,'Approved Budget'!$Q$155,'Approved Budget'!$R$155,'Approved Budget'!$S$155,'Approved Budget'!$H$155</definedName>
    <definedName name="QB_FORMULA_19" localSheetId="5" hidden="1">'For Trustee 061422'!$S$153,'For Trustee 061422'!$H$153,'For Trustee 061422'!$I$153,'For Trustee 061422'!$J$153,'For Trustee 061422'!$K$153,'For Trustee 061422'!$L$153,'For Trustee 061422'!$M$153,'For Trustee 061422'!$N$153,'For Trustee 061422'!$O$153,'For Trustee 061422'!$T$153,'For Trustee 061422'!$U$153,'For Trustee 061422'!$U$154,'For Trustee 061422'!$Q$155,'For Trustee 061422'!$R$155,'For Trustee 061422'!$S$155,'For Trustee 061422'!$H$155</definedName>
    <definedName name="QB_FORMULA_19" localSheetId="7" hidden="1">'For Trustees 050522'!$S$153,'For Trustees 050522'!$H$153,'For Trustees 050522'!$I$153,'For Trustees 050522'!$J$153,'For Trustees 050522'!$K$153,'For Trustees 050522'!$L$153,'For Trustees 050522'!$M$153,'For Trustees 050522'!$N$153,'For Trustees 050522'!$O$153,'For Trustees 050522'!$T$153,'For Trustees 050522'!$U$153,'For Trustees 050522'!$U$154,'For Trustees 050522'!$Q$155,'For Trustees 050522'!$R$155,'For Trustees 050522'!$S$155,'For Trustees 050522'!$H$155</definedName>
    <definedName name="QB_FORMULA_19" localSheetId="2" hidden="1">'For Trustees 071222 '!$S$153,'For Trustees 071222 '!$H$153,'For Trustees 071222 '!$I$153,'For Trustees 071222 '!$J$153,'For Trustees 071222 '!$K$153,'For Trustees 071222 '!$L$153,'For Trustees 071222 '!$M$153,'For Trustees 071222 '!$N$153,'For Trustees 071222 '!$O$153,'For Trustees 071222 '!$T$153,'For Trustees 071222 '!$U$153,'For Trustees 071222 '!$U$154,'For Trustees 071222 '!$Q$155,'For Trustees 071222 '!$R$155,'For Trustees 071222 '!$S$155,'For Trustees 071222 '!$H$155</definedName>
    <definedName name="QB_FORMULA_19" localSheetId="8" hidden="1">'Working Copy 050522'!$S$125,'Working Copy 050522'!$H$125,'Working Copy 050522'!$I$125,'Working Copy 050522'!$J$125,'Working Copy 050522'!$K$125,'Working Copy 050522'!$L$125,'Working Copy 050522'!$M$125,'Working Copy 050522'!$N$125,'Working Copy 050522'!$O$125,'Working Copy 050522'!$T$125,'Working Copy 050522'!$U$125,'Working Copy 050522'!$U$126,'Working Copy 050522'!$Q$127,'Working Copy 050522'!$R$127,'Working Copy 050522'!$S$127,'Working Copy 050522'!$H$127</definedName>
    <definedName name="QB_FORMULA_19" localSheetId="6" hidden="1">'Working Copy 061422'!$S$153,'Working Copy 061422'!$H$153,'Working Copy 061422'!$I$153,'Working Copy 061422'!$J$153,'Working Copy 061422'!$K$153,'Working Copy 061422'!$L$153,'Working Copy 061422'!$M$153,'Working Copy 061422'!$N$153,'Working Copy 061422'!$O$153,'Working Copy 061422'!$T$153,'Working Copy 061422'!$U$153,'Working Copy 061422'!$U$154,'Working Copy 061422'!$Q$155,'Working Copy 061422'!$R$155,'Working Copy 061422'!$S$155,'Working Copy 061422'!$H$155</definedName>
    <definedName name="QB_FORMULA_19" localSheetId="3" hidden="1">'Working Copy 071222'!$S$153,'Working Copy 071222'!$H$153,'Working Copy 071222'!$I$153,'Working Copy 071222'!$J$153,'Working Copy 071222'!$K$153,'Working Copy 071222'!$L$153,'Working Copy 071222'!$M$153,'Working Copy 071222'!$N$153,'Working Copy 071222'!$O$153,'Working Copy 071222'!$T$153,'Working Copy 071222'!$U$153,'Working Copy 071222'!$U$154,'Working Copy 071222'!$Q$155,'Working Copy 071222'!$R$155,'Working Copy 071222'!$S$155,'Working Copy 071222'!$H$155</definedName>
    <definedName name="QB_FORMULA_2" localSheetId="10" hidden="1">'060421 For Trustees Prior Year '!$K$21,'060421 For Trustees Prior Year '!$L$21,'060421 For Trustees Prior Year '!$M$21,'060421 For Trustees Prior Year '!$N$21,'060421 For Trustees Prior Year '!$O$21,'060421 For Trustees Prior Year '!$P$21,'060421 For Trustees Prior Year '!$Q$21,'060421 For Trustees Prior Year '!$R$21,'060421 For Trustees Prior Year '!$W$21,'060421 For Trustees Prior Year '!$X$21,'060421 For Trustees Prior Year '!$X$23,'060421 For Trustees Prior Year '!$X$24,'060421 For Trustees Prior Year '!$X$25,'060421 For Trustees Prior Year '!$X$26,'060421 For Trustees Prior Year '!$X$27,'060421 For Trustees Prior Year '!$X$28</definedName>
    <definedName name="QB_FORMULA_2" localSheetId="9" hidden="1">'Ad Downloaded 042822'!$L$22,'Ad Downloaded 042822'!$M$22,'Ad Downloaded 042822'!$N$22,'Ad Downloaded 042822'!$O$22,'Ad Downloaded 042822'!$P$22,'Ad Downloaded 042822'!$Q$22,'Ad Downloaded 042822'!$R$22,'Ad Downloaded 042822'!$S$22,'Ad Downloaded 042822'!$T$22,'Ad Downloaded 042822'!$T$24,'Ad Downloaded 042822'!$T$25,'Ad Downloaded 042822'!$T$26,'Ad Downloaded 042822'!$T$27,'Ad Downloaded 042822'!$T$28,'Ad Downloaded 042822'!$T$29,'Ad Downloaded 042822'!$T$30</definedName>
    <definedName name="QB_FORMULA_2" localSheetId="1" hidden="1">'App Bud for Input'!$I$22,'App Bud for Input'!$J$22,'App Bud for Input'!$K$22,'App Bud for Input'!$L$22,'App Bud for Input'!$M$22,'App Bud for Input'!$N$22,'App Bud for Input'!$O$22,'App Bud for Input'!$T$22,'App Bud for Input'!$U$22,'App Bud for Input'!$U$24,'App Bud for Input'!$U$25,'App Bud for Input'!$U$26,'App Bud for Input'!$U$27,'App Bud for Input'!$U$28,'App Bud for Input'!$U$29,'App Bud for Input'!$U$31</definedName>
    <definedName name="QB_FORMULA_2" localSheetId="0" hidden="1">'Approved Budget'!$I$22,'Approved Budget'!$J$22,'Approved Budget'!$K$22,'Approved Budget'!$L$22,'Approved Budget'!$M$22,'Approved Budget'!$N$22,'Approved Budget'!$O$22,'Approved Budget'!$T$22,'Approved Budget'!$U$22,'Approved Budget'!$U$24,'Approved Budget'!$U$25,'Approved Budget'!$U$26,'Approved Budget'!$U$27,'Approved Budget'!$U$28,'Approved Budget'!$U$29,'Approved Budget'!$U$31</definedName>
    <definedName name="QB_FORMULA_2" localSheetId="5" hidden="1">'For Trustee 061422'!$I$22,'For Trustee 061422'!$J$22,'For Trustee 061422'!$K$22,'For Trustee 061422'!$L$22,'For Trustee 061422'!$M$22,'For Trustee 061422'!$N$22,'For Trustee 061422'!$O$22,'For Trustee 061422'!$T$22,'For Trustee 061422'!$U$22,'For Trustee 061422'!$U$24,'For Trustee 061422'!$U$25,'For Trustee 061422'!$U$26,'For Trustee 061422'!$U$27,'For Trustee 061422'!$U$28,'For Trustee 061422'!$U$29,'For Trustee 061422'!$U$31</definedName>
    <definedName name="QB_FORMULA_2" localSheetId="7" hidden="1">'For Trustees 050522'!$I$22,'For Trustees 050522'!$J$22,'For Trustees 050522'!$K$22,'For Trustees 050522'!$L$22,'For Trustees 050522'!$M$22,'For Trustees 050522'!$N$22,'For Trustees 050522'!$O$22,'For Trustees 050522'!$T$22,'For Trustees 050522'!$U$22,'For Trustees 050522'!$U$24,'For Trustees 050522'!$U$25,'For Trustees 050522'!$U$26,'For Trustees 050522'!$U$27,'For Trustees 050522'!$U$28,'For Trustees 050522'!$U$29,'For Trustees 050522'!$U$31</definedName>
    <definedName name="QB_FORMULA_2" localSheetId="2" hidden="1">'For Trustees 071222 '!$I$22,'For Trustees 071222 '!$J$22,'For Trustees 071222 '!$K$22,'For Trustees 071222 '!$L$22,'For Trustees 071222 '!$M$22,'For Trustees 071222 '!$N$22,'For Trustees 071222 '!$O$22,'For Trustees 071222 '!$T$22,'For Trustees 071222 '!$U$22,'For Trustees 071222 '!$U$24,'For Trustees 071222 '!$U$25,'For Trustees 071222 '!$U$26,'For Trustees 071222 '!$U$27,'For Trustees 071222 '!$U$28,'For Trustees 071222 '!$U$29,'For Trustees 071222 '!$U$31</definedName>
    <definedName name="QB_FORMULA_2" localSheetId="8" hidden="1">'Working Copy 050522'!$I$22,'Working Copy 050522'!$J$22,'Working Copy 050522'!$K$22,'Working Copy 050522'!$L$22,'Working Copy 050522'!$M$22,'Working Copy 050522'!$N$22,'Working Copy 050522'!$O$22,'Working Copy 050522'!$T$22,'Working Copy 050522'!$U$22,'Working Copy 050522'!$U$24,'Working Copy 050522'!$U$25,'Working Copy 050522'!$U$26,'Working Copy 050522'!$U$27,'Working Copy 050522'!$U$28,'Working Copy 050522'!$U$29,'Working Copy 050522'!$U$31</definedName>
    <definedName name="QB_FORMULA_2" localSheetId="6" hidden="1">'Working Copy 061422'!$I$22,'Working Copy 061422'!$J$22,'Working Copy 061422'!$K$22,'Working Copy 061422'!$L$22,'Working Copy 061422'!$M$22,'Working Copy 061422'!$N$22,'Working Copy 061422'!$O$22,'Working Copy 061422'!$T$22,'Working Copy 061422'!$U$22,'Working Copy 061422'!$U$24,'Working Copy 061422'!$U$25,'Working Copy 061422'!$U$26,'Working Copy 061422'!$U$27,'Working Copy 061422'!$U$28,'Working Copy 061422'!$U$29,'Working Copy 061422'!$U$31</definedName>
    <definedName name="QB_FORMULA_2" localSheetId="3" hidden="1">'Working Copy 071222'!$I$22,'Working Copy 071222'!$J$22,'Working Copy 071222'!$K$22,'Working Copy 071222'!$L$22,'Working Copy 071222'!$M$22,'Working Copy 071222'!$N$22,'Working Copy 071222'!$O$22,'Working Copy 071222'!$T$22,'Working Copy 071222'!$U$22,'Working Copy 071222'!$U$24,'Working Copy 071222'!$U$25,'Working Copy 071222'!$U$26,'Working Copy 071222'!$U$27,'Working Copy 071222'!$U$28,'Working Copy 071222'!$U$29,'Working Copy 071222'!$U$31</definedName>
    <definedName name="QB_FORMULA_20" localSheetId="10" hidden="1">'060421 For Trustees Prior Year '!$I$155,'060421 For Trustees Prior Year '!$J$155,'060421 For Trustees Prior Year '!$K$155,'060421 For Trustees Prior Year '!$L$155,'060421 For Trustees Prior Year '!$M$155,'060421 For Trustees Prior Year '!$N$155,'060421 For Trustees Prior Year '!$O$155,'060421 For Trustees Prior Year '!$P$155,'060421 For Trustees Prior Year '!$Q$155,'060421 For Trustees Prior Year '!$R$155,'060421 For Trustees Prior Year '!$W$155,'060421 For Trustees Prior Year '!$X$155,'060421 For Trustees Prior Year '!$X$161,'060421 For Trustees Prior Year '!$G$162,'060421 For Trustees Prior Year '!$H$162,'060421 For Trustees Prior Year '!$I$162</definedName>
    <definedName name="QB_FORMULA_20" localSheetId="9" hidden="1">'Ad Downloaded 042822'!$L$122,'Ad Downloaded 042822'!$M$122,'Ad Downloaded 042822'!$N$122,'Ad Downloaded 042822'!$O$122,'Ad Downloaded 042822'!$P$122,'Ad Downloaded 042822'!$Q$122,'Ad Downloaded 042822'!$R$122,'Ad Downloaded 042822'!$S$122,'Ad Downloaded 042822'!$T$122,'Ad Downloaded 042822'!$T$125,'Ad Downloaded 042822'!$H$126,'Ad Downloaded 042822'!$I$126,'Ad Downloaded 042822'!$J$126,'Ad Downloaded 042822'!$K$126,'Ad Downloaded 042822'!$L$126,'Ad Downloaded 042822'!$M$126</definedName>
    <definedName name="QB_FORMULA_20" localSheetId="1" hidden="1">'App Bud for Input'!$I$155,'App Bud for Input'!$J$155,'App Bud for Input'!$K$155,'App Bud for Input'!$L$155,'App Bud for Input'!$M$155,'App Bud for Input'!$N$155,'App Bud for Input'!$O$155,'App Bud for Input'!$T$155,'App Bud for Input'!$U$155,'App Bud for Input'!$U$159,'App Bud for Input'!$Q$162,'App Bud for Input'!$R$162,'App Bud for Input'!$S$162,'App Bud for Input'!$H$162,'App Bud for Input'!$I$162,'App Bud for Input'!$J$162</definedName>
    <definedName name="QB_FORMULA_20" localSheetId="0" hidden="1">'Approved Budget'!$I$155,'Approved Budget'!$J$155,'Approved Budget'!$K$155,'Approved Budget'!$L$155,'Approved Budget'!$M$155,'Approved Budget'!$N$155,'Approved Budget'!$O$155,'Approved Budget'!$T$155,'Approved Budget'!$U$155,'Approved Budget'!$U$159,'Approved Budget'!$Q$162,'Approved Budget'!$R$162,'Approved Budget'!$S$162,'Approved Budget'!$H$162,'Approved Budget'!$I$162,'Approved Budget'!$J$162</definedName>
    <definedName name="QB_FORMULA_20" localSheetId="5" hidden="1">'For Trustee 061422'!$I$155,'For Trustee 061422'!$J$155,'For Trustee 061422'!$K$155,'For Trustee 061422'!$L$155,'For Trustee 061422'!$M$155,'For Trustee 061422'!$N$155,'For Trustee 061422'!$O$155,'For Trustee 061422'!$T$155,'For Trustee 061422'!$U$155,'For Trustee 061422'!$U$159,'For Trustee 061422'!$Q$162,'For Trustee 061422'!$R$162,'For Trustee 061422'!$S$162,'For Trustee 061422'!$H$162,'For Trustee 061422'!$I$162,'For Trustee 061422'!$J$162</definedName>
    <definedName name="QB_FORMULA_20" localSheetId="7" hidden="1">'For Trustees 050522'!$I$155,'For Trustees 050522'!$J$155,'For Trustees 050522'!$K$155,'For Trustees 050522'!$L$155,'For Trustees 050522'!$M$155,'For Trustees 050522'!$N$155,'For Trustees 050522'!$O$155,'For Trustees 050522'!$T$155,'For Trustees 050522'!$U$155,'For Trustees 050522'!$U$159,'For Trustees 050522'!$Q$162,'For Trustees 050522'!$R$162,'For Trustees 050522'!$S$162,'For Trustees 050522'!$H$162,'For Trustees 050522'!$I$162,'For Trustees 050522'!$J$162</definedName>
    <definedName name="QB_FORMULA_20" localSheetId="2" hidden="1">'For Trustees 071222 '!$I$155,'For Trustees 071222 '!$J$155,'For Trustees 071222 '!$K$155,'For Trustees 071222 '!$L$155,'For Trustees 071222 '!$M$155,'For Trustees 071222 '!$N$155,'For Trustees 071222 '!$O$155,'For Trustees 071222 '!$T$155,'For Trustees 071222 '!$U$155,'For Trustees 071222 '!$U$159,'For Trustees 071222 '!$Q$162,'For Trustees 071222 '!$R$162,'For Trustees 071222 '!$S$162,'For Trustees 071222 '!$H$162,'For Trustees 071222 '!$I$162,'For Trustees 071222 '!$J$162</definedName>
    <definedName name="QB_FORMULA_20" localSheetId="8" hidden="1">'Working Copy 050522'!$I$127,'Working Copy 050522'!$J$127,'Working Copy 050522'!$K$127,'Working Copy 050522'!$L$127,'Working Copy 050522'!$M$127,'Working Copy 050522'!$N$127,'Working Copy 050522'!$O$127,'Working Copy 050522'!$T$127,'Working Copy 050522'!$U$127,'Working Copy 050522'!$U$131,'Working Copy 050522'!$Q$134,'Working Copy 050522'!$R$134,'Working Copy 050522'!$S$134,'Working Copy 050522'!$H$134,'Working Copy 050522'!$I$134,'Working Copy 050522'!$J$134</definedName>
    <definedName name="QB_FORMULA_20" localSheetId="6" hidden="1">'Working Copy 061422'!$I$155,'Working Copy 061422'!$J$155,'Working Copy 061422'!$K$155,'Working Copy 061422'!$L$155,'Working Copy 061422'!$M$155,'Working Copy 061422'!$N$155,'Working Copy 061422'!$O$155,'Working Copy 061422'!$T$155,'Working Copy 061422'!$U$155,'Working Copy 061422'!$U$159,'Working Copy 061422'!$Q$162,'Working Copy 061422'!$R$162,'Working Copy 061422'!$S$162,'Working Copy 061422'!$H$162,'Working Copy 061422'!$I$162,'Working Copy 061422'!$J$162</definedName>
    <definedName name="QB_FORMULA_20" localSheetId="3" hidden="1">'Working Copy 071222'!$I$155,'Working Copy 071222'!$J$155,'Working Copy 071222'!$K$155,'Working Copy 071222'!$L$155,'Working Copy 071222'!$M$155,'Working Copy 071222'!$N$155,'Working Copy 071222'!$O$155,'Working Copy 071222'!$T$155,'Working Copy 071222'!$U$155,'Working Copy 071222'!$U$159,'Working Copy 071222'!$Q$162,'Working Copy 071222'!$R$162,'Working Copy 071222'!$S$162,'Working Copy 071222'!$H$162,'Working Copy 071222'!$I$162,'Working Copy 071222'!$J$162</definedName>
    <definedName name="QB_FORMULA_21" localSheetId="10" hidden="1">'060421 For Trustees Prior Year '!$J$162,'060421 For Trustees Prior Year '!$K$162,'060421 For Trustees Prior Year '!$L$162,'060421 For Trustees Prior Year '!$M$162,'060421 For Trustees Prior Year '!$N$162,'060421 For Trustees Prior Year '!$O$162,'060421 For Trustees Prior Year '!$P$162,'060421 For Trustees Prior Year '!$Q$162,'060421 For Trustees Prior Year '!$R$162,'060421 For Trustees Prior Year '!$W$162,'060421 For Trustees Prior Year '!$X$162,'060421 For Trustees Prior Year '!$X$164,'060421 For Trustees Prior Year '!$G$165,'060421 For Trustees Prior Year '!$H$165,'060421 For Trustees Prior Year '!$I$165,'060421 For Trustees Prior Year '!$J$165</definedName>
    <definedName name="QB_FORMULA_21" localSheetId="9" hidden="1">'Ad Downloaded 042822'!$N$126,'Ad Downloaded 042822'!$O$126,'Ad Downloaded 042822'!$P$126,'Ad Downloaded 042822'!$Q$126,'Ad Downloaded 042822'!$R$126,'Ad Downloaded 042822'!$S$126,'Ad Downloaded 042822'!$T$126,'Ad Downloaded 042822'!$T$128,'Ad Downloaded 042822'!$H$129,'Ad Downloaded 042822'!$I$129,'Ad Downloaded 042822'!$J$129,'Ad Downloaded 042822'!$K$129,'Ad Downloaded 042822'!$L$129,'Ad Downloaded 042822'!$M$129,'Ad Downloaded 042822'!$N$129,'Ad Downloaded 042822'!$O$129</definedName>
    <definedName name="QB_FORMULA_21" localSheetId="1" hidden="1">'App Bud for Input'!$K$162,'App Bud for Input'!$L$162,'App Bud for Input'!$M$162,'App Bud for Input'!$N$162,'App Bud for Input'!$O$162,'App Bud for Input'!$T$162,'App Bud for Input'!$U$162,'App Bud for Input'!$U$164,'App Bud for Input'!$Q$165,'App Bud for Input'!$R$165,'App Bud for Input'!$S$165,'App Bud for Input'!$H$165,'App Bud for Input'!$I$165,'App Bud for Input'!$J$165,'App Bud for Input'!$K$165,'App Bud for Input'!$L$165</definedName>
    <definedName name="QB_FORMULA_21" localSheetId="0" hidden="1">'Approved Budget'!$K$162,'Approved Budget'!$L$162,'Approved Budget'!$M$162,'Approved Budget'!$N$162,'Approved Budget'!$O$162,'Approved Budget'!$T$162,'Approved Budget'!$U$162,'Approved Budget'!$U$164,'Approved Budget'!$Q$165,'Approved Budget'!$R$165,'Approved Budget'!$S$165,'Approved Budget'!$H$165,'Approved Budget'!$I$165,'Approved Budget'!$J$165,'Approved Budget'!$K$165,'Approved Budget'!$L$165</definedName>
    <definedName name="QB_FORMULA_21" localSheetId="5" hidden="1">'For Trustee 061422'!$K$162,'For Trustee 061422'!$L$162,'For Trustee 061422'!$M$162,'For Trustee 061422'!$N$162,'For Trustee 061422'!$O$162,'For Trustee 061422'!$T$162,'For Trustee 061422'!$U$162,'For Trustee 061422'!$U$164,'For Trustee 061422'!$Q$165,'For Trustee 061422'!$R$165,'For Trustee 061422'!$S$165,'For Trustee 061422'!$H$165,'For Trustee 061422'!$I$165,'For Trustee 061422'!$J$165,'For Trustee 061422'!$K$165,'For Trustee 061422'!$L$165</definedName>
    <definedName name="QB_FORMULA_21" localSheetId="7" hidden="1">'For Trustees 050522'!$K$162,'For Trustees 050522'!$L$162,'For Trustees 050522'!$M$162,'For Trustees 050522'!$N$162,'For Trustees 050522'!$O$162,'For Trustees 050522'!$T$162,'For Trustees 050522'!$U$162,'For Trustees 050522'!$U$164,'For Trustees 050522'!$Q$165,'For Trustees 050522'!$R$165,'For Trustees 050522'!$S$165,'For Trustees 050522'!$H$165,'For Trustees 050522'!$I$165,'For Trustees 050522'!$J$165,'For Trustees 050522'!$K$165,'For Trustees 050522'!$L$165</definedName>
    <definedName name="QB_FORMULA_21" localSheetId="2" hidden="1">'For Trustees 071222 '!$K$162,'For Trustees 071222 '!$L$162,'For Trustees 071222 '!$M$162,'For Trustees 071222 '!$N$162,'For Trustees 071222 '!$O$162,'For Trustees 071222 '!$T$162,'For Trustees 071222 '!$U$162,'For Trustees 071222 '!$U$164,'For Trustees 071222 '!$Q$165,'For Trustees 071222 '!$R$165,'For Trustees 071222 '!$S$165,'For Trustees 071222 '!$H$165,'For Trustees 071222 '!$I$165,'For Trustees 071222 '!$J$165,'For Trustees 071222 '!$K$165,'For Trustees 071222 '!$L$165</definedName>
    <definedName name="QB_FORMULA_21" localSheetId="8" hidden="1">'Working Copy 050522'!$K$134,'Working Copy 050522'!$L$134,'Working Copy 050522'!$M$134,'Working Copy 050522'!$N$134,'Working Copy 050522'!$O$134,'Working Copy 050522'!$T$134,'Working Copy 050522'!$U$134,'Working Copy 050522'!$U$136,'Working Copy 050522'!$Q$137,'Working Copy 050522'!$R$137,'Working Copy 050522'!$S$137,'Working Copy 050522'!$H$137,'Working Copy 050522'!$I$137,'Working Copy 050522'!$J$137,'Working Copy 050522'!$K$137,'Working Copy 050522'!$L$137</definedName>
    <definedName name="QB_FORMULA_21" localSheetId="6" hidden="1">'Working Copy 061422'!$K$162,'Working Copy 061422'!$L$162,'Working Copy 061422'!$M$162,'Working Copy 061422'!$N$162,'Working Copy 061422'!$O$162,'Working Copy 061422'!$T$162,'Working Copy 061422'!$U$162,'Working Copy 061422'!$U$164,'Working Copy 061422'!$Q$165,'Working Copy 061422'!$R$165,'Working Copy 061422'!$S$165,'Working Copy 061422'!$H$165,'Working Copy 061422'!$I$165,'Working Copy 061422'!$J$165,'Working Copy 061422'!$K$165,'Working Copy 061422'!$L$165</definedName>
    <definedName name="QB_FORMULA_21" localSheetId="3" hidden="1">'Working Copy 071222'!$K$162,'Working Copy 071222'!$L$162,'Working Copy 071222'!$M$162,'Working Copy 071222'!$N$162,'Working Copy 071222'!$O$162,'Working Copy 071222'!$T$162,'Working Copy 071222'!$U$162,'Working Copy 071222'!$U$164,'Working Copy 071222'!$Q$165,'Working Copy 071222'!$R$165,'Working Copy 071222'!$S$165,'Working Copy 071222'!$H$165,'Working Copy 071222'!$I$165,'Working Copy 071222'!$J$165,'Working Copy 071222'!$K$165,'Working Copy 071222'!$L$165</definedName>
    <definedName name="QB_FORMULA_22" localSheetId="10" hidden="1">'060421 For Trustees Prior Year '!$K$165,'060421 For Trustees Prior Year '!$L$165,'060421 For Trustees Prior Year '!$M$165,'060421 For Trustees Prior Year '!$N$165,'060421 For Trustees Prior Year '!$O$165,'060421 For Trustees Prior Year '!$P$165,'060421 For Trustees Prior Year '!$Q$165,'060421 For Trustees Prior Year '!$R$165,'060421 For Trustees Prior Year '!$W$165,'060421 For Trustees Prior Year '!$X$165,'060421 For Trustees Prior Year '!$X$167,'060421 For Trustees Prior Year '!$X$168,'060421 For Trustees Prior Year '!$X$169,'060421 For Trustees Prior Year '!$G$170,'060421 For Trustees Prior Year '!$H$170,'060421 For Trustees Prior Year '!$I$170</definedName>
    <definedName name="QB_FORMULA_22" localSheetId="9" hidden="1">'Ad Downloaded 042822'!$P$129,'Ad Downloaded 042822'!$Q$129,'Ad Downloaded 042822'!$R$129,'Ad Downloaded 042822'!$S$129,'Ad Downloaded 042822'!$T$129,'Ad Downloaded 042822'!$T$131,'Ad Downloaded 042822'!$H$132,'Ad Downloaded 042822'!$I$132,'Ad Downloaded 042822'!$J$132,'Ad Downloaded 042822'!$K$132,'Ad Downloaded 042822'!$L$132,'Ad Downloaded 042822'!$M$132,'Ad Downloaded 042822'!$N$132,'Ad Downloaded 042822'!$O$132,'Ad Downloaded 042822'!$P$132,'Ad Downloaded 042822'!$Q$132</definedName>
    <definedName name="QB_FORMULA_22" localSheetId="1" hidden="1">'App Bud for Input'!$M$165,'App Bud for Input'!$N$165,'App Bud for Input'!$O$165,'App Bud for Input'!$T$165,'App Bud for Input'!$U$165,'App Bud for Input'!$U$169,'App Bud for Input'!$Q$170,'App Bud for Input'!$R$170,'App Bud for Input'!$S$170,'App Bud for Input'!$H$170,'App Bud for Input'!$I$170,'App Bud for Input'!$J$170,'App Bud for Input'!$K$170,'App Bud for Input'!$L$170,'App Bud for Input'!$M$170,'App Bud for Input'!$N$170</definedName>
    <definedName name="QB_FORMULA_22" localSheetId="0" hidden="1">'Approved Budget'!$M$165,'Approved Budget'!$N$165,'Approved Budget'!$O$165,'Approved Budget'!$T$165,'Approved Budget'!$U$165,'Approved Budget'!$U$169,'Approved Budget'!$Q$170,'Approved Budget'!$R$170,'Approved Budget'!$S$170,'Approved Budget'!$H$170,'Approved Budget'!$I$170,'Approved Budget'!$J$170,'Approved Budget'!$K$170,'Approved Budget'!$L$170,'Approved Budget'!$M$170,'Approved Budget'!$N$170</definedName>
    <definedName name="QB_FORMULA_22" localSheetId="5" hidden="1">'For Trustee 061422'!$M$165,'For Trustee 061422'!$N$165,'For Trustee 061422'!$O$165,'For Trustee 061422'!$T$165,'For Trustee 061422'!$U$165,'For Trustee 061422'!$U$169,'For Trustee 061422'!$Q$170,'For Trustee 061422'!$R$170,'For Trustee 061422'!$S$170,'For Trustee 061422'!$H$170,'For Trustee 061422'!$I$170,'For Trustee 061422'!$J$170,'For Trustee 061422'!$K$170,'For Trustee 061422'!$L$170,'For Trustee 061422'!$M$170,'For Trustee 061422'!$N$170</definedName>
    <definedName name="QB_FORMULA_22" localSheetId="7" hidden="1">'For Trustees 050522'!$M$165,'For Trustees 050522'!$N$165,'For Trustees 050522'!$O$165,'For Trustees 050522'!$T$165,'For Trustees 050522'!$U$165,'For Trustees 050522'!$U$169,'For Trustees 050522'!$Q$170,'For Trustees 050522'!$R$170,'For Trustees 050522'!$S$170,'For Trustees 050522'!$H$170,'For Trustees 050522'!$I$170,'For Trustees 050522'!$J$170,'For Trustees 050522'!$K$170,'For Trustees 050522'!$L$170,'For Trustees 050522'!$M$170,'For Trustees 050522'!$N$170</definedName>
    <definedName name="QB_FORMULA_22" localSheetId="2" hidden="1">'For Trustees 071222 '!$M$165,'For Trustees 071222 '!$N$165,'For Trustees 071222 '!$O$165,'For Trustees 071222 '!$T$165,'For Trustees 071222 '!$U$165,'For Trustees 071222 '!$U$169,'For Trustees 071222 '!$Q$170,'For Trustees 071222 '!$R$170,'For Trustees 071222 '!$S$170,'For Trustees 071222 '!$H$170,'For Trustees 071222 '!$I$170,'For Trustees 071222 '!$J$170,'For Trustees 071222 '!$K$170,'For Trustees 071222 '!$L$170,'For Trustees 071222 '!$M$170,'For Trustees 071222 '!$N$170</definedName>
    <definedName name="QB_FORMULA_22" localSheetId="8" hidden="1">'Working Copy 050522'!$M$137,'Working Copy 050522'!$N$137,'Working Copy 050522'!$O$137,'Working Copy 050522'!$T$137,'Working Copy 050522'!$U$137,'Working Copy 050522'!$U$141,'Working Copy 050522'!$Q$142,'Working Copy 050522'!$R$142,'Working Copy 050522'!$S$142,'Working Copy 050522'!$H$142,'Working Copy 050522'!$I$142,'Working Copy 050522'!$J$142,'Working Copy 050522'!$K$142,'Working Copy 050522'!$L$142,'Working Copy 050522'!$M$142,'Working Copy 050522'!$N$142</definedName>
    <definedName name="QB_FORMULA_22" localSheetId="6" hidden="1">'Working Copy 061422'!$M$165,'Working Copy 061422'!$N$165,'Working Copy 061422'!$O$165,'Working Copy 061422'!$T$165,'Working Copy 061422'!$U$165,'Working Copy 061422'!$U$169,'Working Copy 061422'!$Q$170,'Working Copy 061422'!$R$170,'Working Copy 061422'!$S$170,'Working Copy 061422'!$H$170,'Working Copy 061422'!$I$170,'Working Copy 061422'!$J$170,'Working Copy 061422'!$K$170,'Working Copy 061422'!$L$170,'Working Copy 061422'!$M$170,'Working Copy 061422'!$N$170</definedName>
    <definedName name="QB_FORMULA_22" localSheetId="3" hidden="1">'Working Copy 071222'!$M$165,'Working Copy 071222'!$N$165,'Working Copy 071222'!$O$165,'Working Copy 071222'!$T$165,'Working Copy 071222'!$U$165,'Working Copy 071222'!$U$169,'Working Copy 071222'!$Q$170,'Working Copy 071222'!$R$170,'Working Copy 071222'!$S$170,'Working Copy 071222'!$H$170,'Working Copy 071222'!$I$170,'Working Copy 071222'!$J$170,'Working Copy 071222'!$K$170,'Working Copy 071222'!$L$170,'Working Copy 071222'!$M$170,'Working Copy 071222'!$N$170</definedName>
    <definedName name="QB_FORMULA_23" localSheetId="10" hidden="1">'060421 For Trustees Prior Year '!$J$170,'060421 For Trustees Prior Year '!$K$170,'060421 For Trustees Prior Year '!$L$170,'060421 For Trustees Prior Year '!$M$170,'060421 For Trustees Prior Year '!$N$170,'060421 For Trustees Prior Year '!$O$170,'060421 For Trustees Prior Year '!$P$170,'060421 For Trustees Prior Year '!$Q$170,'060421 For Trustees Prior Year '!$R$170,'060421 For Trustees Prior Year '!$W$170,'060421 For Trustees Prior Year '!$X$170,'060421 For Trustees Prior Year '!$G$171,'060421 For Trustees Prior Year '!$H$171,'060421 For Trustees Prior Year '!$I$171,'060421 For Trustees Prior Year '!$J$171,'060421 For Trustees Prior Year '!$K$171</definedName>
    <definedName name="QB_FORMULA_23" localSheetId="9" hidden="1">'Ad Downloaded 042822'!$R$132,'Ad Downloaded 042822'!$S$132,'Ad Downloaded 042822'!$T$132,'Ad Downloaded 042822'!$H$133,'Ad Downloaded 042822'!$I$133,'Ad Downloaded 042822'!$J$133,'Ad Downloaded 042822'!$K$133,'Ad Downloaded 042822'!$L$133,'Ad Downloaded 042822'!$M$133,'Ad Downloaded 042822'!$N$133,'Ad Downloaded 042822'!$O$133,'Ad Downloaded 042822'!$P$133,'Ad Downloaded 042822'!$Q$133,'Ad Downloaded 042822'!$R$133,'Ad Downloaded 042822'!$S$133,'Ad Downloaded 042822'!$T$133</definedName>
    <definedName name="QB_FORMULA_23" localSheetId="1" hidden="1">'App Bud for Input'!$O$170,'App Bud for Input'!$T$170,'App Bud for Input'!$U$170,'App Bud for Input'!$Q$171,'App Bud for Input'!$R$171,'App Bud for Input'!$S$171,'App Bud for Input'!$H$171,'App Bud for Input'!$I$171,'App Bud for Input'!$J$171,'App Bud for Input'!$K$171,'App Bud for Input'!$L$171,'App Bud for Input'!$M$171,'App Bud for Input'!$N$171,'App Bud for Input'!$O$171,'App Bud for Input'!$T$171,'App Bud for Input'!$U$171</definedName>
    <definedName name="QB_FORMULA_23" localSheetId="0" hidden="1">'Approved Budget'!$O$170,'Approved Budget'!$T$170,'Approved Budget'!$U$170,'Approved Budget'!$Q$171,'Approved Budget'!$R$171,'Approved Budget'!$S$171,'Approved Budget'!$H$171,'Approved Budget'!$I$171,'Approved Budget'!$J$171,'Approved Budget'!$K$171,'Approved Budget'!$L$171,'Approved Budget'!$M$171,'Approved Budget'!$N$171,'Approved Budget'!$O$171,'Approved Budget'!$T$171,'Approved Budget'!$U$171</definedName>
    <definedName name="QB_FORMULA_23" localSheetId="5" hidden="1">'For Trustee 061422'!$O$170,'For Trustee 061422'!$T$170,'For Trustee 061422'!$U$170,'For Trustee 061422'!$Q$171,'For Trustee 061422'!$R$171,'For Trustee 061422'!$S$171,'For Trustee 061422'!$H$171,'For Trustee 061422'!$I$171,'For Trustee 061422'!$J$171,'For Trustee 061422'!$K$171,'For Trustee 061422'!$L$171,'For Trustee 061422'!$M$171,'For Trustee 061422'!$N$171,'For Trustee 061422'!$O$171,'For Trustee 061422'!$T$171,'For Trustee 061422'!$U$171</definedName>
    <definedName name="QB_FORMULA_23" localSheetId="7" hidden="1">'For Trustees 050522'!$O$170,'For Trustees 050522'!$T$170,'For Trustees 050522'!$U$170,'For Trustees 050522'!$Q$171,'For Trustees 050522'!$R$171,'For Trustees 050522'!$S$171,'For Trustees 050522'!$H$171,'For Trustees 050522'!$I$171,'For Trustees 050522'!$J$171,'For Trustees 050522'!$K$171,'For Trustees 050522'!$L$171,'For Trustees 050522'!$M$171,'For Trustees 050522'!$N$171,'For Trustees 050522'!$O$171,'For Trustees 050522'!$T$171,'For Trustees 050522'!$U$171</definedName>
    <definedName name="QB_FORMULA_23" localSheetId="2" hidden="1">'For Trustees 071222 '!$O$170,'For Trustees 071222 '!$T$170,'For Trustees 071222 '!$U$170,'For Trustees 071222 '!$Q$171,'For Trustees 071222 '!$R$171,'For Trustees 071222 '!$S$171,'For Trustees 071222 '!$H$171,'For Trustees 071222 '!$I$171,'For Trustees 071222 '!$J$171,'For Trustees 071222 '!$K$171,'For Trustees 071222 '!$L$171,'For Trustees 071222 '!$M$171,'For Trustees 071222 '!$N$171,'For Trustees 071222 '!$O$171,'For Trustees 071222 '!$T$171,'For Trustees 071222 '!$U$171</definedName>
    <definedName name="QB_FORMULA_23" localSheetId="8" hidden="1">'Working Copy 050522'!$O$142,'Working Copy 050522'!$T$142,'Working Copy 050522'!$U$142,'Working Copy 050522'!$Q$143,'Working Copy 050522'!$R$143,'Working Copy 050522'!$S$143,'Working Copy 050522'!$H$143,'Working Copy 050522'!$I$143,'Working Copy 050522'!$J$143,'Working Copy 050522'!$K$143,'Working Copy 050522'!$L$143,'Working Copy 050522'!$M$143,'Working Copy 050522'!$N$143,'Working Copy 050522'!$O$143,'Working Copy 050522'!$T$143,'Working Copy 050522'!$U$143</definedName>
    <definedName name="QB_FORMULA_23" localSheetId="6" hidden="1">'Working Copy 061422'!$O$170,'Working Copy 061422'!$T$170,'Working Copy 061422'!$U$170,'Working Copy 061422'!$Q$171,'Working Copy 061422'!$R$171,'Working Copy 061422'!$S$171,'Working Copy 061422'!$H$171,'Working Copy 061422'!$I$171,'Working Copy 061422'!$J$171,'Working Copy 061422'!$K$171,'Working Copy 061422'!$L$171,'Working Copy 061422'!$M$171,'Working Copy 061422'!$N$171,'Working Copy 061422'!$O$171,'Working Copy 061422'!$T$171,'Working Copy 061422'!$U$171</definedName>
    <definedName name="QB_FORMULA_23" localSheetId="3" hidden="1">'Working Copy 071222'!$O$170,'Working Copy 071222'!$T$170,'Working Copy 071222'!$U$170,'Working Copy 071222'!$Q$171,'Working Copy 071222'!$R$171,'Working Copy 071222'!$S$171,'Working Copy 071222'!$H$171,'Working Copy 071222'!$I$171,'Working Copy 071222'!$J$171,'Working Copy 071222'!$K$171,'Working Copy 071222'!$L$171,'Working Copy 071222'!$M$171,'Working Copy 071222'!$N$171,'Working Copy 071222'!$O$171,'Working Copy 071222'!$T$171,'Working Copy 071222'!$U$171</definedName>
    <definedName name="QB_FORMULA_24" localSheetId="10" hidden="1">'060421 For Trustees Prior Year '!$L$171,'060421 For Trustees Prior Year '!$M$171,'060421 For Trustees Prior Year '!$N$171,'060421 For Trustees Prior Year '!$O$171,'060421 For Trustees Prior Year '!$P$171,'060421 For Trustees Prior Year '!$Q$171,'060421 For Trustees Prior Year '!$R$171,'060421 For Trustees Prior Year '!$W$171,'060421 For Trustees Prior Year '!$X$171,'060421 For Trustees Prior Year '!$G$178,'060421 For Trustees Prior Year '!$H$178,'060421 For Trustees Prior Year '!$I$178,'060421 For Trustees Prior Year '!$J$178,'060421 For Trustees Prior Year '!$K$178,'060421 For Trustees Prior Year '!$L$178,'060421 For Trustees Prior Year '!$M$178</definedName>
    <definedName name="QB_FORMULA_24" localSheetId="9" hidden="1">'Ad Downloaded 042822'!$H$134,'Ad Downloaded 042822'!$I$134,'Ad Downloaded 042822'!$J$134,'Ad Downloaded 042822'!$K$134,'Ad Downloaded 042822'!$L$134,'Ad Downloaded 042822'!$M$134,'Ad Downloaded 042822'!$N$134,'Ad Downloaded 042822'!$O$134,'Ad Downloaded 042822'!$P$134,'Ad Downloaded 042822'!$Q$134,'Ad Downloaded 042822'!$R$134,'Ad Downloaded 042822'!$S$134,'Ad Downloaded 042822'!$T$134,'Ad Downloaded 042822'!$H$135,'Ad Downloaded 042822'!$I$135,'Ad Downloaded 042822'!$J$135</definedName>
    <definedName name="QB_FORMULA_24" localSheetId="1" hidden="1">'App Bud for Input'!$Q$175,'App Bud for Input'!$R$175,'App Bud for Input'!$S$175,'App Bud for Input'!$H$175,'App Bud for Input'!$I$175,'App Bud for Input'!$J$175,'App Bud for Input'!$K$175,'App Bud for Input'!$L$175,'App Bud for Input'!$M$175,'App Bud for Input'!$N$175,'App Bud for Input'!$O$175,'App Bud for Input'!$T$175,'App Bud for Input'!$U$175,'App Bud for Input'!$Q$176,'App Bud for Input'!$R$176,'App Bud for Input'!$S$176</definedName>
    <definedName name="QB_FORMULA_24" localSheetId="0" hidden="1">'Approved Budget'!$Q$175,'Approved Budget'!$R$175,'Approved Budget'!$S$175,'Approved Budget'!$H$175,'Approved Budget'!$I$175,'Approved Budget'!$J$175,'Approved Budget'!$K$175,'Approved Budget'!$L$175,'Approved Budget'!$M$175,'Approved Budget'!$N$175,'Approved Budget'!$O$175,'Approved Budget'!$T$175,'Approved Budget'!$U$175,'Approved Budget'!$Q$176,'Approved Budget'!$R$176,'Approved Budget'!$S$176</definedName>
    <definedName name="QB_FORMULA_24" localSheetId="5" hidden="1">'For Trustee 061422'!$Q$175,'For Trustee 061422'!$R$175,'For Trustee 061422'!$S$175,'For Trustee 061422'!$H$175,'For Trustee 061422'!$I$175,'For Trustee 061422'!$J$175,'For Trustee 061422'!$K$175,'For Trustee 061422'!$L$175,'For Trustee 061422'!$M$175,'For Trustee 061422'!$N$175,'For Trustee 061422'!$O$175,'For Trustee 061422'!$T$175,'For Trustee 061422'!$U$175,'For Trustee 061422'!$Q$176,'For Trustee 061422'!$R$176,'For Trustee 061422'!$S$176</definedName>
    <definedName name="QB_FORMULA_24" localSheetId="7" hidden="1">'For Trustees 050522'!$Q$175,'For Trustees 050522'!$R$175,'For Trustees 050522'!$S$175,'For Trustees 050522'!$H$175,'For Trustees 050522'!$I$175,'For Trustees 050522'!$J$175,'For Trustees 050522'!$K$175,'For Trustees 050522'!$L$175,'For Trustees 050522'!$M$175,'For Trustees 050522'!$N$175,'For Trustees 050522'!$O$175,'For Trustees 050522'!$T$175,'For Trustees 050522'!$U$175,'For Trustees 050522'!$Q$176,'For Trustees 050522'!$R$176,'For Trustees 050522'!$S$176</definedName>
    <definedName name="QB_FORMULA_24" localSheetId="2" hidden="1">'For Trustees 071222 '!$Q$175,'For Trustees 071222 '!$R$175,'For Trustees 071222 '!$S$175,'For Trustees 071222 '!$H$175,'For Trustees 071222 '!$I$175,'For Trustees 071222 '!$J$175,'For Trustees 071222 '!$K$175,'For Trustees 071222 '!$L$175,'For Trustees 071222 '!$M$175,'For Trustees 071222 '!$N$175,'For Trustees 071222 '!$O$175,'For Trustees 071222 '!$T$175,'For Trustees 071222 '!$U$175,'For Trustees 071222 '!$Q$176,'For Trustees 071222 '!$R$176,'For Trustees 071222 '!$S$176</definedName>
    <definedName name="QB_FORMULA_24" localSheetId="8" hidden="1">'Working Copy 050522'!$Q$147,'Working Copy 050522'!$R$147,'Working Copy 050522'!$S$147,'Working Copy 050522'!$H$147,'Working Copy 050522'!$I$147,'Working Copy 050522'!$J$147,'Working Copy 050522'!$K$147,'Working Copy 050522'!$L$147,'Working Copy 050522'!$M$147,'Working Copy 050522'!$N$147,'Working Copy 050522'!$O$147,'Working Copy 050522'!$T$147,'Working Copy 050522'!$U$147,'Working Copy 050522'!$Q$148,'Working Copy 050522'!$R$148,'Working Copy 050522'!$S$148</definedName>
    <definedName name="QB_FORMULA_24" localSheetId="6" hidden="1">'Working Copy 061422'!$Q$175,'Working Copy 061422'!$R$175,'Working Copy 061422'!$S$175,'Working Copy 061422'!$H$175,'Working Copy 061422'!$I$175,'Working Copy 061422'!$J$175,'Working Copy 061422'!$K$175,'Working Copy 061422'!$L$175,'Working Copy 061422'!$M$175,'Working Copy 061422'!$N$175,'Working Copy 061422'!$O$175,'Working Copy 061422'!$T$175,'Working Copy 061422'!$U$175,'Working Copy 061422'!$Q$176,'Working Copy 061422'!$R$176,'Working Copy 061422'!$S$176</definedName>
    <definedName name="QB_FORMULA_24" localSheetId="3" hidden="1">'Working Copy 071222'!$Q$175,'Working Copy 071222'!$R$175,'Working Copy 071222'!$S$175,'Working Copy 071222'!$H$175,'Working Copy 071222'!$I$175,'Working Copy 071222'!$J$175,'Working Copy 071222'!$K$175,'Working Copy 071222'!$L$175,'Working Copy 071222'!$M$175,'Working Copy 071222'!$N$175,'Working Copy 071222'!$O$175,'Working Copy 071222'!$T$175,'Working Copy 071222'!$U$175,'Working Copy 071222'!$Q$176,'Working Copy 071222'!$R$176,'Working Copy 071222'!$S$176</definedName>
    <definedName name="QB_FORMULA_25" localSheetId="10" hidden="1">'060421 For Trustees Prior Year '!$N$178,'060421 For Trustees Prior Year '!$O$178,'060421 For Trustees Prior Year '!$P$178,'060421 For Trustees Prior Year '!$Q$178,'060421 For Trustees Prior Year '!$R$178,'060421 For Trustees Prior Year '!$W$178,'060421 For Trustees Prior Year '!$X$178,'060421 For Trustees Prior Year '!$G$179,'060421 For Trustees Prior Year '!$H$179,'060421 For Trustees Prior Year '!$I$179,'060421 For Trustees Prior Year '!$J$179,'060421 For Trustees Prior Year '!$K$179,'060421 For Trustees Prior Year '!$L$179,'060421 For Trustees Prior Year '!$M$179,'060421 For Trustees Prior Year '!$N$179,'060421 For Trustees Prior Year '!$O$179</definedName>
    <definedName name="QB_FORMULA_25" localSheetId="9" hidden="1">'Ad Downloaded 042822'!$K$135,'Ad Downloaded 042822'!$L$135,'Ad Downloaded 042822'!$M$135,'Ad Downloaded 042822'!$N$135,'Ad Downloaded 042822'!$O$135,'Ad Downloaded 042822'!$P$135,'Ad Downloaded 042822'!$Q$135,'Ad Downloaded 042822'!$R$135,'Ad Downloaded 042822'!$S$135,'Ad Downloaded 042822'!$T$135,'Ad Downloaded 042822'!$T$138,'Ad Downloaded 042822'!$T$139,'Ad Downloaded 042822'!$T$140,'Ad Downloaded 042822'!$H$141,'Ad Downloaded 042822'!$I$141,'Ad Downloaded 042822'!$J$141</definedName>
    <definedName name="QB_FORMULA_25" localSheetId="1" hidden="1">'App Bud for Input'!$H$176,'App Bud for Input'!$I$176,'App Bud for Input'!$J$176,'App Bud for Input'!$K$176,'App Bud for Input'!$L$176,'App Bud for Input'!$M$176,'App Bud for Input'!$N$176,'App Bud for Input'!$O$176,'App Bud for Input'!$T$176,'App Bud for Input'!$U$176,'App Bud for Input'!$U$179,'App Bud for Input'!$U$180,'App Bud for Input'!$U$181,'App Bud for Input'!$Q$182,'App Bud for Input'!$R$182,'App Bud for Input'!$S$182</definedName>
    <definedName name="QB_FORMULA_25" localSheetId="0" hidden="1">'Approved Budget'!$H$176,'Approved Budget'!$I$176,'Approved Budget'!$J$176,'Approved Budget'!$K$176,'Approved Budget'!$L$176,'Approved Budget'!$M$176,'Approved Budget'!$N$176,'Approved Budget'!$O$176,'Approved Budget'!$T$176,'Approved Budget'!$U$176,'Approved Budget'!$U$179,'Approved Budget'!$U$180,'Approved Budget'!$U$181,'Approved Budget'!$Q$182,'Approved Budget'!$R$182,'Approved Budget'!$S$182</definedName>
    <definedName name="QB_FORMULA_25" localSheetId="5" hidden="1">'For Trustee 061422'!$H$176,'For Trustee 061422'!$I$176,'For Trustee 061422'!$J$176,'For Trustee 061422'!$K$176,'For Trustee 061422'!$L$176,'For Trustee 061422'!$M$176,'For Trustee 061422'!$N$176,'For Trustee 061422'!$O$176,'For Trustee 061422'!$T$176,'For Trustee 061422'!$U$176,'For Trustee 061422'!$U$179,'For Trustee 061422'!$U$180,'For Trustee 061422'!$U$181,'For Trustee 061422'!$Q$182,'For Trustee 061422'!$R$182,'For Trustee 061422'!$S$182</definedName>
    <definedName name="QB_FORMULA_25" localSheetId="7" hidden="1">'For Trustees 050522'!$H$176,'For Trustees 050522'!$I$176,'For Trustees 050522'!$J$176,'For Trustees 050522'!$K$176,'For Trustees 050522'!$L$176,'For Trustees 050522'!$M$176,'For Trustees 050522'!$N$176,'For Trustees 050522'!$O$176,'For Trustees 050522'!$T$176,'For Trustees 050522'!$U$176,'For Trustees 050522'!$U$179,'For Trustees 050522'!$U$180,'For Trustees 050522'!$U$181,'For Trustees 050522'!$Q$182,'For Trustees 050522'!$R$182,'For Trustees 050522'!$S$182</definedName>
    <definedName name="QB_FORMULA_25" localSheetId="2" hidden="1">'For Trustees 071222 '!$H$176,'For Trustees 071222 '!$I$176,'For Trustees 071222 '!$J$176,'For Trustees 071222 '!$K$176,'For Trustees 071222 '!$L$176,'For Trustees 071222 '!$M$176,'For Trustees 071222 '!$N$176,'For Trustees 071222 '!$O$176,'For Trustees 071222 '!$T$176,'For Trustees 071222 '!$U$176,'For Trustees 071222 '!$U$179,'For Trustees 071222 '!$U$180,'For Trustees 071222 '!$U$181,'For Trustees 071222 '!$Q$182,'For Trustees 071222 '!$R$182,'For Trustees 071222 '!$S$182</definedName>
    <definedName name="QB_FORMULA_25" localSheetId="8" hidden="1">'Working Copy 050522'!$H$148,'Working Copy 050522'!$I$148,'Working Copy 050522'!$J$148,'Working Copy 050522'!$K$148,'Working Copy 050522'!$L$148,'Working Copy 050522'!$M$148,'Working Copy 050522'!$N$148,'Working Copy 050522'!$O$148,'Working Copy 050522'!$T$148,'Working Copy 050522'!$U$148,'Working Copy 050522'!$U$151,'Working Copy 050522'!$U$152,'Working Copy 050522'!$U$153,'Working Copy 050522'!$Q$154,'Working Copy 050522'!$R$154,'Working Copy 050522'!$S$154</definedName>
    <definedName name="QB_FORMULA_25" localSheetId="6" hidden="1">'Working Copy 061422'!$H$176,'Working Copy 061422'!$I$176,'Working Copy 061422'!$J$176,'Working Copy 061422'!$K$176,'Working Copy 061422'!$L$176,'Working Copy 061422'!$M$176,'Working Copy 061422'!$N$176,'Working Copy 061422'!$O$176,'Working Copy 061422'!$T$176,'Working Copy 061422'!$U$176,'Working Copy 061422'!$U$179,'Working Copy 061422'!$U$180,'Working Copy 061422'!$U$181,'Working Copy 061422'!$Q$182,'Working Copy 061422'!$R$182,'Working Copy 061422'!$S$182</definedName>
    <definedName name="QB_FORMULA_25" localSheetId="3" hidden="1">'Working Copy 071222'!$H$176,'Working Copy 071222'!$I$176,'Working Copy 071222'!$J$176,'Working Copy 071222'!$K$176,'Working Copy 071222'!$L$176,'Working Copy 071222'!$M$176,'Working Copy 071222'!$N$176,'Working Copy 071222'!$O$176,'Working Copy 071222'!$T$176,'Working Copy 071222'!$U$176,'Working Copy 071222'!$U$179,'Working Copy 071222'!$U$180,'Working Copy 071222'!$U$181,'Working Copy 071222'!$Q$182,'Working Copy 071222'!$R$182,'Working Copy 071222'!$S$182</definedName>
    <definedName name="QB_FORMULA_26" localSheetId="10" hidden="1">'060421 For Trustees Prior Year '!$P$179,'060421 For Trustees Prior Year '!$Q$179,'060421 For Trustees Prior Year '!$R$179,'060421 For Trustees Prior Year '!$W$179,'060421 For Trustees Prior Year '!$X$179,'060421 For Trustees Prior Year '!$X$182,'060421 For Trustees Prior Year '!$X$183,'060421 For Trustees Prior Year '!$G$184,'060421 For Trustees Prior Year '!$H$184,'060421 For Trustees Prior Year '!$I$184,'060421 For Trustees Prior Year '!$J$184,'060421 For Trustees Prior Year '!$K$184,'060421 For Trustees Prior Year '!$L$184,'060421 For Trustees Prior Year '!$M$184,'060421 For Trustees Prior Year '!$N$184,'060421 For Trustees Prior Year '!$O$184</definedName>
    <definedName name="QB_FORMULA_26" localSheetId="9" hidden="1">'Ad Downloaded 042822'!$K$141,'Ad Downloaded 042822'!$L$141,'Ad Downloaded 042822'!$M$141,'Ad Downloaded 042822'!$N$141,'Ad Downloaded 042822'!$O$141,'Ad Downloaded 042822'!$P$141,'Ad Downloaded 042822'!$Q$141,'Ad Downloaded 042822'!$R$141,'Ad Downloaded 042822'!$S$141,'Ad Downloaded 042822'!$T$141,'Ad Downloaded 042822'!$H$142,'Ad Downloaded 042822'!$I$142,'Ad Downloaded 042822'!$J$142,'Ad Downloaded 042822'!$K$142,'Ad Downloaded 042822'!$L$142,'Ad Downloaded 042822'!$M$142</definedName>
    <definedName name="QB_FORMULA_26" localSheetId="1" hidden="1">'App Bud for Input'!$H$182,'App Bud for Input'!$I$182,'App Bud for Input'!$J$182,'App Bud for Input'!$K$182,'App Bud for Input'!$L$182,'App Bud for Input'!$M$182,'App Bud for Input'!$N$182,'App Bud for Input'!$O$182,'App Bud for Input'!$T$182,'App Bud for Input'!$U$182,'App Bud for Input'!$Q$183,'App Bud for Input'!$R$183,'App Bud for Input'!$S$183,'App Bud for Input'!$H$183,'App Bud for Input'!$I$183,'App Bud for Input'!$J$183</definedName>
    <definedName name="QB_FORMULA_26" localSheetId="0" hidden="1">'Approved Budget'!$H$182,'Approved Budget'!$I$182,'Approved Budget'!$J$182,'Approved Budget'!$K$182,'Approved Budget'!$L$182,'Approved Budget'!$M$182,'Approved Budget'!$N$182,'Approved Budget'!$O$182,'Approved Budget'!$T$182,'Approved Budget'!$U$182,'Approved Budget'!$Q$183,'Approved Budget'!$R$183,'Approved Budget'!$S$183,'Approved Budget'!$H$183,'Approved Budget'!$I$183,'Approved Budget'!$J$183</definedName>
    <definedName name="QB_FORMULA_26" localSheetId="5" hidden="1">'For Trustee 061422'!$H$182,'For Trustee 061422'!$I$182,'For Trustee 061422'!$J$182,'For Trustee 061422'!$K$182,'For Trustee 061422'!$L$182,'For Trustee 061422'!$M$182,'For Trustee 061422'!$N$182,'For Trustee 061422'!$O$182,'For Trustee 061422'!$T$182,'For Trustee 061422'!$U$182,'For Trustee 061422'!$Q$183,'For Trustee 061422'!$R$183,'For Trustee 061422'!$S$183,'For Trustee 061422'!$H$183,'For Trustee 061422'!$I$183,'For Trustee 061422'!$J$183</definedName>
    <definedName name="QB_FORMULA_26" localSheetId="7" hidden="1">'For Trustees 050522'!$H$182,'For Trustees 050522'!$I$182,'For Trustees 050522'!$J$182,'For Trustees 050522'!$K$182,'For Trustees 050522'!$L$182,'For Trustees 050522'!$M$182,'For Trustees 050522'!$N$182,'For Trustees 050522'!$O$182,'For Trustees 050522'!$T$182,'For Trustees 050522'!$U$182,'For Trustees 050522'!$Q$183,'For Trustees 050522'!$R$183,'For Trustees 050522'!$S$183,'For Trustees 050522'!$H$183,'For Trustees 050522'!$I$183,'For Trustees 050522'!$J$183</definedName>
    <definedName name="QB_FORMULA_26" localSheetId="2" hidden="1">'For Trustees 071222 '!$H$182,'For Trustees 071222 '!$I$182,'For Trustees 071222 '!$J$182,'For Trustees 071222 '!$K$182,'For Trustees 071222 '!$L$182,'For Trustees 071222 '!$M$182,'For Trustees 071222 '!$N$182,'For Trustees 071222 '!$O$182,'For Trustees 071222 '!$T$182,'For Trustees 071222 '!$U$182,'For Trustees 071222 '!$Q$183,'For Trustees 071222 '!$R$183,'For Trustees 071222 '!$S$183,'For Trustees 071222 '!$H$183,'For Trustees 071222 '!$I$183,'For Trustees 071222 '!$J$183</definedName>
    <definedName name="QB_FORMULA_26" localSheetId="8" hidden="1">'Working Copy 050522'!$H$154,'Working Copy 050522'!$I$154,'Working Copy 050522'!$J$154,'Working Copy 050522'!$K$154,'Working Copy 050522'!$L$154,'Working Copy 050522'!$M$154,'Working Copy 050522'!$N$154,'Working Copy 050522'!$O$154,'Working Copy 050522'!$T$154,'Working Copy 050522'!$U$154,'Working Copy 050522'!$Q$155,'Working Copy 050522'!$R$155,'Working Copy 050522'!$S$155,'Working Copy 050522'!$H$155,'Working Copy 050522'!$I$155,'Working Copy 050522'!$J$155</definedName>
    <definedName name="QB_FORMULA_26" localSheetId="6" hidden="1">'Working Copy 061422'!$H$182,'Working Copy 061422'!$I$182,'Working Copy 061422'!$J$182,'Working Copy 061422'!$K$182,'Working Copy 061422'!$L$182,'Working Copy 061422'!$M$182,'Working Copy 061422'!$N$182,'Working Copy 061422'!$O$182,'Working Copy 061422'!$T$182,'Working Copy 061422'!$U$182,'Working Copy 061422'!$Q$183,'Working Copy 061422'!$R$183,'Working Copy 061422'!$S$183,'Working Copy 061422'!$H$183,'Working Copy 061422'!$I$183,'Working Copy 061422'!$J$183</definedName>
    <definedName name="QB_FORMULA_26" localSheetId="3" hidden="1">'Working Copy 071222'!$H$182,'Working Copy 071222'!$I$182,'Working Copy 071222'!$J$182,'Working Copy 071222'!$K$182,'Working Copy 071222'!$L$182,'Working Copy 071222'!$M$182,'Working Copy 071222'!$N$182,'Working Copy 071222'!$O$182,'Working Copy 071222'!$T$182,'Working Copy 071222'!$U$182,'Working Copy 071222'!$Q$183,'Working Copy 071222'!$R$183,'Working Copy 071222'!$S$183,'Working Copy 071222'!$H$183,'Working Copy 071222'!$I$183,'Working Copy 071222'!$J$183</definedName>
    <definedName name="QB_FORMULA_27" localSheetId="10" hidden="1">'060421 For Trustees Prior Year '!$P$184,'060421 For Trustees Prior Year '!$Q$184,'060421 For Trustees Prior Year '!$R$184,'060421 For Trustees Prior Year '!$W$184,'060421 For Trustees Prior Year '!$X$184,'060421 For Trustees Prior Year '!$G$185,'060421 For Trustees Prior Year '!$H$185,'060421 For Trustees Prior Year '!$I$185,'060421 For Trustees Prior Year '!$J$185,'060421 For Trustees Prior Year '!$K$185,'060421 For Trustees Prior Year '!$L$185,'060421 For Trustees Prior Year '!$M$185,'060421 For Trustees Prior Year '!$N$185,'060421 For Trustees Prior Year '!$O$185,'060421 For Trustees Prior Year '!$P$185,'060421 For Trustees Prior Year '!$Q$185</definedName>
    <definedName name="QB_FORMULA_27" localSheetId="9" hidden="1">'Ad Downloaded 042822'!$N$142,'Ad Downloaded 042822'!$O$142,'Ad Downloaded 042822'!$P$142,'Ad Downloaded 042822'!$Q$142,'Ad Downloaded 042822'!$R$142,'Ad Downloaded 042822'!$S$142,'Ad Downloaded 042822'!$T$142,'Ad Downloaded 042822'!$H$143,'Ad Downloaded 042822'!$I$143,'Ad Downloaded 042822'!$J$143,'Ad Downloaded 042822'!$K$143,'Ad Downloaded 042822'!$L$143,'Ad Downloaded 042822'!$M$143,'Ad Downloaded 042822'!$N$143,'Ad Downloaded 042822'!$O$143,'Ad Downloaded 042822'!$P$143</definedName>
    <definedName name="QB_FORMULA_27" localSheetId="1" hidden="1">'App Bud for Input'!$K$183,'App Bud for Input'!$L$183,'App Bud for Input'!$M$183,'App Bud for Input'!$N$183,'App Bud for Input'!$O$183,'App Bud for Input'!$T$183,'App Bud for Input'!$U$183,'App Bud for Input'!$Q$184,'App Bud for Input'!$R$184,'App Bud for Input'!$S$184,'App Bud for Input'!$H$184,'App Bud for Input'!$I$184,'App Bud for Input'!$J$184,'App Bud for Input'!$K$184,'App Bud for Input'!$L$184,'App Bud for Input'!$M$184</definedName>
    <definedName name="QB_FORMULA_27" localSheetId="0" hidden="1">'Approved Budget'!$K$183,'Approved Budget'!$L$183,'Approved Budget'!$M$183,'Approved Budget'!$N$183,'Approved Budget'!$O$183,'Approved Budget'!$T$183,'Approved Budget'!$U$183,'Approved Budget'!$Q$184,'Approved Budget'!$R$184,'Approved Budget'!$S$184,'Approved Budget'!$H$184,'Approved Budget'!$I$184,'Approved Budget'!$J$184,'Approved Budget'!$K$184,'Approved Budget'!$L$184,'Approved Budget'!$M$184</definedName>
    <definedName name="QB_FORMULA_27" localSheetId="5" hidden="1">'For Trustee 061422'!$K$183,'For Trustee 061422'!$L$183,'For Trustee 061422'!$M$183,'For Trustee 061422'!$N$183,'For Trustee 061422'!$O$183,'For Trustee 061422'!$T$183,'For Trustee 061422'!$U$183,'For Trustee 061422'!$Q$184,'For Trustee 061422'!$R$184,'For Trustee 061422'!$S$184,'For Trustee 061422'!$H$184,'For Trustee 061422'!$I$184,'For Trustee 061422'!$J$184,'For Trustee 061422'!$K$184,'For Trustee 061422'!$L$184,'For Trustee 061422'!$M$184</definedName>
    <definedName name="QB_FORMULA_27" localSheetId="7" hidden="1">'For Trustees 050522'!$K$183,'For Trustees 050522'!$L$183,'For Trustees 050522'!$M$183,'For Trustees 050522'!$N$183,'For Trustees 050522'!$O$183,'For Trustees 050522'!$T$183,'For Trustees 050522'!$U$183,'For Trustees 050522'!$Q$184,'For Trustees 050522'!$R$184,'For Trustees 050522'!$S$184,'For Trustees 050522'!$H$184,'For Trustees 050522'!$I$184,'For Trustees 050522'!$J$184,'For Trustees 050522'!$K$184,'For Trustees 050522'!$L$184,'For Trustees 050522'!$M$184</definedName>
    <definedName name="QB_FORMULA_27" localSheetId="2" hidden="1">'For Trustees 071222 '!$K$183,'For Trustees 071222 '!$L$183,'For Trustees 071222 '!$M$183,'For Trustees 071222 '!$N$183,'For Trustees 071222 '!$O$183,'For Trustees 071222 '!$T$183,'For Trustees 071222 '!$U$183,'For Trustees 071222 '!$Q$184,'For Trustees 071222 '!$R$184,'For Trustees 071222 '!$S$184,'For Trustees 071222 '!$H$184,'For Trustees 071222 '!$I$184,'For Trustees 071222 '!$J$184,'For Trustees 071222 '!$K$184,'For Trustees 071222 '!$L$184,'For Trustees 071222 '!$M$184</definedName>
    <definedName name="QB_FORMULA_27" localSheetId="8" hidden="1">'Working Copy 050522'!$K$155,'Working Copy 050522'!$L$155,'Working Copy 050522'!$M$155,'Working Copy 050522'!$N$155,'Working Copy 050522'!$O$155,'Working Copy 050522'!$T$155,'Working Copy 050522'!$U$155,'Working Copy 050522'!$Q$156,'Working Copy 050522'!$R$156,'Working Copy 050522'!$S$156,'Working Copy 050522'!$H$156,'Working Copy 050522'!$I$156,'Working Copy 050522'!$J$156,'Working Copy 050522'!$K$156,'Working Copy 050522'!$L$156,'Working Copy 050522'!$M$156</definedName>
    <definedName name="QB_FORMULA_27" localSheetId="6" hidden="1">'Working Copy 061422'!$K$183,'Working Copy 061422'!$L$183,'Working Copy 061422'!$M$183,'Working Copy 061422'!$N$183,'Working Copy 061422'!$O$183,'Working Copy 061422'!$T$183,'Working Copy 061422'!$U$183,'Working Copy 061422'!$Q$184,'Working Copy 061422'!$R$184,'Working Copy 061422'!$S$184,'Working Copy 061422'!$H$184,'Working Copy 061422'!$I$184,'Working Copy 061422'!$J$184,'Working Copy 061422'!$K$184,'Working Copy 061422'!$L$184,'Working Copy 061422'!$M$184</definedName>
    <definedName name="QB_FORMULA_27" localSheetId="3" hidden="1">'Working Copy 071222'!$K$183,'Working Copy 071222'!$L$183,'Working Copy 071222'!$M$183,'Working Copy 071222'!$N$183,'Working Copy 071222'!$O$183,'Working Copy 071222'!$T$183,'Working Copy 071222'!$U$183,'Working Copy 071222'!$Q$184,'Working Copy 071222'!$R$184,'Working Copy 071222'!$S$184,'Working Copy 071222'!$H$184,'Working Copy 071222'!$I$184,'Working Copy 071222'!$J$184,'Working Copy 071222'!$K$184,'Working Copy 071222'!$L$184,'Working Copy 071222'!$M$184</definedName>
    <definedName name="QB_FORMULA_28" localSheetId="10" hidden="1">'060421 For Trustees Prior Year '!$R$185,'060421 For Trustees Prior Year '!$W$185,'060421 For Trustees Prior Year '!$X$185,'060421 For Trustees Prior Year '!$G$186,'060421 For Trustees Prior Year '!$H$186,'060421 For Trustees Prior Year '!$I$186,'060421 For Trustees Prior Year '!$J$186,'060421 For Trustees Prior Year '!$K$186,'060421 For Trustees Prior Year '!$L$186,'060421 For Trustees Prior Year '!$M$186,'060421 For Trustees Prior Year '!$N$186,'060421 For Trustees Prior Year '!$O$186,'060421 For Trustees Prior Year '!$P$186,'060421 For Trustees Prior Year '!$Q$186,'060421 For Trustees Prior Year '!$R$186,'060421 For Trustees Prior Year '!$W$186</definedName>
    <definedName name="QB_FORMULA_28" localSheetId="9" hidden="1">'Ad Downloaded 042822'!$Q$143,'Ad Downloaded 042822'!$R$143,'Ad Downloaded 042822'!$S$143,'Ad Downloaded 042822'!$T$143</definedName>
    <definedName name="QB_FORMULA_28" localSheetId="1" hidden="1">'App Bud for Input'!$N$184,'App Bud for Input'!$O$184,'App Bud for Input'!$T$184,'App Bud for Input'!$U$184</definedName>
    <definedName name="QB_FORMULA_28" localSheetId="0" hidden="1">'Approved Budget'!$N$184,'Approved Budget'!$O$184,'Approved Budget'!$T$184,'Approved Budget'!$U$184</definedName>
    <definedName name="QB_FORMULA_28" localSheetId="5" hidden="1">'For Trustee 061422'!$N$184,'For Trustee 061422'!$O$184,'For Trustee 061422'!$T$184,'For Trustee 061422'!$U$184</definedName>
    <definedName name="QB_FORMULA_28" localSheetId="7" hidden="1">'For Trustees 050522'!$N$184,'For Trustees 050522'!$O$184,'For Trustees 050522'!$T$184,'For Trustees 050522'!$U$184</definedName>
    <definedName name="QB_FORMULA_28" localSheetId="2" hidden="1">'For Trustees 071222 '!$N$184,'For Trustees 071222 '!$O$184,'For Trustees 071222 '!$T$184,'For Trustees 071222 '!$U$184</definedName>
    <definedName name="QB_FORMULA_28" localSheetId="8" hidden="1">'Working Copy 050522'!$N$156,'Working Copy 050522'!$O$156,'Working Copy 050522'!$T$156,'Working Copy 050522'!$U$156</definedName>
    <definedName name="QB_FORMULA_28" localSheetId="6" hidden="1">'Working Copy 061422'!$N$184,'Working Copy 061422'!$O$184,'Working Copy 061422'!$T$184,'Working Copy 061422'!$U$184</definedName>
    <definedName name="QB_FORMULA_28" localSheetId="3" hidden="1">'Working Copy 071222'!$N$184,'Working Copy 071222'!$O$184,'Working Copy 071222'!$T$184,'Working Copy 071222'!$U$184</definedName>
    <definedName name="QB_FORMULA_29" localSheetId="10" hidden="1">'060421 For Trustees Prior Year '!$X$186</definedName>
    <definedName name="QB_FORMULA_3" localSheetId="10" hidden="1">'060421 For Trustees Prior Year '!$X$29,'060421 For Trustees Prior Year '!$X$30,'060421 For Trustees Prior Year '!$X$31,'060421 For Trustees Prior Year '!$X$32,'060421 For Trustees Prior Year '!$G$33,'060421 For Trustees Prior Year '!$H$33,'060421 For Trustees Prior Year '!$I$33,'060421 For Trustees Prior Year '!$J$33,'060421 For Trustees Prior Year '!$K$33,'060421 For Trustees Prior Year '!$L$33,'060421 For Trustees Prior Year '!$M$33,'060421 For Trustees Prior Year '!$N$33,'060421 For Trustees Prior Year '!$O$33,'060421 For Trustees Prior Year '!$P$33,'060421 For Trustees Prior Year '!$Q$33,'060421 For Trustees Prior Year '!$R$33</definedName>
    <definedName name="QB_FORMULA_3" localSheetId="9" hidden="1">'Ad Downloaded 042822'!$T$31,'Ad Downloaded 042822'!$T$32,'Ad Downloaded 042822'!$H$33,'Ad Downloaded 042822'!$I$33,'Ad Downloaded 042822'!$J$33,'Ad Downloaded 042822'!$K$33,'Ad Downloaded 042822'!$L$33,'Ad Downloaded 042822'!$M$33,'Ad Downloaded 042822'!$N$33,'Ad Downloaded 042822'!$O$33,'Ad Downloaded 042822'!$P$33,'Ad Downloaded 042822'!$Q$33,'Ad Downloaded 042822'!$R$33,'Ad Downloaded 042822'!$S$33,'Ad Downloaded 042822'!$T$33,'Ad Downloaded 042822'!$H$34</definedName>
    <definedName name="QB_FORMULA_3" localSheetId="1" hidden="1">'App Bud for Input'!$U$32,'App Bud for Input'!$U$33,'App Bud for Input'!$Q$34,'App Bud for Input'!$R$34,'App Bud for Input'!$S$34,'App Bud for Input'!$H$34,'App Bud for Input'!$I$34,'App Bud for Input'!$J$34,'App Bud for Input'!$K$34,'App Bud for Input'!$L$34,'App Bud for Input'!$M$34,'App Bud for Input'!$N$34,'App Bud for Input'!$O$34,'App Bud for Input'!$T$34,'App Bud for Input'!$U$34,'App Bud for Input'!$Q$35</definedName>
    <definedName name="QB_FORMULA_3" localSheetId="0" hidden="1">'Approved Budget'!$U$32,'Approved Budget'!$U$33,'Approved Budget'!$Q$34,'Approved Budget'!$R$34,'Approved Budget'!$S$34,'Approved Budget'!$H$34,'Approved Budget'!$I$34,'Approved Budget'!$J$34,'Approved Budget'!$K$34,'Approved Budget'!$L$34,'Approved Budget'!$M$34,'Approved Budget'!$N$34,'Approved Budget'!$O$34,'Approved Budget'!$T$34,'Approved Budget'!$U$34,'Approved Budget'!$Q$35</definedName>
    <definedName name="QB_FORMULA_3" localSheetId="5" hidden="1">'For Trustee 061422'!$U$32,'For Trustee 061422'!$U$33,'For Trustee 061422'!$Q$34,'For Trustee 061422'!$R$34,'For Trustee 061422'!$S$34,'For Trustee 061422'!$H$34,'For Trustee 061422'!$I$34,'For Trustee 061422'!$J$34,'For Trustee 061422'!$K$34,'For Trustee 061422'!$L$34,'For Trustee 061422'!$M$34,'For Trustee 061422'!$N$34,'For Trustee 061422'!$O$34,'For Trustee 061422'!$T$34,'For Trustee 061422'!$U$34,'For Trustee 061422'!$Q$35</definedName>
    <definedName name="QB_FORMULA_3" localSheetId="7" hidden="1">'For Trustees 050522'!$U$32,'For Trustees 050522'!$U$33,'For Trustees 050522'!$Q$34,'For Trustees 050522'!$R$34,'For Trustees 050522'!$S$34,'For Trustees 050522'!$H$34,'For Trustees 050522'!$I$34,'For Trustees 050522'!$J$34,'For Trustees 050522'!$K$34,'For Trustees 050522'!$L$34,'For Trustees 050522'!$M$34,'For Trustees 050522'!$N$34,'For Trustees 050522'!$O$34,'For Trustees 050522'!$T$34,'For Trustees 050522'!$U$34,'For Trustees 050522'!$Q$35</definedName>
    <definedName name="QB_FORMULA_3" localSheetId="2" hidden="1">'For Trustees 071222 '!$U$32,'For Trustees 071222 '!$U$33,'For Trustees 071222 '!$Q$34,'For Trustees 071222 '!$R$34,'For Trustees 071222 '!$S$34,'For Trustees 071222 '!$H$34,'For Trustees 071222 '!$I$34,'For Trustees 071222 '!$J$34,'For Trustees 071222 '!$K$34,'For Trustees 071222 '!$L$34,'For Trustees 071222 '!$M$34,'For Trustees 071222 '!$N$34,'For Trustees 071222 '!$O$34,'For Trustees 071222 '!$T$34,'For Trustees 071222 '!$U$34,'For Trustees 071222 '!$Q$35</definedName>
    <definedName name="QB_FORMULA_3" localSheetId="8" hidden="1">'Working Copy 050522'!$U$32,'Working Copy 050522'!$U$33,'Working Copy 050522'!$Q$34,'Working Copy 050522'!$R$34,'Working Copy 050522'!$S$34,'Working Copy 050522'!$H$34,'Working Copy 050522'!$I$34,'Working Copy 050522'!$J$34,'Working Copy 050522'!$K$34,'Working Copy 050522'!$L$34,'Working Copy 050522'!$M$34,'Working Copy 050522'!$N$34,'Working Copy 050522'!$O$34,'Working Copy 050522'!$T$34,'Working Copy 050522'!$U$34,'Working Copy 050522'!$Q$35</definedName>
    <definedName name="QB_FORMULA_3" localSheetId="6" hidden="1">'Working Copy 061422'!$U$32,'Working Copy 061422'!$U$33,'Working Copy 061422'!$Q$34,'Working Copy 061422'!$R$34,'Working Copy 061422'!$S$34,'Working Copy 061422'!$H$34,'Working Copy 061422'!$I$34,'Working Copy 061422'!$J$34,'Working Copy 061422'!$K$34,'Working Copy 061422'!$L$34,'Working Copy 061422'!$M$34,'Working Copy 061422'!$N$34,'Working Copy 061422'!$O$34,'Working Copy 061422'!$T$34,'Working Copy 061422'!$U$34,'Working Copy 061422'!$Q$35</definedName>
    <definedName name="QB_FORMULA_3" localSheetId="3" hidden="1">'Working Copy 071222'!$U$32,'Working Copy 071222'!$U$33,'Working Copy 071222'!$Q$34,'Working Copy 071222'!$R$34,'Working Copy 071222'!$S$34,'Working Copy 071222'!$H$34,'Working Copy 071222'!$I$34,'Working Copy 071222'!$J$34,'Working Copy 071222'!$K$34,'Working Copy 071222'!$L$34,'Working Copy 071222'!$M$34,'Working Copy 071222'!$N$34,'Working Copy 071222'!$O$34,'Working Copy 071222'!$T$34,'Working Copy 071222'!$U$34,'Working Copy 071222'!$Q$35</definedName>
    <definedName name="QB_FORMULA_4" localSheetId="10" hidden="1">'060421 For Trustees Prior Year '!$W$33,'060421 For Trustees Prior Year '!$X$33,'060421 For Trustees Prior Year '!$G$34,'060421 For Trustees Prior Year '!$H$34,'060421 For Trustees Prior Year '!$I$34,'060421 For Trustees Prior Year '!$J$34,'060421 For Trustees Prior Year '!$K$34,'060421 For Trustees Prior Year '!$L$34,'060421 For Trustees Prior Year '!$M$34,'060421 For Trustees Prior Year '!$N$34,'060421 For Trustees Prior Year '!$O$34,'060421 For Trustees Prior Year '!$P$34,'060421 For Trustees Prior Year '!$Q$34,'060421 For Trustees Prior Year '!$R$34,'060421 For Trustees Prior Year '!$W$34,'060421 For Trustees Prior Year '!$X$34</definedName>
    <definedName name="QB_FORMULA_4" localSheetId="9" hidden="1">'Ad Downloaded 042822'!$I$34,'Ad Downloaded 042822'!$J$34,'Ad Downloaded 042822'!$K$34,'Ad Downloaded 042822'!$L$34,'Ad Downloaded 042822'!$M$34,'Ad Downloaded 042822'!$N$34,'Ad Downloaded 042822'!$O$34,'Ad Downloaded 042822'!$P$34,'Ad Downloaded 042822'!$Q$34,'Ad Downloaded 042822'!$R$34,'Ad Downloaded 042822'!$S$34,'Ad Downloaded 042822'!$T$34,'Ad Downloaded 042822'!$T$36,'Ad Downloaded 042822'!$H$37,'Ad Downloaded 042822'!$I$37,'Ad Downloaded 042822'!$J$37</definedName>
    <definedName name="QB_FORMULA_4" localSheetId="1" hidden="1">'App Bud for Input'!$R$35,'App Bud for Input'!$S$35,'App Bud for Input'!$H$35,'App Bud for Input'!$I$35,'App Bud for Input'!$J$35,'App Bud for Input'!$K$35,'App Bud for Input'!$L$35,'App Bud for Input'!$M$35,'App Bud for Input'!$N$35,'App Bud for Input'!$O$35,'App Bud for Input'!$T$35,'App Bud for Input'!$U$35,'App Bud for Input'!$U$37,'App Bud for Input'!$Q$38,'App Bud for Input'!$R$38,'App Bud for Input'!$S$38</definedName>
    <definedName name="QB_FORMULA_4" localSheetId="0" hidden="1">'Approved Budget'!$R$35,'Approved Budget'!$S$35,'Approved Budget'!$H$35,'Approved Budget'!$I$35,'Approved Budget'!$J$35,'Approved Budget'!$K$35,'Approved Budget'!$L$35,'Approved Budget'!$M$35,'Approved Budget'!$N$35,'Approved Budget'!$O$35,'Approved Budget'!$T$35,'Approved Budget'!$U$35,'Approved Budget'!$U$37,'Approved Budget'!$Q$38,'Approved Budget'!$R$38,'Approved Budget'!$S$38</definedName>
    <definedName name="QB_FORMULA_4" localSheetId="5" hidden="1">'For Trustee 061422'!$R$35,'For Trustee 061422'!$S$35,'For Trustee 061422'!$H$35,'For Trustee 061422'!$I$35,'For Trustee 061422'!$J$35,'For Trustee 061422'!$K$35,'For Trustee 061422'!$L$35,'For Trustee 061422'!$M$35,'For Trustee 061422'!$N$35,'For Trustee 061422'!$O$35,'For Trustee 061422'!$T$35,'For Trustee 061422'!$U$35,'For Trustee 061422'!$U$37,'For Trustee 061422'!$Q$38,'For Trustee 061422'!$R$38,'For Trustee 061422'!$S$38</definedName>
    <definedName name="QB_FORMULA_4" localSheetId="7" hidden="1">'For Trustees 050522'!$R$35,'For Trustees 050522'!$S$35,'For Trustees 050522'!$H$35,'For Trustees 050522'!$I$35,'For Trustees 050522'!$J$35,'For Trustees 050522'!$K$35,'For Trustees 050522'!$L$35,'For Trustees 050522'!$M$35,'For Trustees 050522'!$N$35,'For Trustees 050522'!$O$35,'For Trustees 050522'!$T$35,'For Trustees 050522'!$U$35,'For Trustees 050522'!$U$37,'For Trustees 050522'!$Q$38,'For Trustees 050522'!$R$38,'For Trustees 050522'!$S$38</definedName>
    <definedName name="QB_FORMULA_4" localSheetId="2" hidden="1">'For Trustees 071222 '!$R$35,'For Trustees 071222 '!$S$35,'For Trustees 071222 '!$H$35,'For Trustees 071222 '!$I$35,'For Trustees 071222 '!$J$35,'For Trustees 071222 '!$K$35,'For Trustees 071222 '!$L$35,'For Trustees 071222 '!$M$35,'For Trustees 071222 '!$N$35,'For Trustees 071222 '!$O$35,'For Trustees 071222 '!$T$35,'For Trustees 071222 '!$U$35,'For Trustees 071222 '!$U$37,'For Trustees 071222 '!$Q$38,'For Trustees 071222 '!$R$38,'For Trustees 071222 '!$S$38</definedName>
    <definedName name="QB_FORMULA_4" localSheetId="8" hidden="1">'Working Copy 050522'!$R$35,'Working Copy 050522'!$S$35,'Working Copy 050522'!$H$35,'Working Copy 050522'!$I$35,'Working Copy 050522'!$J$35,'Working Copy 050522'!$K$35,'Working Copy 050522'!$L$35,'Working Copy 050522'!$M$35,'Working Copy 050522'!$N$35,'Working Copy 050522'!$O$35,'Working Copy 050522'!$T$35,'Working Copy 050522'!$U$35,'Working Copy 050522'!$U$37,'Working Copy 050522'!$Q$38,'Working Copy 050522'!$R$38,'Working Copy 050522'!$S$38</definedName>
    <definedName name="QB_FORMULA_4" localSheetId="6" hidden="1">'Working Copy 061422'!$R$35,'Working Copy 061422'!$S$35,'Working Copy 061422'!$H$35,'Working Copy 061422'!$I$35,'Working Copy 061422'!$J$35,'Working Copy 061422'!$K$35,'Working Copy 061422'!$L$35,'Working Copy 061422'!$M$35,'Working Copy 061422'!$N$35,'Working Copy 061422'!$O$35,'Working Copy 061422'!$T$35,'Working Copy 061422'!$U$35,'Working Copy 061422'!$U$37,'Working Copy 061422'!$Q$38,'Working Copy 061422'!$R$38,'Working Copy 061422'!$S$38</definedName>
    <definedName name="QB_FORMULA_4" localSheetId="3" hidden="1">'Working Copy 071222'!$R$35,'Working Copy 071222'!$S$35,'Working Copy 071222'!$H$35,'Working Copy 071222'!$I$35,'Working Copy 071222'!$J$35,'Working Copy 071222'!$K$35,'Working Copy 071222'!$L$35,'Working Copy 071222'!$M$35,'Working Copy 071222'!$N$35,'Working Copy 071222'!$O$35,'Working Copy 071222'!$T$35,'Working Copy 071222'!$U$35,'Working Copy 071222'!$U$37,'Working Copy 071222'!$Q$38,'Working Copy 071222'!$R$38,'Working Copy 071222'!$S$38</definedName>
    <definedName name="QB_FORMULA_5" localSheetId="10" hidden="1">'060421 For Trustees Prior Year '!$X$36,'060421 For Trustees Prior Year '!$G$37,'060421 For Trustees Prior Year '!$H$37,'060421 For Trustees Prior Year '!$I$37,'060421 For Trustees Prior Year '!$J$37,'060421 For Trustees Prior Year '!$K$37,'060421 For Trustees Prior Year '!$L$37,'060421 For Trustees Prior Year '!$M$37,'060421 For Trustees Prior Year '!$N$37,'060421 For Trustees Prior Year '!$O$37,'060421 For Trustees Prior Year '!$P$37,'060421 For Trustees Prior Year '!$Q$37,'060421 For Trustees Prior Year '!$R$37,'060421 For Trustees Prior Year '!$W$37,'060421 For Trustees Prior Year '!$X$37,'060421 For Trustees Prior Year '!$G$38</definedName>
    <definedName name="QB_FORMULA_5" localSheetId="9" hidden="1">'Ad Downloaded 042822'!$K$37,'Ad Downloaded 042822'!$L$37,'Ad Downloaded 042822'!$M$37,'Ad Downloaded 042822'!$N$37,'Ad Downloaded 042822'!$O$37,'Ad Downloaded 042822'!$P$37,'Ad Downloaded 042822'!$Q$37,'Ad Downloaded 042822'!$R$37,'Ad Downloaded 042822'!$S$37,'Ad Downloaded 042822'!$T$37,'Ad Downloaded 042822'!$H$38,'Ad Downloaded 042822'!$I$38,'Ad Downloaded 042822'!$J$38,'Ad Downloaded 042822'!$K$38,'Ad Downloaded 042822'!$L$38,'Ad Downloaded 042822'!$M$38</definedName>
    <definedName name="QB_FORMULA_5" localSheetId="1" hidden="1">'App Bud for Input'!$H$38,'App Bud for Input'!$I$38,'App Bud for Input'!$J$38,'App Bud for Input'!$K$38,'App Bud for Input'!$L$38,'App Bud for Input'!$M$38,'App Bud for Input'!$N$38,'App Bud for Input'!$O$38,'App Bud for Input'!$T$38,'App Bud for Input'!$U$38,'App Bud for Input'!$Q$39,'App Bud for Input'!$R$39,'App Bud for Input'!$S$39,'App Bud for Input'!$H$39,'App Bud for Input'!$I$39,'App Bud for Input'!$J$39</definedName>
    <definedName name="QB_FORMULA_5" localSheetId="0" hidden="1">'Approved Budget'!$H$38,'Approved Budget'!$I$38,'Approved Budget'!$J$38,'Approved Budget'!$K$38,'Approved Budget'!$L$38,'Approved Budget'!$M$38,'Approved Budget'!$N$38,'Approved Budget'!$O$38,'Approved Budget'!$T$38,'Approved Budget'!$U$38,'Approved Budget'!$Q$39,'Approved Budget'!$R$39,'Approved Budget'!$S$39,'Approved Budget'!$H$39,'Approved Budget'!$I$39,'Approved Budget'!$J$39</definedName>
    <definedName name="QB_FORMULA_5" localSheetId="5" hidden="1">'For Trustee 061422'!$H$38,'For Trustee 061422'!$I$38,'For Trustee 061422'!$J$38,'For Trustee 061422'!$K$38,'For Trustee 061422'!$L$38,'For Trustee 061422'!$M$38,'For Trustee 061422'!$N$38,'For Trustee 061422'!$O$38,'For Trustee 061422'!$T$38,'For Trustee 061422'!$U$38,'For Trustee 061422'!$Q$39,'For Trustee 061422'!$R$39,'For Trustee 061422'!$S$39,'For Trustee 061422'!$H$39,'For Trustee 061422'!$I$39,'For Trustee 061422'!$J$39</definedName>
    <definedName name="QB_FORMULA_5" localSheetId="7" hidden="1">'For Trustees 050522'!$H$38,'For Trustees 050522'!$I$38,'For Trustees 050522'!$J$38,'For Trustees 050522'!$K$38,'For Trustees 050522'!$L$38,'For Trustees 050522'!$M$38,'For Trustees 050522'!$N$38,'For Trustees 050522'!$O$38,'For Trustees 050522'!$T$38,'For Trustees 050522'!$U$38,'For Trustees 050522'!$Q$39,'For Trustees 050522'!$R$39,'For Trustees 050522'!$S$39,'For Trustees 050522'!$H$39,'For Trustees 050522'!$I$39,'For Trustees 050522'!$J$39</definedName>
    <definedName name="QB_FORMULA_5" localSheetId="2" hidden="1">'For Trustees 071222 '!$H$38,'For Trustees 071222 '!$I$38,'For Trustees 071222 '!$J$38,'For Trustees 071222 '!$K$38,'For Trustees 071222 '!$L$38,'For Trustees 071222 '!$M$38,'For Trustees 071222 '!$N$38,'For Trustees 071222 '!$O$38,'For Trustees 071222 '!$T$38,'For Trustees 071222 '!$U$38,'For Trustees 071222 '!$Q$39,'For Trustees 071222 '!$R$39,'For Trustees 071222 '!$S$39,'For Trustees 071222 '!$H$39,'For Trustees 071222 '!$I$39,'For Trustees 071222 '!$J$39</definedName>
    <definedName name="QB_FORMULA_5" localSheetId="8" hidden="1">'Working Copy 050522'!$H$38,'Working Copy 050522'!$I$38,'Working Copy 050522'!$J$38,'Working Copy 050522'!$K$38,'Working Copy 050522'!$L$38,'Working Copy 050522'!$M$38,'Working Copy 050522'!$N$38,'Working Copy 050522'!$O$38,'Working Copy 050522'!$T$38,'Working Copy 050522'!$U$38,'Working Copy 050522'!$Q$39,'Working Copy 050522'!$R$39,'Working Copy 050522'!$S$39,'Working Copy 050522'!$H$39,'Working Copy 050522'!$I$39,'Working Copy 050522'!$J$39</definedName>
    <definedName name="QB_FORMULA_5" localSheetId="6" hidden="1">'Working Copy 061422'!$H$38,'Working Copy 061422'!$I$38,'Working Copy 061422'!$J$38,'Working Copy 061422'!$K$38,'Working Copy 061422'!$L$38,'Working Copy 061422'!$M$38,'Working Copy 061422'!$N$38,'Working Copy 061422'!$O$38,'Working Copy 061422'!$T$38,'Working Copy 061422'!$U$38,'Working Copy 061422'!$Q$39,'Working Copy 061422'!$R$39,'Working Copy 061422'!$S$39,'Working Copy 061422'!$H$39,'Working Copy 061422'!$I$39,'Working Copy 061422'!$J$39</definedName>
    <definedName name="QB_FORMULA_5" localSheetId="3" hidden="1">'Working Copy 071222'!$H$38,'Working Copy 071222'!$I$38,'Working Copy 071222'!$J$38,'Working Copy 071222'!$K$38,'Working Copy 071222'!$L$38,'Working Copy 071222'!$M$38,'Working Copy 071222'!$N$38,'Working Copy 071222'!$O$38,'Working Copy 071222'!$T$38,'Working Copy 071222'!$U$38,'Working Copy 071222'!$Q$39,'Working Copy 071222'!$R$39,'Working Copy 071222'!$S$39,'Working Copy 071222'!$H$39,'Working Copy 071222'!$I$39,'Working Copy 071222'!$J$39</definedName>
    <definedName name="QB_FORMULA_6" localSheetId="10" hidden="1">'060421 For Trustees Prior Year '!$H$38,'060421 For Trustees Prior Year '!$I$38,'060421 For Trustees Prior Year '!$J$38,'060421 For Trustees Prior Year '!$K$38,'060421 For Trustees Prior Year '!$L$38,'060421 For Trustees Prior Year '!$M$38,'060421 For Trustees Prior Year '!$N$38,'060421 For Trustees Prior Year '!$O$38,'060421 For Trustees Prior Year '!$P$38,'060421 For Trustees Prior Year '!$Q$38,'060421 For Trustees Prior Year '!$R$38,'060421 For Trustees Prior Year '!$W$38,'060421 For Trustees Prior Year '!$X$38,'060421 For Trustees Prior Year '!$X$42,'060421 For Trustees Prior Year '!$X$45,'060421 For Trustees Prior Year '!$X$46</definedName>
    <definedName name="QB_FORMULA_6" localSheetId="9" hidden="1">'Ad Downloaded 042822'!$N$38,'Ad Downloaded 042822'!$O$38,'Ad Downloaded 042822'!$P$38,'Ad Downloaded 042822'!$Q$38,'Ad Downloaded 042822'!$R$38,'Ad Downloaded 042822'!$S$38,'Ad Downloaded 042822'!$T$38,'Ad Downloaded 042822'!$T$42,'Ad Downloaded 042822'!$T$43,'Ad Downloaded 042822'!$T$44,'Ad Downloaded 042822'!$T$45,'Ad Downloaded 042822'!$H$46,'Ad Downloaded 042822'!$I$46,'Ad Downloaded 042822'!$J$46,'Ad Downloaded 042822'!$K$46,'Ad Downloaded 042822'!$L$46</definedName>
    <definedName name="QB_FORMULA_6" localSheetId="1" hidden="1">'App Bud for Input'!$K$39,'App Bud for Input'!$L$39,'App Bud for Input'!$M$39,'App Bud for Input'!$N$39,'App Bud for Input'!$O$39,'App Bud for Input'!$T$39,'App Bud for Input'!$U$39,'App Bud for Input'!$U$43,'App Bud for Input'!$U$44,'App Bud for Input'!$U$45,'App Bud for Input'!$U$46,'App Bud for Input'!$Q$47,'App Bud for Input'!$R$47,'App Bud for Input'!$S$47,'App Bud for Input'!$H$47,'App Bud for Input'!$I$47</definedName>
    <definedName name="QB_FORMULA_6" localSheetId="0" hidden="1">'Approved Budget'!$K$39,'Approved Budget'!$L$39,'Approved Budget'!$M$39,'Approved Budget'!$N$39,'Approved Budget'!$O$39,'Approved Budget'!$T$39,'Approved Budget'!$U$39,'Approved Budget'!$U$43,'Approved Budget'!$U$44,'Approved Budget'!$U$45,'Approved Budget'!$U$46,'Approved Budget'!$Q$47,'Approved Budget'!$R$47,'Approved Budget'!$S$47,'Approved Budget'!$H$47,'Approved Budget'!$I$47</definedName>
    <definedName name="QB_FORMULA_6" localSheetId="5" hidden="1">'For Trustee 061422'!$K$39,'For Trustee 061422'!$L$39,'For Trustee 061422'!$M$39,'For Trustee 061422'!$N$39,'For Trustee 061422'!$O$39,'For Trustee 061422'!$T$39,'For Trustee 061422'!$U$39,'For Trustee 061422'!$U$43,'For Trustee 061422'!$U$44,'For Trustee 061422'!$U$45,'For Trustee 061422'!$U$46,'For Trustee 061422'!$Q$47,'For Trustee 061422'!$R$47,'For Trustee 061422'!$S$47,'For Trustee 061422'!$H$47,'For Trustee 061422'!$I$47</definedName>
    <definedName name="QB_FORMULA_6" localSheetId="7" hidden="1">'For Trustees 050522'!$K$39,'For Trustees 050522'!$L$39,'For Trustees 050522'!$M$39,'For Trustees 050522'!$N$39,'For Trustees 050522'!$O$39,'For Trustees 050522'!$T$39,'For Trustees 050522'!$U$39,'For Trustees 050522'!$U$43,'For Trustees 050522'!$U$44,'For Trustees 050522'!$U$45,'For Trustees 050522'!$U$46,'For Trustees 050522'!$Q$47,'For Trustees 050522'!$R$47,'For Trustees 050522'!$S$47,'For Trustees 050522'!$H$47,'For Trustees 050522'!$I$47</definedName>
    <definedName name="QB_FORMULA_6" localSheetId="2" hidden="1">'For Trustees 071222 '!$K$39,'For Trustees 071222 '!$L$39,'For Trustees 071222 '!$M$39,'For Trustees 071222 '!$N$39,'For Trustees 071222 '!$O$39,'For Trustees 071222 '!$T$39,'For Trustees 071222 '!$U$39,'For Trustees 071222 '!$U$43,'For Trustees 071222 '!$U$44,'For Trustees 071222 '!$U$45,'For Trustees 071222 '!$U$46,'For Trustees 071222 '!$Q$47,'For Trustees 071222 '!$R$47,'For Trustees 071222 '!$S$47,'For Trustees 071222 '!$H$47,'For Trustees 071222 '!$I$47</definedName>
    <definedName name="QB_FORMULA_6" localSheetId="8" hidden="1">'Working Copy 050522'!$K$39,'Working Copy 050522'!$L$39,'Working Copy 050522'!$M$39,'Working Copy 050522'!$N$39,'Working Copy 050522'!$O$39,'Working Copy 050522'!$T$39,'Working Copy 050522'!$U$39,'Working Copy 050522'!$U$43,'Working Copy 050522'!$U$44,'Working Copy 050522'!$U$45,'Working Copy 050522'!$U$46,'Working Copy 050522'!$Q$47,'Working Copy 050522'!$R$47,'Working Copy 050522'!$S$47,'Working Copy 050522'!$H$47,'Working Copy 050522'!$I$47</definedName>
    <definedName name="QB_FORMULA_6" localSheetId="6" hidden="1">'Working Copy 061422'!$K$39,'Working Copy 061422'!$L$39,'Working Copy 061422'!$M$39,'Working Copy 061422'!$N$39,'Working Copy 061422'!$O$39,'Working Copy 061422'!$T$39,'Working Copy 061422'!$U$39,'Working Copy 061422'!$U$43,'Working Copy 061422'!$U$44,'Working Copy 061422'!$U$45,'Working Copy 061422'!$U$46,'Working Copy 061422'!$Q$47,'Working Copy 061422'!$R$47,'Working Copy 061422'!$S$47,'Working Copy 061422'!$H$47,'Working Copy 061422'!$I$47</definedName>
    <definedName name="QB_FORMULA_6" localSheetId="3" hidden="1">'Working Copy 071222'!$K$39,'Working Copy 071222'!$L$39,'Working Copy 071222'!$M$39,'Working Copy 071222'!$N$39,'Working Copy 071222'!$O$39,'Working Copy 071222'!$T$39,'Working Copy 071222'!$U$39,'Working Copy 071222'!$U$43,'Working Copy 071222'!$U$44,'Working Copy 071222'!$U$45,'Working Copy 071222'!$U$46,'Working Copy 071222'!$Q$47,'Working Copy 071222'!$R$47,'Working Copy 071222'!$S$47,'Working Copy 071222'!$H$47,'Working Copy 071222'!$I$47</definedName>
    <definedName name="QB_FORMULA_7" localSheetId="10" hidden="1">'060421 For Trustees Prior Year '!$G$47,'060421 For Trustees Prior Year '!$H$47,'060421 For Trustees Prior Year '!$I$47,'060421 For Trustees Prior Year '!$J$47,'060421 For Trustees Prior Year '!$K$47,'060421 For Trustees Prior Year '!$L$47,'060421 For Trustees Prior Year '!$M$47,'060421 For Trustees Prior Year '!$N$47,'060421 For Trustees Prior Year '!$O$47,'060421 For Trustees Prior Year '!$P$47,'060421 For Trustees Prior Year '!$Q$47,'060421 For Trustees Prior Year '!$R$47,'060421 For Trustees Prior Year '!$W$47,'060421 For Trustees Prior Year '!$X$47,'060421 For Trustees Prior Year '!$X$51,'060421 For Trustees Prior Year '!$X$52</definedName>
    <definedName name="QB_FORMULA_7" localSheetId="9" hidden="1">'Ad Downloaded 042822'!$M$46,'Ad Downloaded 042822'!$N$46,'Ad Downloaded 042822'!$O$46,'Ad Downloaded 042822'!$P$46,'Ad Downloaded 042822'!$Q$46,'Ad Downloaded 042822'!$R$46,'Ad Downloaded 042822'!$S$46,'Ad Downloaded 042822'!$T$46,'Ad Downloaded 042822'!$T$48,'Ad Downloaded 042822'!$H$49,'Ad Downloaded 042822'!$I$49,'Ad Downloaded 042822'!$J$49,'Ad Downloaded 042822'!$K$49,'Ad Downloaded 042822'!$L$49,'Ad Downloaded 042822'!$M$49,'Ad Downloaded 042822'!$N$49</definedName>
    <definedName name="QB_FORMULA_7" localSheetId="1" hidden="1">'App Bud for Input'!$J$47,'App Bud for Input'!$K$47,'App Bud for Input'!$L$47,'App Bud for Input'!$M$47,'App Bud for Input'!$N$47,'App Bud for Input'!$O$47,'App Bud for Input'!$T$47,'App Bud for Input'!$U$47,'App Bud for Input'!$U$51,'App Bud for Input'!$Q$52,'App Bud for Input'!$R$52,'App Bud for Input'!$S$52,'App Bud for Input'!$H$52,'App Bud for Input'!$I$52,'App Bud for Input'!$J$52,'App Bud for Input'!$K$52</definedName>
    <definedName name="QB_FORMULA_7" localSheetId="0" hidden="1">'Approved Budget'!$J$47,'Approved Budget'!$K$47,'Approved Budget'!$L$47,'Approved Budget'!$M$47,'Approved Budget'!$N$47,'Approved Budget'!$O$47,'Approved Budget'!$T$47,'Approved Budget'!$U$47,'Approved Budget'!$U$51,'Approved Budget'!$Q$52,'Approved Budget'!$R$52,'Approved Budget'!$S$52,'Approved Budget'!$H$52,'Approved Budget'!$I$52,'Approved Budget'!$J$52,'Approved Budget'!$K$52</definedName>
    <definedName name="QB_FORMULA_7" localSheetId="5" hidden="1">'For Trustee 061422'!$J$47,'For Trustee 061422'!$K$47,'For Trustee 061422'!$L$47,'For Trustee 061422'!$M$47,'For Trustee 061422'!$N$47,'For Trustee 061422'!$O$47,'For Trustee 061422'!$T$47,'For Trustee 061422'!$U$47,'For Trustee 061422'!$U$51,'For Trustee 061422'!$Q$52,'For Trustee 061422'!$R$52,'For Trustee 061422'!$S$52,'For Trustee 061422'!$H$52,'For Trustee 061422'!$I$52,'For Trustee 061422'!$J$52,'For Trustee 061422'!$K$52</definedName>
    <definedName name="QB_FORMULA_7" localSheetId="7" hidden="1">'For Trustees 050522'!$J$47,'For Trustees 050522'!$K$47,'For Trustees 050522'!$L$47,'For Trustees 050522'!$M$47,'For Trustees 050522'!$N$47,'For Trustees 050522'!$O$47,'For Trustees 050522'!$T$47,'For Trustees 050522'!$U$47,'For Trustees 050522'!$U$51,'For Trustees 050522'!$Q$52,'For Trustees 050522'!$R$52,'For Trustees 050522'!$S$52,'For Trustees 050522'!$H$52,'For Trustees 050522'!$I$52,'For Trustees 050522'!$J$52,'For Trustees 050522'!$K$52</definedName>
    <definedName name="QB_FORMULA_7" localSheetId="2" hidden="1">'For Trustees 071222 '!$J$47,'For Trustees 071222 '!$K$47,'For Trustees 071222 '!$L$47,'For Trustees 071222 '!$M$47,'For Trustees 071222 '!$N$47,'For Trustees 071222 '!$O$47,'For Trustees 071222 '!$T$47,'For Trustees 071222 '!$U$47,'For Trustees 071222 '!$U$51,'For Trustees 071222 '!$Q$52,'For Trustees 071222 '!$R$52,'For Trustees 071222 '!$S$52,'For Trustees 071222 '!$H$52,'For Trustees 071222 '!$I$52,'For Trustees 071222 '!$J$52,'For Trustees 071222 '!$K$52</definedName>
    <definedName name="QB_FORMULA_7" localSheetId="8" hidden="1">'Working Copy 050522'!$J$47,'Working Copy 050522'!$K$47,'Working Copy 050522'!$L$47,'Working Copy 050522'!$M$47,'Working Copy 050522'!$N$47,'Working Copy 050522'!$O$47,'Working Copy 050522'!$T$47,'Working Copy 050522'!$U$47,'Working Copy 050522'!$U$49,'Working Copy 050522'!$Q$50,'Working Copy 050522'!$R$50,'Working Copy 050522'!$S$50,'Working Copy 050522'!$H$50,'Working Copy 050522'!$I$50,'Working Copy 050522'!$J$50,'Working Copy 050522'!$K$50</definedName>
    <definedName name="QB_FORMULA_7" localSheetId="6" hidden="1">'Working Copy 061422'!$J$47,'Working Copy 061422'!$K$47,'Working Copy 061422'!$L$47,'Working Copy 061422'!$M$47,'Working Copy 061422'!$N$47,'Working Copy 061422'!$O$47,'Working Copy 061422'!$T$47,'Working Copy 061422'!$U$47,'Working Copy 061422'!$U$51,'Working Copy 061422'!$Q$52,'Working Copy 061422'!$R$52,'Working Copy 061422'!$S$52,'Working Copy 061422'!$H$52,'Working Copy 061422'!$I$52,'Working Copy 061422'!$J$52,'Working Copy 061422'!$K$52</definedName>
    <definedName name="QB_FORMULA_7" localSheetId="3" hidden="1">'Working Copy 071222'!$J$47,'Working Copy 071222'!$K$47,'Working Copy 071222'!$L$47,'Working Copy 071222'!$M$47,'Working Copy 071222'!$N$47,'Working Copy 071222'!$O$47,'Working Copy 071222'!$T$47,'Working Copy 071222'!$U$47,'Working Copy 071222'!$U$51,'Working Copy 071222'!$Q$52,'Working Copy 071222'!$R$52,'Working Copy 071222'!$S$52,'Working Copy 071222'!$H$52,'Working Copy 071222'!$I$52,'Working Copy 071222'!$J$52,'Working Copy 071222'!$K$52</definedName>
    <definedName name="QB_FORMULA_8" localSheetId="10" hidden="1">'060421 For Trustees Prior Year '!$G$53,'060421 For Trustees Prior Year '!$H$53,'060421 For Trustees Prior Year '!$I$53,'060421 For Trustees Prior Year '!$J$53,'060421 For Trustees Prior Year '!$K$53,'060421 For Trustees Prior Year '!$L$53,'060421 For Trustees Prior Year '!$M$53,'060421 For Trustees Prior Year '!$N$53,'060421 For Trustees Prior Year '!$O$53,'060421 For Trustees Prior Year '!$P$53,'060421 For Trustees Prior Year '!$Q$53,'060421 For Trustees Prior Year '!$R$53,'060421 For Trustees Prior Year '!$W$53,'060421 For Trustees Prior Year '!$X$53,'060421 For Trustees Prior Year '!$X$55,'060421 For Trustees Prior Year '!$X$56</definedName>
    <definedName name="QB_FORMULA_8" localSheetId="9" hidden="1">'Ad Downloaded 042822'!$O$49,'Ad Downloaded 042822'!$P$49,'Ad Downloaded 042822'!$Q$49,'Ad Downloaded 042822'!$R$49,'Ad Downloaded 042822'!$S$49,'Ad Downloaded 042822'!$T$49,'Ad Downloaded 042822'!$T$51,'Ad Downloaded 042822'!$T$52,'Ad Downloaded 042822'!$H$53,'Ad Downloaded 042822'!$I$53,'Ad Downloaded 042822'!$J$53,'Ad Downloaded 042822'!$K$53,'Ad Downloaded 042822'!$L$53,'Ad Downloaded 042822'!$M$53,'Ad Downloaded 042822'!$N$53,'Ad Downloaded 042822'!$O$53</definedName>
    <definedName name="QB_FORMULA_8" localSheetId="1" hidden="1">'App Bud for Input'!$L$52,'App Bud for Input'!$M$52,'App Bud for Input'!$N$52,'App Bud for Input'!$O$52,'App Bud for Input'!$T$52,'App Bud for Input'!$U$52,'App Bud for Input'!$U$54,'App Bud for Input'!$U$55,'App Bud for Input'!$Q$56,'App Bud for Input'!$R$56,'App Bud for Input'!$S$56,'App Bud for Input'!$H$56,'App Bud for Input'!$I$56,'App Bud for Input'!$J$56,'App Bud for Input'!$K$56,'App Bud for Input'!$L$56</definedName>
    <definedName name="QB_FORMULA_8" localSheetId="0" hidden="1">'Approved Budget'!$L$52,'Approved Budget'!$M$52,'Approved Budget'!$N$52,'Approved Budget'!$O$52,'Approved Budget'!$T$52,'Approved Budget'!$U$52,'Approved Budget'!$U$54,'Approved Budget'!$U$55,'Approved Budget'!$Q$56,'Approved Budget'!$R$56,'Approved Budget'!$S$56,'Approved Budget'!$H$56,'Approved Budget'!$I$56,'Approved Budget'!$J$56,'Approved Budget'!$K$56,'Approved Budget'!$L$56</definedName>
    <definedName name="QB_FORMULA_8" localSheetId="5" hidden="1">'For Trustee 061422'!$L$52,'For Trustee 061422'!$M$52,'For Trustee 061422'!$N$52,'For Trustee 061422'!$O$52,'For Trustee 061422'!$T$52,'For Trustee 061422'!$U$52,'For Trustee 061422'!$U$54,'For Trustee 061422'!$U$55,'For Trustee 061422'!$Q$56,'For Trustee 061422'!$R$56,'For Trustee 061422'!$S$56,'For Trustee 061422'!$H$56,'For Trustee 061422'!$I$56,'For Trustee 061422'!$J$56,'For Trustee 061422'!$K$56,'For Trustee 061422'!$L$56</definedName>
    <definedName name="QB_FORMULA_8" localSheetId="7" hidden="1">'For Trustees 050522'!$L$52,'For Trustees 050522'!$M$52,'For Trustees 050522'!$N$52,'For Trustees 050522'!$O$52,'For Trustees 050522'!$T$52,'For Trustees 050522'!$U$52,'For Trustees 050522'!$U$54,'For Trustees 050522'!$U$55,'For Trustees 050522'!$Q$56,'For Trustees 050522'!$R$56,'For Trustees 050522'!$S$56,'For Trustees 050522'!$H$56,'For Trustees 050522'!$I$56,'For Trustees 050522'!$J$56,'For Trustees 050522'!$K$56,'For Trustees 050522'!$L$56</definedName>
    <definedName name="QB_FORMULA_8" localSheetId="2" hidden="1">'For Trustees 071222 '!$L$52,'For Trustees 071222 '!$M$52,'For Trustees 071222 '!$N$52,'For Trustees 071222 '!$O$52,'For Trustees 071222 '!$T$52,'For Trustees 071222 '!$U$52,'For Trustees 071222 '!$U$54,'For Trustees 071222 '!$U$55,'For Trustees 071222 '!$Q$56,'For Trustees 071222 '!$R$56,'For Trustees 071222 '!$S$56,'For Trustees 071222 '!$H$56,'For Trustees 071222 '!$I$56,'For Trustees 071222 '!$J$56,'For Trustees 071222 '!$K$56,'For Trustees 071222 '!$L$56</definedName>
    <definedName name="QB_FORMULA_8" localSheetId="8" hidden="1">'Working Copy 050522'!$L$50,'Working Copy 050522'!$M$50,'Working Copy 050522'!$N$50,'Working Copy 050522'!$O$50,'Working Copy 050522'!$T$50,'Working Copy 050522'!$U$50,'Working Copy 050522'!$U$52,'Working Copy 050522'!$U$53,'Working Copy 050522'!$Q$54,'Working Copy 050522'!$R$54,'Working Copy 050522'!$S$54,'Working Copy 050522'!$H$54,'Working Copy 050522'!$I$54,'Working Copy 050522'!$J$54,'Working Copy 050522'!$K$54,'Working Copy 050522'!$L$54</definedName>
    <definedName name="QB_FORMULA_8" localSheetId="6" hidden="1">'Working Copy 061422'!$L$52,'Working Copy 061422'!$M$52,'Working Copy 061422'!$N$52,'Working Copy 061422'!$O$52,'Working Copy 061422'!$T$52,'Working Copy 061422'!$U$52,'Working Copy 061422'!$U$54,'Working Copy 061422'!$U$55,'Working Copy 061422'!$Q$56,'Working Copy 061422'!$R$56,'Working Copy 061422'!$S$56,'Working Copy 061422'!$H$56,'Working Copy 061422'!$I$56,'Working Copy 061422'!$J$56,'Working Copy 061422'!$K$56,'Working Copy 061422'!$L$56</definedName>
    <definedName name="QB_FORMULA_8" localSheetId="3" hidden="1">'Working Copy 071222'!$L$52,'Working Copy 071222'!$M$52,'Working Copy 071222'!$N$52,'Working Copy 071222'!$O$52,'Working Copy 071222'!$T$52,'Working Copy 071222'!$U$52,'Working Copy 071222'!$U$54,'Working Copy 071222'!$U$55,'Working Copy 071222'!$Q$56,'Working Copy 071222'!$R$56,'Working Copy 071222'!$S$56,'Working Copy 071222'!$H$56,'Working Copy 071222'!$I$56,'Working Copy 071222'!$J$56,'Working Copy 071222'!$K$56,'Working Copy 071222'!$L$56</definedName>
    <definedName name="QB_FORMULA_9" localSheetId="10" hidden="1">'060421 For Trustees Prior Year '!$G$57,'060421 For Trustees Prior Year '!$H$57,'060421 For Trustees Prior Year '!$I$57,'060421 For Trustees Prior Year '!$J$57,'060421 For Trustees Prior Year '!$K$57,'060421 For Trustees Prior Year '!$L$57,'060421 For Trustees Prior Year '!$M$57,'060421 For Trustees Prior Year '!$N$57,'060421 For Trustees Prior Year '!$O$57,'060421 For Trustees Prior Year '!$P$57,'060421 For Trustees Prior Year '!$Q$57,'060421 For Trustees Prior Year '!$R$57,'060421 For Trustees Prior Year '!$W$57,'060421 For Trustees Prior Year '!$X$57,'060421 For Trustees Prior Year '!$X$59,'060421 For Trustees Prior Year '!$X$60</definedName>
    <definedName name="QB_FORMULA_9" localSheetId="9" hidden="1">'Ad Downloaded 042822'!$P$53,'Ad Downloaded 042822'!$Q$53,'Ad Downloaded 042822'!$R$53,'Ad Downloaded 042822'!$S$53,'Ad Downloaded 042822'!$T$53,'Ad Downloaded 042822'!$T$55,'Ad Downloaded 042822'!$T$56,'Ad Downloaded 042822'!$H$57,'Ad Downloaded 042822'!$I$57,'Ad Downloaded 042822'!$J$57,'Ad Downloaded 042822'!$K$57,'Ad Downloaded 042822'!$L$57,'Ad Downloaded 042822'!$M$57,'Ad Downloaded 042822'!$N$57,'Ad Downloaded 042822'!$O$57,'Ad Downloaded 042822'!$P$57</definedName>
    <definedName name="QB_FORMULA_9" localSheetId="1" hidden="1">'App Bud for Input'!$M$56,'App Bud for Input'!$N$56,'App Bud for Input'!$O$56,'App Bud for Input'!$T$56,'App Bud for Input'!$U$56,'App Bud for Input'!$U$58,'App Bud for Input'!$U$59,'App Bud for Input'!$Q$60,'App Bud for Input'!$R$60,'App Bud for Input'!$S$60,'App Bud for Input'!$H$60,'App Bud for Input'!$I$60,'App Bud for Input'!$J$60,'App Bud for Input'!$K$60,'App Bud for Input'!$L$60,'App Bud for Input'!$M$60</definedName>
    <definedName name="QB_FORMULA_9" localSheetId="0" hidden="1">'Approved Budget'!$M$56,'Approved Budget'!$N$56,'Approved Budget'!$O$56,'Approved Budget'!$T$56,'Approved Budget'!$U$56,'Approved Budget'!$U$58,'Approved Budget'!$U$59,'Approved Budget'!$Q$60,'Approved Budget'!$R$60,'Approved Budget'!$S$60,'Approved Budget'!$H$60,'Approved Budget'!$I$60,'Approved Budget'!$J$60,'Approved Budget'!$K$60,'Approved Budget'!$L$60,'Approved Budget'!$M$60</definedName>
    <definedName name="QB_FORMULA_9" localSheetId="5" hidden="1">'For Trustee 061422'!$M$56,'For Trustee 061422'!$N$56,'For Trustee 061422'!$O$56,'For Trustee 061422'!$T$56,'For Trustee 061422'!$U$56,'For Trustee 061422'!$U$58,'For Trustee 061422'!$U$59,'For Trustee 061422'!$Q$60,'For Trustee 061422'!$R$60,'For Trustee 061422'!$S$60,'For Trustee 061422'!$H$60,'For Trustee 061422'!$I$60,'For Trustee 061422'!$J$60,'For Trustee 061422'!$K$60,'For Trustee 061422'!$L$60,'For Trustee 061422'!$M$60</definedName>
    <definedName name="QB_FORMULA_9" localSheetId="7" hidden="1">'For Trustees 050522'!$M$56,'For Trustees 050522'!$N$56,'For Trustees 050522'!$O$56,'For Trustees 050522'!$T$56,'For Trustees 050522'!$U$56,'For Trustees 050522'!$U$58,'For Trustees 050522'!$U$59,'For Trustees 050522'!$Q$60,'For Trustees 050522'!$R$60,'For Trustees 050522'!$S$60,'For Trustees 050522'!$H$60,'For Trustees 050522'!$I$60,'For Trustees 050522'!$J$60,'For Trustees 050522'!$K$60,'For Trustees 050522'!$L$60,'For Trustees 050522'!$M$60</definedName>
    <definedName name="QB_FORMULA_9" localSheetId="2" hidden="1">'For Trustees 071222 '!$M$56,'For Trustees 071222 '!$N$56,'For Trustees 071222 '!$O$56,'For Trustees 071222 '!$T$56,'For Trustees 071222 '!$U$56,'For Trustees 071222 '!$U$58,'For Trustees 071222 '!$U$59,'For Trustees 071222 '!$Q$60,'For Trustees 071222 '!$R$60,'For Trustees 071222 '!$S$60,'For Trustees 071222 '!$H$60,'For Trustees 071222 '!$I$60,'For Trustees 071222 '!$J$60,'For Trustees 071222 '!$K$60,'For Trustees 071222 '!$L$60,'For Trustees 071222 '!$M$60</definedName>
    <definedName name="QB_FORMULA_9" localSheetId="8" hidden="1">'Working Copy 050522'!$M$54,'Working Copy 050522'!$N$54,'Working Copy 050522'!$O$54,'Working Copy 050522'!$T$54,'Working Copy 050522'!$U$54,'Working Copy 050522'!$U$56,'Working Copy 050522'!$U$57,'Working Copy 050522'!$Q$58,'Working Copy 050522'!$R$58,'Working Copy 050522'!$S$58,'Working Copy 050522'!$H$58,'Working Copy 050522'!$I$58,'Working Copy 050522'!$J$58,'Working Copy 050522'!$K$58,'Working Copy 050522'!$L$58,'Working Copy 050522'!$M$58</definedName>
    <definedName name="QB_FORMULA_9" localSheetId="6" hidden="1">'Working Copy 061422'!$M$56,'Working Copy 061422'!$N$56,'Working Copy 061422'!$O$56,'Working Copy 061422'!$T$56,'Working Copy 061422'!$U$56,'Working Copy 061422'!$U$58,'Working Copy 061422'!$U$59,'Working Copy 061422'!$Q$60,'Working Copy 061422'!$R$60,'Working Copy 061422'!$S$60,'Working Copy 061422'!$H$60,'Working Copy 061422'!$I$60,'Working Copy 061422'!$J$60,'Working Copy 061422'!$K$60,'Working Copy 061422'!$L$60,'Working Copy 061422'!$M$60</definedName>
    <definedName name="QB_FORMULA_9" localSheetId="3" hidden="1">'Working Copy 071222'!$M$56,'Working Copy 071222'!$N$56,'Working Copy 071222'!$O$56,'Working Copy 071222'!$T$56,'Working Copy 071222'!$U$56,'Working Copy 071222'!$U$58,'Working Copy 071222'!$U$59,'Working Copy 071222'!$Q$60,'Working Copy 071222'!$R$60,'Working Copy 071222'!$S$60,'Working Copy 071222'!$H$60,'Working Copy 071222'!$I$60,'Working Copy 071222'!$J$60,'Working Copy 071222'!$K$60,'Working Copy 071222'!$L$60,'Working Copy 071222'!$M$60</definedName>
    <definedName name="QB_ROW_10260" localSheetId="9" hidden="1">'Ad Downloaded 042822'!$G$48</definedName>
    <definedName name="QB_ROW_10260" localSheetId="1" hidden="1">'App Bud for Input'!$G$51</definedName>
    <definedName name="QB_ROW_10260" localSheetId="0" hidden="1">'Approved Budget'!$G$51</definedName>
    <definedName name="QB_ROW_10260" localSheetId="5" hidden="1">'For Trustee 061422'!$G$51</definedName>
    <definedName name="QB_ROW_10260" localSheetId="7" hidden="1">'For Trustees 050522'!$G$51</definedName>
    <definedName name="QB_ROW_10260" localSheetId="2" hidden="1">'For Trustees 071222 '!$G$51</definedName>
    <definedName name="QB_ROW_10260" localSheetId="8" hidden="1">'Working Copy 050522'!$G$49</definedName>
    <definedName name="QB_ROW_10260" localSheetId="6" hidden="1">'Working Copy 061422'!$G$51</definedName>
    <definedName name="QB_ROW_10260" localSheetId="3" hidden="1">'Working Copy 071222'!$G$51</definedName>
    <definedName name="QB_ROW_103260" localSheetId="10" hidden="1">'060421 For Trustees Prior Year '!$F$122</definedName>
    <definedName name="QB_ROW_103260" localSheetId="9" hidden="1">'Ad Downloaded 042822'!$G$101</definedName>
    <definedName name="QB_ROW_103260" localSheetId="1" hidden="1">'App Bud for Input'!$G$122</definedName>
    <definedName name="QB_ROW_103260" localSheetId="0" hidden="1">'Approved Budget'!$G$122</definedName>
    <definedName name="QB_ROW_103260" localSheetId="5" hidden="1">'For Trustee 061422'!$G$122</definedName>
    <definedName name="QB_ROW_103260" localSheetId="7" hidden="1">'For Trustees 050522'!$G$122</definedName>
    <definedName name="QB_ROW_103260" localSheetId="2" hidden="1">'For Trustees 071222 '!$G$122</definedName>
    <definedName name="QB_ROW_103260" localSheetId="8" hidden="1">'Working Copy 050522'!$G$105</definedName>
    <definedName name="QB_ROW_103260" localSheetId="6" hidden="1">'Working Copy 061422'!$G$122</definedName>
    <definedName name="QB_ROW_103260" localSheetId="3" hidden="1">'Working Copy 071222'!$G$122</definedName>
    <definedName name="QB_ROW_109260" localSheetId="10" hidden="1">'060421 For Trustees Prior Year '!$F$108</definedName>
    <definedName name="QB_ROW_109260" localSheetId="9" hidden="1">'Ad Downloaded 042822'!$G$89</definedName>
    <definedName name="QB_ROW_109260" localSheetId="1" hidden="1">'App Bud for Input'!$G$108</definedName>
    <definedName name="QB_ROW_109260" localSheetId="0" hidden="1">'Approved Budget'!$G$108</definedName>
    <definedName name="QB_ROW_109260" localSheetId="5" hidden="1">'For Trustee 061422'!$G$108</definedName>
    <definedName name="QB_ROW_109260" localSheetId="7" hidden="1">'For Trustees 050522'!$G$108</definedName>
    <definedName name="QB_ROW_109260" localSheetId="2" hidden="1">'For Trustees 071222 '!$G$108</definedName>
    <definedName name="QB_ROW_109260" localSheetId="8" hidden="1">'Working Copy 050522'!$G$91</definedName>
    <definedName name="QB_ROW_109260" localSheetId="6" hidden="1">'Working Copy 061422'!$G$108</definedName>
    <definedName name="QB_ROW_109260" localSheetId="3" hidden="1">'Working Copy 071222'!$G$108</definedName>
    <definedName name="QB_ROW_11260" localSheetId="10" hidden="1">'060421 For Trustees Prior Year '!$F$42</definedName>
    <definedName name="QB_ROW_11260" localSheetId="9" hidden="1">'Ad Downloaded 042822'!$G$42</definedName>
    <definedName name="QB_ROW_11260" localSheetId="1" hidden="1">'App Bud for Input'!$G$43</definedName>
    <definedName name="QB_ROW_11260" localSheetId="0" hidden="1">'Approved Budget'!$G$43</definedName>
    <definedName name="QB_ROW_11260" localSheetId="5" hidden="1">'For Trustee 061422'!$G$43</definedName>
    <definedName name="QB_ROW_11260" localSheetId="7" hidden="1">'For Trustees 050522'!$G$43</definedName>
    <definedName name="QB_ROW_11260" localSheetId="2" hidden="1">'For Trustees 071222 '!$G$43</definedName>
    <definedName name="QB_ROW_11260" localSheetId="8" hidden="1">'Working Copy 050522'!$G$43</definedName>
    <definedName name="QB_ROW_11260" localSheetId="6" hidden="1">'Working Copy 061422'!$G$43</definedName>
    <definedName name="QB_ROW_11260" localSheetId="3" hidden="1">'Working Copy 071222'!$G$43</definedName>
    <definedName name="QB_ROW_12250" localSheetId="10" hidden="1">'060421 For Trustees Prior Year '!$E$32</definedName>
    <definedName name="QB_ROW_12250" localSheetId="9" hidden="1">'Ad Downloaded 042822'!$F$32</definedName>
    <definedName name="QB_ROW_12250" localSheetId="1" hidden="1">'App Bud for Input'!$F$33</definedName>
    <definedName name="QB_ROW_12250" localSheetId="0" hidden="1">'Approved Budget'!$F$33</definedName>
    <definedName name="QB_ROW_12250" localSheetId="5" hidden="1">'For Trustee 061422'!$F$33</definedName>
    <definedName name="QB_ROW_12250" localSheetId="7" hidden="1">'For Trustees 050522'!$F$33</definedName>
    <definedName name="QB_ROW_12250" localSheetId="2" hidden="1">'For Trustees 071222 '!$F$33</definedName>
    <definedName name="QB_ROW_12250" localSheetId="8" hidden="1">'Working Copy 050522'!$F$33</definedName>
    <definedName name="QB_ROW_12250" localSheetId="6" hidden="1">'Working Copy 061422'!$F$33</definedName>
    <definedName name="QB_ROW_12250" localSheetId="3" hidden="1">'Working Copy 071222'!$F$33</definedName>
    <definedName name="QB_ROW_1260" localSheetId="10" hidden="1">'060421 For Trustees Prior Year '!$F$59</definedName>
    <definedName name="QB_ROW_1260" localSheetId="9" hidden="1">'Ad Downloaded 042822'!$G$59</definedName>
    <definedName name="QB_ROW_1260" localSheetId="1" hidden="1">'App Bud for Input'!$G$62</definedName>
    <definedName name="QB_ROW_1260" localSheetId="0" hidden="1">'Approved Budget'!$G$62</definedName>
    <definedName name="QB_ROW_1260" localSheetId="5" hidden="1">'For Trustee 061422'!$G$62</definedName>
    <definedName name="QB_ROW_1260" localSheetId="7" hidden="1">'For Trustees 050522'!$G$62</definedName>
    <definedName name="QB_ROW_1260" localSheetId="2" hidden="1">'For Trustees 071222 '!$G$62</definedName>
    <definedName name="QB_ROW_1260" localSheetId="8" hidden="1">'Working Copy 050522'!$G$60</definedName>
    <definedName name="QB_ROW_1260" localSheetId="6" hidden="1">'Working Copy 061422'!$G$62</definedName>
    <definedName name="QB_ROW_1260" localSheetId="3" hidden="1">'Working Copy 071222'!$G$62</definedName>
    <definedName name="QB_ROW_13250" localSheetId="10" hidden="1">'060421 For Trustees Prior Year '!$E$19</definedName>
    <definedName name="QB_ROW_13250" localSheetId="9" hidden="1">'Ad Downloaded 042822'!$F$20</definedName>
    <definedName name="QB_ROW_13250" localSheetId="1" hidden="1">'App Bud for Input'!$F$20</definedName>
    <definedName name="QB_ROW_13250" localSheetId="0" hidden="1">'Approved Budget'!$F$20</definedName>
    <definedName name="QB_ROW_13250" localSheetId="5" hidden="1">'For Trustee 061422'!$F$20</definedName>
    <definedName name="QB_ROW_13250" localSheetId="7" hidden="1">'For Trustees 050522'!$F$20</definedName>
    <definedName name="QB_ROW_13250" localSheetId="2" hidden="1">'For Trustees 071222 '!$F$20</definedName>
    <definedName name="QB_ROW_13250" localSheetId="8" hidden="1">'Working Copy 050522'!$F$20</definedName>
    <definedName name="QB_ROW_13250" localSheetId="6" hidden="1">'Working Copy 061422'!$F$20</definedName>
    <definedName name="QB_ROW_13250" localSheetId="3" hidden="1">'Working Copy 071222'!$F$20</definedName>
    <definedName name="QB_ROW_142260" localSheetId="10" hidden="1">'060421 For Trustees Prior Year '!$F$152</definedName>
    <definedName name="QB_ROW_142260" localSheetId="9" hidden="1">'Ad Downloaded 042822'!$G$119</definedName>
    <definedName name="QB_ROW_142260" localSheetId="1" hidden="1">'App Bud for Input'!$G$152</definedName>
    <definedName name="QB_ROW_142260" localSheetId="0" hidden="1">'Approved Budget'!$G$152</definedName>
    <definedName name="QB_ROW_142260" localSheetId="5" hidden="1">'For Trustee 061422'!$G$152</definedName>
    <definedName name="QB_ROW_142260" localSheetId="7" hidden="1">'For Trustees 050522'!$G$152</definedName>
    <definedName name="QB_ROW_142260" localSheetId="2" hidden="1">'For Trustees 071222 '!$G$152</definedName>
    <definedName name="QB_ROW_142260" localSheetId="8" hidden="1">'Working Copy 050522'!$G$124</definedName>
    <definedName name="QB_ROW_142260" localSheetId="6" hidden="1">'Working Copy 061422'!$G$152</definedName>
    <definedName name="QB_ROW_142260" localSheetId="3" hidden="1">'Working Copy 071222'!$G$152</definedName>
    <definedName name="QB_ROW_14250" localSheetId="10" hidden="1">'060421 For Trustees Prior Year '!$E$23</definedName>
    <definedName name="QB_ROW_14250" localSheetId="9" hidden="1">'Ad Downloaded 042822'!$F$24</definedName>
    <definedName name="QB_ROW_14250" localSheetId="1" hidden="1">'App Bud for Input'!$F$24</definedName>
    <definedName name="QB_ROW_14250" localSheetId="0" hidden="1">'Approved Budget'!$F$24</definedName>
    <definedName name="QB_ROW_14250" localSheetId="5" hidden="1">'For Trustee 061422'!$F$24</definedName>
    <definedName name="QB_ROW_14250" localSheetId="7" hidden="1">'For Trustees 050522'!$F$24</definedName>
    <definedName name="QB_ROW_14250" localSheetId="2" hidden="1">'For Trustees 071222 '!$F$24</definedName>
    <definedName name="QB_ROW_14250" localSheetId="8" hidden="1">'Working Copy 050522'!$F$24</definedName>
    <definedName name="QB_ROW_14250" localSheetId="6" hidden="1">'Working Copy 061422'!$F$24</definedName>
    <definedName name="QB_ROW_14250" localSheetId="3" hidden="1">'Working Copy 071222'!$F$24</definedName>
    <definedName name="QB_ROW_143250" localSheetId="10" hidden="1">'060421 For Trustees Prior Year '!$E$20</definedName>
    <definedName name="QB_ROW_143250" localSheetId="9" hidden="1">'Ad Downloaded 042822'!$F$21</definedName>
    <definedName name="QB_ROW_143250" localSheetId="1" hidden="1">'App Bud for Input'!$F$21</definedName>
    <definedName name="QB_ROW_143250" localSheetId="0" hidden="1">'Approved Budget'!$F$21</definedName>
    <definedName name="QB_ROW_143250" localSheetId="5" hidden="1">'For Trustee 061422'!$F$21</definedName>
    <definedName name="QB_ROW_143250" localSheetId="7" hidden="1">'For Trustees 050522'!$F$21</definedName>
    <definedName name="QB_ROW_143250" localSheetId="2" hidden="1">'For Trustees 071222 '!$F$21</definedName>
    <definedName name="QB_ROW_143250" localSheetId="8" hidden="1">'Working Copy 050522'!$F$21</definedName>
    <definedName name="QB_ROW_143250" localSheetId="6" hidden="1">'Working Copy 061422'!$F$21</definedName>
    <definedName name="QB_ROW_143250" localSheetId="3" hidden="1">'Working Copy 071222'!$F$21</definedName>
    <definedName name="QB_ROW_146250" localSheetId="10" hidden="1">'060421 For Trustees Prior Year '!$E$18</definedName>
    <definedName name="QB_ROW_146250" localSheetId="9" hidden="1">'Ad Downloaded 042822'!$F$19</definedName>
    <definedName name="QB_ROW_146250" localSheetId="1" hidden="1">'App Bud for Input'!$F$19</definedName>
    <definedName name="QB_ROW_146250" localSheetId="0" hidden="1">'Approved Budget'!$F$19</definedName>
    <definedName name="QB_ROW_146250" localSheetId="5" hidden="1">'For Trustee 061422'!$F$19</definedName>
    <definedName name="QB_ROW_146250" localSheetId="7" hidden="1">'For Trustees 050522'!$F$19</definedName>
    <definedName name="QB_ROW_146250" localSheetId="2" hidden="1">'For Trustees 071222 '!$F$19</definedName>
    <definedName name="QB_ROW_146250" localSheetId="8" hidden="1">'Working Copy 050522'!$F$19</definedName>
    <definedName name="QB_ROW_146250" localSheetId="6" hidden="1">'Working Copy 061422'!$F$19</definedName>
    <definedName name="QB_ROW_146250" localSheetId="3" hidden="1">'Working Copy 071222'!$F$19</definedName>
    <definedName name="QB_ROW_150230" localSheetId="9" hidden="1">'Ad Downloaded 042822'!$D$140</definedName>
    <definedName name="QB_ROW_150230" localSheetId="1" hidden="1">'App Bud for Input'!$D$181</definedName>
    <definedName name="QB_ROW_150230" localSheetId="0" hidden="1">'Approved Budget'!$D$181</definedName>
    <definedName name="QB_ROW_150230" localSheetId="5" hidden="1">'For Trustee 061422'!$D$181</definedName>
    <definedName name="QB_ROW_150230" localSheetId="7" hidden="1">'For Trustees 050522'!$D$181</definedName>
    <definedName name="QB_ROW_150230" localSheetId="2" hidden="1">'For Trustees 071222 '!$D$181</definedName>
    <definedName name="QB_ROW_150230" localSheetId="8" hidden="1">'Working Copy 050522'!$D$153</definedName>
    <definedName name="QB_ROW_150230" localSheetId="6" hidden="1">'Working Copy 061422'!$D$181</definedName>
    <definedName name="QB_ROW_150230" localSheetId="3" hidden="1">'Working Copy 071222'!$D$181</definedName>
    <definedName name="QB_ROW_154260" localSheetId="10" hidden="1">'060421 For Trustees Prior Year '!$F$46</definedName>
    <definedName name="QB_ROW_154260" localSheetId="9" hidden="1">'Ad Downloaded 042822'!$G$45</definedName>
    <definedName name="QB_ROW_154260" localSheetId="1" hidden="1">'App Bud for Input'!$G$46</definedName>
    <definedName name="QB_ROW_154260" localSheetId="0" hidden="1">'Approved Budget'!$G$46</definedName>
    <definedName name="QB_ROW_154260" localSheetId="5" hidden="1">'For Trustee 061422'!$G$46</definedName>
    <definedName name="QB_ROW_154260" localSheetId="7" hidden="1">'For Trustees 050522'!$G$46</definedName>
    <definedName name="QB_ROW_154260" localSheetId="2" hidden="1">'For Trustees 071222 '!$G$46</definedName>
    <definedName name="QB_ROW_154260" localSheetId="8" hidden="1">'Working Copy 050522'!$G$46</definedName>
    <definedName name="QB_ROW_154260" localSheetId="6" hidden="1">'Working Copy 061422'!$G$46</definedName>
    <definedName name="QB_ROW_154260" localSheetId="3" hidden="1">'Working Copy 071222'!$G$46</definedName>
    <definedName name="QB_ROW_155260" localSheetId="10" hidden="1">'060421 For Trustees Prior Year '!$F$60</definedName>
    <definedName name="QB_ROW_155260" localSheetId="9" hidden="1">'Ad Downloaded 042822'!$G$60</definedName>
    <definedName name="QB_ROW_155260" localSheetId="1" hidden="1">'App Bud for Input'!$G$63</definedName>
    <definedName name="QB_ROW_155260" localSheetId="0" hidden="1">'Approved Budget'!$G$63</definedName>
    <definedName name="QB_ROW_155260" localSheetId="5" hidden="1">'For Trustee 061422'!$G$63</definedName>
    <definedName name="QB_ROW_155260" localSheetId="7" hidden="1">'For Trustees 050522'!$G$63</definedName>
    <definedName name="QB_ROW_155260" localSheetId="2" hidden="1">'For Trustees 071222 '!$G$63</definedName>
    <definedName name="QB_ROW_155260" localSheetId="8" hidden="1">'Working Copy 050522'!$G$61</definedName>
    <definedName name="QB_ROW_155260" localSheetId="6" hidden="1">'Working Copy 061422'!$G$63</definedName>
    <definedName name="QB_ROW_155260" localSheetId="3" hidden="1">'Working Copy 071222'!$G$63</definedName>
    <definedName name="QB_ROW_159260" localSheetId="10" hidden="1">'060421 For Trustees Prior Year '!$F$93</definedName>
    <definedName name="QB_ROW_159260" localSheetId="9" hidden="1">'Ad Downloaded 042822'!$G$74</definedName>
    <definedName name="QB_ROW_159260" localSheetId="1" hidden="1">'App Bud for Input'!$G$93</definedName>
    <definedName name="QB_ROW_159260" localSheetId="0" hidden="1">'Approved Budget'!$G$93</definedName>
    <definedName name="QB_ROW_159260" localSheetId="5" hidden="1">'For Trustee 061422'!$G$93</definedName>
    <definedName name="QB_ROW_159260" localSheetId="7" hidden="1">'For Trustees 050522'!$G$93</definedName>
    <definedName name="QB_ROW_159260" localSheetId="2" hidden="1">'For Trustees 071222 '!$G$93</definedName>
    <definedName name="QB_ROW_159260" localSheetId="8" hidden="1">'Working Copy 050522'!$G$76</definedName>
    <definedName name="QB_ROW_159260" localSheetId="6" hidden="1">'Working Copy 061422'!$G$93</definedName>
    <definedName name="QB_ROW_159260" localSheetId="3" hidden="1">'Working Copy 071222'!$G$93</definedName>
    <definedName name="QB_ROW_160260" localSheetId="10" hidden="1">'060421 For Trustees Prior Year '!$F$99</definedName>
    <definedName name="QB_ROW_160260" localSheetId="9" hidden="1">'Ad Downloaded 042822'!$G$80</definedName>
    <definedName name="QB_ROW_160260" localSheetId="1" hidden="1">'App Bud for Input'!$G$99</definedName>
    <definedName name="QB_ROW_160260" localSheetId="0" hidden="1">'Approved Budget'!$G$99</definedName>
    <definedName name="QB_ROW_160260" localSheetId="5" hidden="1">'For Trustee 061422'!$G$99</definedName>
    <definedName name="QB_ROW_160260" localSheetId="7" hidden="1">'For Trustees 050522'!$G$99</definedName>
    <definedName name="QB_ROW_160260" localSheetId="2" hidden="1">'For Trustees 071222 '!$G$99</definedName>
    <definedName name="QB_ROW_160260" localSheetId="8" hidden="1">'Working Copy 050522'!$G$82</definedName>
    <definedName name="QB_ROW_160260" localSheetId="6" hidden="1">'Working Copy 061422'!$G$99</definedName>
    <definedName name="QB_ROW_160260" localSheetId="3" hidden="1">'Working Copy 071222'!$G$99</definedName>
    <definedName name="QB_ROW_161250" localSheetId="10" hidden="1">'060421 For Trustees Prior Year '!$E$9</definedName>
    <definedName name="QB_ROW_161250" localSheetId="9" hidden="1">'Ad Downloaded 042822'!$F$10</definedName>
    <definedName name="QB_ROW_161250" localSheetId="1" hidden="1">'App Bud for Input'!$F$10</definedName>
    <definedName name="QB_ROW_161250" localSheetId="0" hidden="1">'Approved Budget'!$F$10</definedName>
    <definedName name="QB_ROW_161250" localSheetId="5" hidden="1">'For Trustee 061422'!$F$10</definedName>
    <definedName name="QB_ROW_161250" localSheetId="7" hidden="1">'For Trustees 050522'!$F$10</definedName>
    <definedName name="QB_ROW_161250" localSheetId="2" hidden="1">'For Trustees 071222 '!$F$10</definedName>
    <definedName name="QB_ROW_161250" localSheetId="8" hidden="1">'Working Copy 050522'!$F$10</definedName>
    <definedName name="QB_ROW_161250" localSheetId="6" hidden="1">'Working Copy 061422'!$F$10</definedName>
    <definedName name="QB_ROW_161250" localSheetId="3" hidden="1">'Working Copy 071222'!$F$10</definedName>
    <definedName name="QB_ROW_164250" localSheetId="10" hidden="1">'060421 For Trustees Prior Year '!$E$12</definedName>
    <definedName name="QB_ROW_164250" localSheetId="9" hidden="1">'Ad Downloaded 042822'!$F$13</definedName>
    <definedName name="QB_ROW_164250" localSheetId="1" hidden="1">'App Bud for Input'!$F$13</definedName>
    <definedName name="QB_ROW_164250" localSheetId="0" hidden="1">'Approved Budget'!$F$13</definedName>
    <definedName name="QB_ROW_164250" localSheetId="5" hidden="1">'For Trustee 061422'!$F$13</definedName>
    <definedName name="QB_ROW_164250" localSheetId="7" hidden="1">'For Trustees 050522'!$F$13</definedName>
    <definedName name="QB_ROW_164250" localSheetId="2" hidden="1">'For Trustees 071222 '!$F$13</definedName>
    <definedName name="QB_ROW_164250" localSheetId="8" hidden="1">'Working Copy 050522'!$F$13</definedName>
    <definedName name="QB_ROW_164250" localSheetId="6" hidden="1">'Working Copy 061422'!$F$13</definedName>
    <definedName name="QB_ROW_164250" localSheetId="3" hidden="1">'Working Copy 071222'!$F$13</definedName>
    <definedName name="QB_ROW_165260" localSheetId="10" hidden="1">'060421 For Trustees Prior Year '!$F$66</definedName>
    <definedName name="QB_ROW_165260" localSheetId="9" hidden="1">'Ad Downloaded 042822'!$G$65</definedName>
    <definedName name="QB_ROW_165260" localSheetId="1" hidden="1">'App Bud for Input'!$G$69</definedName>
    <definedName name="QB_ROW_165260" localSheetId="0" hidden="1">'Approved Budget'!$G$69</definedName>
    <definedName name="QB_ROW_165260" localSheetId="5" hidden="1">'For Trustee 061422'!$G$69</definedName>
    <definedName name="QB_ROW_165260" localSheetId="7" hidden="1">'For Trustees 050522'!$G$69</definedName>
    <definedName name="QB_ROW_165260" localSheetId="2" hidden="1">'For Trustees 071222 '!$G$69</definedName>
    <definedName name="QB_ROW_165260" localSheetId="8" hidden="1">'Working Copy 050522'!$G$67</definedName>
    <definedName name="QB_ROW_165260" localSheetId="6" hidden="1">'Working Copy 061422'!$G$69</definedName>
    <definedName name="QB_ROW_165260" localSheetId="3" hidden="1">'Working Copy 071222'!$G$69</definedName>
    <definedName name="QB_ROW_166260" localSheetId="10" hidden="1">'060421 For Trustees Prior Year '!$F$45</definedName>
    <definedName name="QB_ROW_166260" localSheetId="9" hidden="1">'Ad Downloaded 042822'!$G$43</definedName>
    <definedName name="QB_ROW_166260" localSheetId="1" hidden="1">'App Bud for Input'!$G$44</definedName>
    <definedName name="QB_ROW_166260" localSheetId="0" hidden="1">'Approved Budget'!$G$44</definedName>
    <definedName name="QB_ROW_166260" localSheetId="5" hidden="1">'For Trustee 061422'!$G$44</definedName>
    <definedName name="QB_ROW_166260" localSheetId="7" hidden="1">'For Trustees 050522'!$G$44</definedName>
    <definedName name="QB_ROW_166260" localSheetId="2" hidden="1">'For Trustees 071222 '!$G$44</definedName>
    <definedName name="QB_ROW_166260" localSheetId="8" hidden="1">'Working Copy 050522'!$G$44</definedName>
    <definedName name="QB_ROW_166260" localSheetId="6" hidden="1">'Working Copy 061422'!$G$44</definedName>
    <definedName name="QB_ROW_166260" localSheetId="3" hidden="1">'Working Copy 071222'!$G$44</definedName>
    <definedName name="QB_ROW_168240" localSheetId="10" hidden="1">'060421 For Trustees Prior Year '!$D$36</definedName>
    <definedName name="QB_ROW_168240" localSheetId="9" hidden="1">'Ad Downloaded 042822'!$E$36</definedName>
    <definedName name="QB_ROW_168240" localSheetId="1" hidden="1">'App Bud for Input'!$E$37</definedName>
    <definedName name="QB_ROW_168240" localSheetId="0" hidden="1">'Approved Budget'!$E$37</definedName>
    <definedName name="QB_ROW_168240" localSheetId="5" hidden="1">'For Trustee 061422'!$E$37</definedName>
    <definedName name="QB_ROW_168240" localSheetId="7" hidden="1">'For Trustees 050522'!$E$37</definedName>
    <definedName name="QB_ROW_168240" localSheetId="2" hidden="1">'For Trustees 071222 '!$E$37</definedName>
    <definedName name="QB_ROW_168240" localSheetId="8" hidden="1">'Working Copy 050522'!$E$37</definedName>
    <definedName name="QB_ROW_168240" localSheetId="6" hidden="1">'Working Copy 061422'!$E$37</definedName>
    <definedName name="QB_ROW_168240" localSheetId="3" hidden="1">'Working Copy 071222'!$E$37</definedName>
    <definedName name="QB_ROW_171040" localSheetId="10" hidden="1">'060421 For Trustees Prior Year '!$D$4</definedName>
    <definedName name="QB_ROW_171040" localSheetId="9" hidden="1">'Ad Downloaded 042822'!$E$4</definedName>
    <definedName name="QB_ROW_171040" localSheetId="1" hidden="1">'App Bud for Input'!$E$4</definedName>
    <definedName name="QB_ROW_171040" localSheetId="0" hidden="1">'Approved Budget'!$E$4</definedName>
    <definedName name="QB_ROW_171040" localSheetId="5" hidden="1">'For Trustee 061422'!$E$4</definedName>
    <definedName name="QB_ROW_171040" localSheetId="7" hidden="1">'For Trustees 050522'!$E$4</definedName>
    <definedName name="QB_ROW_171040" localSheetId="2" hidden="1">'For Trustees 071222 '!$E$4</definedName>
    <definedName name="QB_ROW_171040" localSheetId="8" hidden="1">'Working Copy 050522'!$E$4</definedName>
    <definedName name="QB_ROW_171040" localSheetId="6" hidden="1">'Working Copy 061422'!$E$4</definedName>
    <definedName name="QB_ROW_171040" localSheetId="3" hidden="1">'Working Copy 071222'!$E$4</definedName>
    <definedName name="QB_ROW_171340" localSheetId="10" hidden="1">'060421 For Trustees Prior Year '!$D$14</definedName>
    <definedName name="QB_ROW_171340" localSheetId="9" hidden="1">'Ad Downloaded 042822'!$E$15</definedName>
    <definedName name="QB_ROW_171340" localSheetId="1" hidden="1">'App Bud for Input'!$E$15</definedName>
    <definedName name="QB_ROW_171340" localSheetId="0" hidden="1">'Approved Budget'!$E$15</definedName>
    <definedName name="QB_ROW_171340" localSheetId="5" hidden="1">'For Trustee 061422'!$E$15</definedName>
    <definedName name="QB_ROW_171340" localSheetId="7" hidden="1">'For Trustees 050522'!$E$15</definedName>
    <definedName name="QB_ROW_171340" localSheetId="2" hidden="1">'For Trustees 071222 '!$E$15</definedName>
    <definedName name="QB_ROW_171340" localSheetId="8" hidden="1">'Working Copy 050522'!$E$15</definedName>
    <definedName name="QB_ROW_171340" localSheetId="6" hidden="1">'Working Copy 061422'!$E$15</definedName>
    <definedName name="QB_ROW_171340" localSheetId="3" hidden="1">'Working Copy 071222'!$E$15</definedName>
    <definedName name="QB_ROW_172040" localSheetId="10" hidden="1">'060421 For Trustees Prior Year '!$D$22</definedName>
    <definedName name="QB_ROW_172040" localSheetId="9" hidden="1">'Ad Downloaded 042822'!$E$23</definedName>
    <definedName name="QB_ROW_172040" localSheetId="1" hidden="1">'App Bud for Input'!$E$23</definedName>
    <definedName name="QB_ROW_172040" localSheetId="0" hidden="1">'Approved Budget'!$E$23</definedName>
    <definedName name="QB_ROW_172040" localSheetId="5" hidden="1">'For Trustee 061422'!$E$23</definedName>
    <definedName name="QB_ROW_172040" localSheetId="7" hidden="1">'For Trustees 050522'!$E$23</definedName>
    <definedName name="QB_ROW_172040" localSheetId="2" hidden="1">'For Trustees 071222 '!$E$23</definedName>
    <definedName name="QB_ROW_172040" localSheetId="8" hidden="1">'Working Copy 050522'!$E$23</definedName>
    <definedName name="QB_ROW_172040" localSheetId="6" hidden="1">'Working Copy 061422'!$E$23</definedName>
    <definedName name="QB_ROW_172040" localSheetId="3" hidden="1">'Working Copy 071222'!$E$23</definedName>
    <definedName name="QB_ROW_172340" localSheetId="10" hidden="1">'060421 For Trustees Prior Year '!$D$33</definedName>
    <definedName name="QB_ROW_172340" localSheetId="9" hidden="1">'Ad Downloaded 042822'!$E$33</definedName>
    <definedName name="QB_ROW_172340" localSheetId="1" hidden="1">'App Bud for Input'!$E$34</definedName>
    <definedName name="QB_ROW_172340" localSheetId="0" hidden="1">'Approved Budget'!$E$34</definedName>
    <definedName name="QB_ROW_172340" localSheetId="5" hidden="1">'For Trustee 061422'!$E$34</definedName>
    <definedName name="QB_ROW_172340" localSheetId="7" hidden="1">'For Trustees 050522'!$E$34</definedName>
    <definedName name="QB_ROW_172340" localSheetId="2" hidden="1">'For Trustees 071222 '!$E$34</definedName>
    <definedName name="QB_ROW_172340" localSheetId="8" hidden="1">'Working Copy 050522'!$E$34</definedName>
    <definedName name="QB_ROW_172340" localSheetId="6" hidden="1">'Working Copy 061422'!$E$34</definedName>
    <definedName name="QB_ROW_172340" localSheetId="3" hidden="1">'Working Copy 071222'!$E$34</definedName>
    <definedName name="QB_ROW_173050" localSheetId="10" hidden="1">'060421 For Trustees Prior Year '!$E$41</definedName>
    <definedName name="QB_ROW_173050" localSheetId="9" hidden="1">'Ad Downloaded 042822'!$F$41</definedName>
    <definedName name="QB_ROW_173050" localSheetId="1" hidden="1">'App Bud for Input'!$F$42</definedName>
    <definedName name="QB_ROW_173050" localSheetId="0" hidden="1">'Approved Budget'!$F$42</definedName>
    <definedName name="QB_ROW_173050" localSheetId="5" hidden="1">'For Trustee 061422'!$F$42</definedName>
    <definedName name="QB_ROW_173050" localSheetId="7" hidden="1">'For Trustees 050522'!$F$42</definedName>
    <definedName name="QB_ROW_173050" localSheetId="2" hidden="1">'For Trustees 071222 '!$F$42</definedName>
    <definedName name="QB_ROW_173050" localSheetId="8" hidden="1">'Working Copy 050522'!$F$42</definedName>
    <definedName name="QB_ROW_173050" localSheetId="6" hidden="1">'Working Copy 061422'!$F$42</definedName>
    <definedName name="QB_ROW_173050" localSheetId="3" hidden="1">'Working Copy 071222'!$F$42</definedName>
    <definedName name="QB_ROW_173350" localSheetId="10" hidden="1">'060421 For Trustees Prior Year '!$E$47</definedName>
    <definedName name="QB_ROW_173350" localSheetId="9" hidden="1">'Ad Downloaded 042822'!$F$46</definedName>
    <definedName name="QB_ROW_173350" localSheetId="1" hidden="1">'App Bud for Input'!$F$47</definedName>
    <definedName name="QB_ROW_173350" localSheetId="0" hidden="1">'Approved Budget'!$F$47</definedName>
    <definedName name="QB_ROW_173350" localSheetId="5" hidden="1">'For Trustee 061422'!$F$47</definedName>
    <definedName name="QB_ROW_173350" localSheetId="7" hidden="1">'For Trustees 050522'!$F$47</definedName>
    <definedName name="QB_ROW_173350" localSheetId="2" hidden="1">'For Trustees 071222 '!$F$47</definedName>
    <definedName name="QB_ROW_173350" localSheetId="8" hidden="1">'Working Copy 050522'!$F$47</definedName>
    <definedName name="QB_ROW_173350" localSheetId="6" hidden="1">'Working Copy 061422'!$F$47</definedName>
    <definedName name="QB_ROW_173350" localSheetId="3" hidden="1">'Working Copy 071222'!$F$47</definedName>
    <definedName name="QB_ROW_175050" localSheetId="9" hidden="1">'Ad Downloaded 042822'!$F$47</definedName>
    <definedName name="QB_ROW_175050" localSheetId="1" hidden="1">'App Bud for Input'!$F$50</definedName>
    <definedName name="QB_ROW_175050" localSheetId="0" hidden="1">'Approved Budget'!$F$50</definedName>
    <definedName name="QB_ROW_175050" localSheetId="5" hidden="1">'For Trustee 061422'!$F$50</definedName>
    <definedName name="QB_ROW_175050" localSheetId="7" hidden="1">'For Trustees 050522'!$F$50</definedName>
    <definedName name="QB_ROW_175050" localSheetId="2" hidden="1">'For Trustees 071222 '!$F$50</definedName>
    <definedName name="QB_ROW_175050" localSheetId="8" hidden="1">'Working Copy 050522'!$F$48</definedName>
    <definedName name="QB_ROW_175050" localSheetId="6" hidden="1">'Working Copy 061422'!$F$50</definedName>
    <definedName name="QB_ROW_175050" localSheetId="3" hidden="1">'Working Copy 071222'!$F$50</definedName>
    <definedName name="QB_ROW_175350" localSheetId="9" hidden="1">'Ad Downloaded 042822'!$F$49</definedName>
    <definedName name="QB_ROW_175350" localSheetId="1" hidden="1">'App Bud for Input'!$F$52</definedName>
    <definedName name="QB_ROW_175350" localSheetId="0" hidden="1">'Approved Budget'!$F$52</definedName>
    <definedName name="QB_ROW_175350" localSheetId="5" hidden="1">'For Trustee 061422'!$F$52</definedName>
    <definedName name="QB_ROW_175350" localSheetId="7" hidden="1">'For Trustees 050522'!$F$52</definedName>
    <definedName name="QB_ROW_175350" localSheetId="2" hidden="1">'For Trustees 071222 '!$F$52</definedName>
    <definedName name="QB_ROW_175350" localSheetId="8" hidden="1">'Working Copy 050522'!$F$50</definedName>
    <definedName name="QB_ROW_175350" localSheetId="6" hidden="1">'Working Copy 061422'!$F$52</definedName>
    <definedName name="QB_ROW_175350" localSheetId="3" hidden="1">'Working Copy 071222'!$F$52</definedName>
    <definedName name="QB_ROW_177050" localSheetId="10" hidden="1">'060421 For Trustees Prior Year '!$E$50</definedName>
    <definedName name="QB_ROW_177050" localSheetId="9" hidden="1">'Ad Downloaded 042822'!$F$50</definedName>
    <definedName name="QB_ROW_177050" localSheetId="1" hidden="1">'App Bud for Input'!$F$53</definedName>
    <definedName name="QB_ROW_177050" localSheetId="0" hidden="1">'Approved Budget'!$F$53</definedName>
    <definedName name="QB_ROW_177050" localSheetId="5" hidden="1">'For Trustee 061422'!$F$53</definedName>
    <definedName name="QB_ROW_177050" localSheetId="7" hidden="1">'For Trustees 050522'!$F$53</definedName>
    <definedName name="QB_ROW_177050" localSheetId="2" hidden="1">'For Trustees 071222 '!$F$53</definedName>
    <definedName name="QB_ROW_177050" localSheetId="8" hidden="1">'Working Copy 050522'!$F$51</definedName>
    <definedName name="QB_ROW_177050" localSheetId="6" hidden="1">'Working Copy 061422'!$F$53</definedName>
    <definedName name="QB_ROW_177050" localSheetId="3" hidden="1">'Working Copy 071222'!$F$53</definedName>
    <definedName name="QB_ROW_177350" localSheetId="10" hidden="1">'060421 For Trustees Prior Year '!$E$53</definedName>
    <definedName name="QB_ROW_177350" localSheetId="9" hidden="1">'Ad Downloaded 042822'!$F$53</definedName>
    <definedName name="QB_ROW_177350" localSheetId="1" hidden="1">'App Bud for Input'!$F$56</definedName>
    <definedName name="QB_ROW_177350" localSheetId="0" hidden="1">'Approved Budget'!$F$56</definedName>
    <definedName name="QB_ROW_177350" localSheetId="5" hidden="1">'For Trustee 061422'!$F$56</definedName>
    <definedName name="QB_ROW_177350" localSheetId="7" hidden="1">'For Trustees 050522'!$F$56</definedName>
    <definedName name="QB_ROW_177350" localSheetId="2" hidden="1">'For Trustees 071222 '!$F$56</definedName>
    <definedName name="QB_ROW_177350" localSheetId="8" hidden="1">'Working Copy 050522'!$F$54</definedName>
    <definedName name="QB_ROW_177350" localSheetId="6" hidden="1">'Working Copy 061422'!$F$56</definedName>
    <definedName name="QB_ROW_177350" localSheetId="3" hidden="1">'Working Copy 071222'!$F$56</definedName>
    <definedName name="QB_ROW_178050" localSheetId="10" hidden="1">'060421 For Trustees Prior Year '!$E$54</definedName>
    <definedName name="QB_ROW_178050" localSheetId="9" hidden="1">'Ad Downloaded 042822'!$F$54</definedName>
    <definedName name="QB_ROW_178050" localSheetId="1" hidden="1">'App Bud for Input'!$F$57</definedName>
    <definedName name="QB_ROW_178050" localSheetId="0" hidden="1">'Approved Budget'!$F$57</definedName>
    <definedName name="QB_ROW_178050" localSheetId="5" hidden="1">'For Trustee 061422'!$F$57</definedName>
    <definedName name="QB_ROW_178050" localSheetId="7" hidden="1">'For Trustees 050522'!$F$57</definedName>
    <definedName name="QB_ROW_178050" localSheetId="2" hidden="1">'For Trustees 071222 '!$F$57</definedName>
    <definedName name="QB_ROW_178050" localSheetId="8" hidden="1">'Working Copy 050522'!$F$55</definedName>
    <definedName name="QB_ROW_178050" localSheetId="6" hidden="1">'Working Copy 061422'!$F$57</definedName>
    <definedName name="QB_ROW_178050" localSheetId="3" hidden="1">'Working Copy 071222'!$F$57</definedName>
    <definedName name="QB_ROW_178350" localSheetId="10" hidden="1">'060421 For Trustees Prior Year '!$E$57</definedName>
    <definedName name="QB_ROW_178350" localSheetId="9" hidden="1">'Ad Downloaded 042822'!$F$57</definedName>
    <definedName name="QB_ROW_178350" localSheetId="1" hidden="1">'App Bud for Input'!$F$60</definedName>
    <definedName name="QB_ROW_178350" localSheetId="0" hidden="1">'Approved Budget'!$F$60</definedName>
    <definedName name="QB_ROW_178350" localSheetId="5" hidden="1">'For Trustee 061422'!$F$60</definedName>
    <definedName name="QB_ROW_178350" localSheetId="7" hidden="1">'For Trustees 050522'!$F$60</definedName>
    <definedName name="QB_ROW_178350" localSheetId="2" hidden="1">'For Trustees 071222 '!$F$60</definedName>
    <definedName name="QB_ROW_178350" localSheetId="8" hidden="1">'Working Copy 050522'!$F$58</definedName>
    <definedName name="QB_ROW_178350" localSheetId="6" hidden="1">'Working Copy 061422'!$F$60</definedName>
    <definedName name="QB_ROW_178350" localSheetId="3" hidden="1">'Working Copy 071222'!$F$60</definedName>
    <definedName name="QB_ROW_179050" localSheetId="10" hidden="1">'060421 For Trustees Prior Year '!$E$58</definedName>
    <definedName name="QB_ROW_179050" localSheetId="9" hidden="1">'Ad Downloaded 042822'!$F$58</definedName>
    <definedName name="QB_ROW_179050" localSheetId="1" hidden="1">'App Bud for Input'!$F$61</definedName>
    <definedName name="QB_ROW_179050" localSheetId="0" hidden="1">'Approved Budget'!$F$61</definedName>
    <definedName name="QB_ROW_179050" localSheetId="5" hidden="1">'For Trustee 061422'!$F$61</definedName>
    <definedName name="QB_ROW_179050" localSheetId="7" hidden="1">'For Trustees 050522'!$F$61</definedName>
    <definedName name="QB_ROW_179050" localSheetId="2" hidden="1">'For Trustees 071222 '!$F$61</definedName>
    <definedName name="QB_ROW_179050" localSheetId="8" hidden="1">'Working Copy 050522'!$F$59</definedName>
    <definedName name="QB_ROW_179050" localSheetId="6" hidden="1">'Working Copy 061422'!$F$61</definedName>
    <definedName name="QB_ROW_179050" localSheetId="3" hidden="1">'Working Copy 071222'!$F$61</definedName>
    <definedName name="QB_ROW_179350" localSheetId="10" hidden="1">'060421 For Trustees Prior Year '!$E$62</definedName>
    <definedName name="QB_ROW_179350" localSheetId="9" hidden="1">'Ad Downloaded 042822'!$F$62</definedName>
    <definedName name="QB_ROW_179350" localSheetId="1" hidden="1">'App Bud for Input'!$F$65</definedName>
    <definedName name="QB_ROW_179350" localSheetId="0" hidden="1">'Approved Budget'!$F$65</definedName>
    <definedName name="QB_ROW_179350" localSheetId="5" hidden="1">'For Trustee 061422'!$F$65</definedName>
    <definedName name="QB_ROW_179350" localSheetId="7" hidden="1">'For Trustees 050522'!$F$65</definedName>
    <definedName name="QB_ROW_179350" localSheetId="2" hidden="1">'For Trustees 071222 '!$F$65</definedName>
    <definedName name="QB_ROW_179350" localSheetId="8" hidden="1">'Working Copy 050522'!$F$63</definedName>
    <definedName name="QB_ROW_179350" localSheetId="6" hidden="1">'Working Copy 061422'!$F$65</definedName>
    <definedName name="QB_ROW_179350" localSheetId="3" hidden="1">'Working Copy 071222'!$F$65</definedName>
    <definedName name="QB_ROW_180050" localSheetId="10" hidden="1">'060421 For Trustees Prior Year '!$E$63</definedName>
    <definedName name="QB_ROW_180050" localSheetId="9" hidden="1">'Ad Downloaded 042822'!$F$63</definedName>
    <definedName name="QB_ROW_180050" localSheetId="1" hidden="1">'App Bud for Input'!$F$66</definedName>
    <definedName name="QB_ROW_180050" localSheetId="0" hidden="1">'Approved Budget'!$F$66</definedName>
    <definedName name="QB_ROW_180050" localSheetId="5" hidden="1">'For Trustee 061422'!$F$66</definedName>
    <definedName name="QB_ROW_180050" localSheetId="7" hidden="1">'For Trustees 050522'!$F$66</definedName>
    <definedName name="QB_ROW_180050" localSheetId="2" hidden="1">'For Trustees 071222 '!$F$66</definedName>
    <definedName name="QB_ROW_180050" localSheetId="8" hidden="1">'Working Copy 050522'!$F$64</definedName>
    <definedName name="QB_ROW_180050" localSheetId="6" hidden="1">'Working Copy 061422'!$F$66</definedName>
    <definedName name="QB_ROW_180050" localSheetId="3" hidden="1">'Working Copy 071222'!$F$66</definedName>
    <definedName name="QB_ROW_180350" localSheetId="10" hidden="1">'060421 For Trustees Prior Year '!$E$67</definedName>
    <definedName name="QB_ROW_180350" localSheetId="9" hidden="1">'Ad Downloaded 042822'!$F$66</definedName>
    <definedName name="QB_ROW_180350" localSheetId="1" hidden="1">'App Bud for Input'!$F$70</definedName>
    <definedName name="QB_ROW_180350" localSheetId="0" hidden="1">'Approved Budget'!$F$70</definedName>
    <definedName name="QB_ROW_180350" localSheetId="5" hidden="1">'For Trustee 061422'!$F$70</definedName>
    <definedName name="QB_ROW_180350" localSheetId="7" hidden="1">'For Trustees 050522'!$F$70</definedName>
    <definedName name="QB_ROW_180350" localSheetId="2" hidden="1">'For Trustees 071222 '!$F$70</definedName>
    <definedName name="QB_ROW_180350" localSheetId="8" hidden="1">'Working Copy 050522'!$F$68</definedName>
    <definedName name="QB_ROW_180350" localSheetId="6" hidden="1">'Working Copy 061422'!$F$70</definedName>
    <definedName name="QB_ROW_180350" localSheetId="3" hidden="1">'Working Copy 071222'!$F$70</definedName>
    <definedName name="QB_ROW_181050" localSheetId="10" hidden="1">'060421 For Trustees Prior Year '!$E$136</definedName>
    <definedName name="QB_ROW_181050" localSheetId="9" hidden="1">'Ad Downloaded 042822'!$F$104</definedName>
    <definedName name="QB_ROW_181050" localSheetId="1" hidden="1">'App Bud for Input'!$F$136</definedName>
    <definedName name="QB_ROW_181050" localSheetId="0" hidden="1">'Approved Budget'!$F$136</definedName>
    <definedName name="QB_ROW_181050" localSheetId="5" hidden="1">'For Trustee 061422'!$F$136</definedName>
    <definedName name="QB_ROW_181050" localSheetId="7" hidden="1">'For Trustees 050522'!$F$136</definedName>
    <definedName name="QB_ROW_181050" localSheetId="2" hidden="1">'For Trustees 071222 '!$F$136</definedName>
    <definedName name="QB_ROW_181050" localSheetId="8" hidden="1">'Working Copy 050522'!$F$108</definedName>
    <definedName name="QB_ROW_181050" localSheetId="6" hidden="1">'Working Copy 061422'!$F$136</definedName>
    <definedName name="QB_ROW_181050" localSheetId="3" hidden="1">'Working Copy 071222'!$F$136</definedName>
    <definedName name="QB_ROW_181350" localSheetId="10" hidden="1">'060421 For Trustees Prior Year '!$E$148</definedName>
    <definedName name="QB_ROW_181350" localSheetId="9" hidden="1">'Ad Downloaded 042822'!$F$115</definedName>
    <definedName name="QB_ROW_181350" localSheetId="1" hidden="1">'App Bud for Input'!$F$148</definedName>
    <definedName name="QB_ROW_181350" localSheetId="0" hidden="1">'Approved Budget'!$F$148</definedName>
    <definedName name="QB_ROW_181350" localSheetId="5" hidden="1">'For Trustee 061422'!$F$148</definedName>
    <definedName name="QB_ROW_181350" localSheetId="7" hidden="1">'For Trustees 050522'!$F$148</definedName>
    <definedName name="QB_ROW_181350" localSheetId="2" hidden="1">'For Trustees 071222 '!$F$148</definedName>
    <definedName name="QB_ROW_181350" localSheetId="8" hidden="1">'Working Copy 050522'!$F$120</definedName>
    <definedName name="QB_ROW_181350" localSheetId="6" hidden="1">'Working Copy 061422'!$F$148</definedName>
    <definedName name="QB_ROW_181350" localSheetId="3" hidden="1">'Working Copy 071222'!$F$148</definedName>
    <definedName name="QB_ROW_182050" localSheetId="10" hidden="1">'060421 For Trustees Prior Year '!$E$92</definedName>
    <definedName name="QB_ROW_182050" localSheetId="9" hidden="1">'Ad Downloaded 042822'!$F$73</definedName>
    <definedName name="QB_ROW_182050" localSheetId="1" hidden="1">'App Bud for Input'!$F$92</definedName>
    <definedName name="QB_ROW_182050" localSheetId="0" hidden="1">'Approved Budget'!$F$92</definedName>
    <definedName name="QB_ROW_182050" localSheetId="5" hidden="1">'For Trustee 061422'!$F$92</definedName>
    <definedName name="QB_ROW_182050" localSheetId="7" hidden="1">'For Trustees 050522'!$F$92</definedName>
    <definedName name="QB_ROW_182050" localSheetId="2" hidden="1">'For Trustees 071222 '!$F$92</definedName>
    <definedName name="QB_ROW_182050" localSheetId="8" hidden="1">'Working Copy 050522'!$F$75</definedName>
    <definedName name="QB_ROW_182050" localSheetId="6" hidden="1">'Working Copy 061422'!$F$92</definedName>
    <definedName name="QB_ROW_182050" localSheetId="3" hidden="1">'Working Copy 071222'!$F$92</definedName>
    <definedName name="QB_ROW_182350" localSheetId="10" hidden="1">'060421 For Trustees Prior Year '!$E$124</definedName>
    <definedName name="QB_ROW_182350" localSheetId="9" hidden="1">'Ad Downloaded 042822'!$F$103</definedName>
    <definedName name="QB_ROW_182350" localSheetId="1" hidden="1">'App Bud for Input'!$F$124</definedName>
    <definedName name="QB_ROW_182350" localSheetId="0" hidden="1">'Approved Budget'!$F$124</definedName>
    <definedName name="QB_ROW_182350" localSheetId="5" hidden="1">'For Trustee 061422'!$F$124</definedName>
    <definedName name="QB_ROW_182350" localSheetId="7" hidden="1">'For Trustees 050522'!$F$124</definedName>
    <definedName name="QB_ROW_182350" localSheetId="2" hidden="1">'For Trustees 071222 '!$F$124</definedName>
    <definedName name="QB_ROW_182350" localSheetId="8" hidden="1">'Working Copy 050522'!$F$107</definedName>
    <definedName name="QB_ROW_182350" localSheetId="6" hidden="1">'Working Copy 061422'!$F$124</definedName>
    <definedName name="QB_ROW_182350" localSheetId="3" hidden="1">'Working Copy 071222'!$F$124</definedName>
    <definedName name="QB_ROW_18301" localSheetId="10" hidden="1">'060421 For Trustees Prior Year '!#REF!</definedName>
    <definedName name="QB_ROW_18301" localSheetId="9" hidden="1">'Ad Downloaded 042822'!$A$143</definedName>
    <definedName name="QB_ROW_18301" localSheetId="1" hidden="1">'App Bud for Input'!$A$184</definedName>
    <definedName name="QB_ROW_18301" localSheetId="0" hidden="1">'Approved Budget'!$A$184</definedName>
    <definedName name="QB_ROW_18301" localSheetId="5" hidden="1">'For Trustee 061422'!$A$184</definedName>
    <definedName name="QB_ROW_18301" localSheetId="7" hidden="1">'For Trustees 050522'!$A$184</definedName>
    <definedName name="QB_ROW_18301" localSheetId="2" hidden="1">'For Trustees 071222 '!$A$184</definedName>
    <definedName name="QB_ROW_18301" localSheetId="8" hidden="1">'Working Copy 050522'!$A$156</definedName>
    <definedName name="QB_ROW_18301" localSheetId="6" hidden="1">'Working Copy 061422'!$A$184</definedName>
    <definedName name="QB_ROW_18301" localSheetId="3" hidden="1">'Working Copy 071222'!$A$184</definedName>
    <definedName name="QB_ROW_183050" localSheetId="10" hidden="1">'060421 For Trustees Prior Year '!$E$70</definedName>
    <definedName name="QB_ROW_183050" localSheetId="9" hidden="1">'Ad Downloaded 042822'!$F$69</definedName>
    <definedName name="QB_ROW_183050" localSheetId="1" hidden="1">'App Bud for Input'!$F$73</definedName>
    <definedName name="QB_ROW_183050" localSheetId="0" hidden="1">'Approved Budget'!$F$73</definedName>
    <definedName name="QB_ROW_183050" localSheetId="5" hidden="1">'For Trustee 061422'!$F$73</definedName>
    <definedName name="QB_ROW_183050" localSheetId="7" hidden="1">'For Trustees 050522'!$F$73</definedName>
    <definedName name="QB_ROW_183050" localSheetId="2" hidden="1">'For Trustees 071222 '!$F$73</definedName>
    <definedName name="QB_ROW_183050" localSheetId="8" hidden="1">'Working Copy 050522'!$F$71</definedName>
    <definedName name="QB_ROW_183050" localSheetId="6" hidden="1">'Working Copy 061422'!$F$73</definedName>
    <definedName name="QB_ROW_183050" localSheetId="3" hidden="1">'Working Copy 071222'!$F$73</definedName>
    <definedName name="QB_ROW_183350" localSheetId="10" hidden="1">'060421 For Trustees Prior Year '!$E$73</definedName>
    <definedName name="QB_ROW_183350" localSheetId="9" hidden="1">'Ad Downloaded 042822'!$F$72</definedName>
    <definedName name="QB_ROW_183350" localSheetId="1" hidden="1">'App Bud for Input'!$F$76</definedName>
    <definedName name="QB_ROW_183350" localSheetId="0" hidden="1">'Approved Budget'!$F$76</definedName>
    <definedName name="QB_ROW_183350" localSheetId="5" hidden="1">'For Trustee 061422'!$F$76</definedName>
    <definedName name="QB_ROW_183350" localSheetId="7" hidden="1">'For Trustees 050522'!$F$76</definedName>
    <definedName name="QB_ROW_183350" localSheetId="2" hidden="1">'For Trustees 071222 '!$F$76</definedName>
    <definedName name="QB_ROW_183350" localSheetId="8" hidden="1">'Working Copy 050522'!$F$74</definedName>
    <definedName name="QB_ROW_183350" localSheetId="6" hidden="1">'Working Copy 061422'!$F$76</definedName>
    <definedName name="QB_ROW_183350" localSheetId="3" hidden="1">'Working Copy 071222'!$F$76</definedName>
    <definedName name="QB_ROW_186050" localSheetId="10" hidden="1">'060421 For Trustees Prior Year '!$E$151</definedName>
    <definedName name="QB_ROW_186050" localSheetId="9" hidden="1">'Ad Downloaded 042822'!$F$118</definedName>
    <definedName name="QB_ROW_186050" localSheetId="1" hidden="1">'App Bud for Input'!$F$151</definedName>
    <definedName name="QB_ROW_186050" localSheetId="0" hidden="1">'Approved Budget'!$F$151</definedName>
    <definedName name="QB_ROW_186050" localSheetId="5" hidden="1">'For Trustee 061422'!$F$151</definedName>
    <definedName name="QB_ROW_186050" localSheetId="7" hidden="1">'For Trustees 050522'!$F$151</definedName>
    <definedName name="QB_ROW_186050" localSheetId="2" hidden="1">'For Trustees 071222 '!$F$151</definedName>
    <definedName name="QB_ROW_186050" localSheetId="8" hidden="1">'Working Copy 050522'!$F$123</definedName>
    <definedName name="QB_ROW_186050" localSheetId="6" hidden="1">'Working Copy 061422'!$F$151</definedName>
    <definedName name="QB_ROW_186050" localSheetId="3" hidden="1">'Working Copy 071222'!$F$151</definedName>
    <definedName name="QB_ROW_186350" localSheetId="10" hidden="1">'060421 For Trustees Prior Year '!$E$153</definedName>
    <definedName name="QB_ROW_186350" localSheetId="9" hidden="1">'Ad Downloaded 042822'!$F$120</definedName>
    <definedName name="QB_ROW_186350" localSheetId="1" hidden="1">'App Bud for Input'!$F$153</definedName>
    <definedName name="QB_ROW_186350" localSheetId="0" hidden="1">'Approved Budget'!$F$153</definedName>
    <definedName name="QB_ROW_186350" localSheetId="5" hidden="1">'For Trustee 061422'!$F$153</definedName>
    <definedName name="QB_ROW_186350" localSheetId="7" hidden="1">'For Trustees 050522'!$F$153</definedName>
    <definedName name="QB_ROW_186350" localSheetId="2" hidden="1">'For Trustees 071222 '!$F$153</definedName>
    <definedName name="QB_ROW_186350" localSheetId="8" hidden="1">'Working Copy 050522'!$F$125</definedName>
    <definedName name="QB_ROW_186350" localSheetId="6" hidden="1">'Working Copy 061422'!$F$153</definedName>
    <definedName name="QB_ROW_186350" localSheetId="3" hidden="1">'Working Copy 071222'!$F$153</definedName>
    <definedName name="QB_ROW_187050" localSheetId="10" hidden="1">'060421 For Trustees Prior Year '!$E$163</definedName>
    <definedName name="QB_ROW_187050" localSheetId="9" hidden="1">'Ad Downloaded 042822'!$F$127</definedName>
    <definedName name="QB_ROW_187050" localSheetId="1" hidden="1">'App Bud for Input'!$F$163</definedName>
    <definedName name="QB_ROW_187050" localSheetId="0" hidden="1">'Approved Budget'!$F$163</definedName>
    <definedName name="QB_ROW_187050" localSheetId="5" hidden="1">'For Trustee 061422'!$F$163</definedName>
    <definedName name="QB_ROW_187050" localSheetId="7" hidden="1">'For Trustees 050522'!$F$163</definedName>
    <definedName name="QB_ROW_187050" localSheetId="2" hidden="1">'For Trustees 071222 '!$F$163</definedName>
    <definedName name="QB_ROW_187050" localSheetId="8" hidden="1">'Working Copy 050522'!$F$135</definedName>
    <definedName name="QB_ROW_187050" localSheetId="6" hidden="1">'Working Copy 061422'!$F$163</definedName>
    <definedName name="QB_ROW_187050" localSheetId="3" hidden="1">'Working Copy 071222'!$F$163</definedName>
    <definedName name="QB_ROW_187350" localSheetId="10" hidden="1">'060421 For Trustees Prior Year '!$E$165</definedName>
    <definedName name="QB_ROW_187350" localSheetId="9" hidden="1">'Ad Downloaded 042822'!$F$129</definedName>
    <definedName name="QB_ROW_187350" localSheetId="1" hidden="1">'App Bud for Input'!$F$165</definedName>
    <definedName name="QB_ROW_187350" localSheetId="0" hidden="1">'Approved Budget'!$F$165</definedName>
    <definedName name="QB_ROW_187350" localSheetId="5" hidden="1">'For Trustee 061422'!$F$165</definedName>
    <definedName name="QB_ROW_187350" localSheetId="7" hidden="1">'For Trustees 050522'!$F$165</definedName>
    <definedName name="QB_ROW_187350" localSheetId="2" hidden="1">'For Trustees 071222 '!$F$165</definedName>
    <definedName name="QB_ROW_187350" localSheetId="8" hidden="1">'Working Copy 050522'!$F$137</definedName>
    <definedName name="QB_ROW_187350" localSheetId="6" hidden="1">'Working Copy 061422'!$F$165</definedName>
    <definedName name="QB_ROW_187350" localSheetId="3" hidden="1">'Working Copy 071222'!$F$165</definedName>
    <definedName name="QB_ROW_188050" localSheetId="10" hidden="1">'060421 For Trustees Prior Year '!$E$157</definedName>
    <definedName name="QB_ROW_188050" localSheetId="9" hidden="1">'Ad Downloaded 042822'!$F$124</definedName>
    <definedName name="QB_ROW_188050" localSheetId="1" hidden="1">'App Bud for Input'!$F$157</definedName>
    <definedName name="QB_ROW_188050" localSheetId="0" hidden="1">'Approved Budget'!$F$157</definedName>
    <definedName name="QB_ROW_188050" localSheetId="5" hidden="1">'For Trustee 061422'!$F$157</definedName>
    <definedName name="QB_ROW_188050" localSheetId="7" hidden="1">'For Trustees 050522'!$F$157</definedName>
    <definedName name="QB_ROW_188050" localSheetId="2" hidden="1">'For Trustees 071222 '!$F$157</definedName>
    <definedName name="QB_ROW_188050" localSheetId="8" hidden="1">'Working Copy 050522'!$F$129</definedName>
    <definedName name="QB_ROW_188050" localSheetId="6" hidden="1">'Working Copy 061422'!$F$157</definedName>
    <definedName name="QB_ROW_188050" localSheetId="3" hidden="1">'Working Copy 071222'!$F$157</definedName>
    <definedName name="QB_ROW_188350" localSheetId="10" hidden="1">'060421 For Trustees Prior Year '!$E$162</definedName>
    <definedName name="QB_ROW_188350" localSheetId="9" hidden="1">'Ad Downloaded 042822'!$F$126</definedName>
    <definedName name="QB_ROW_188350" localSheetId="1" hidden="1">'App Bud for Input'!$F$162</definedName>
    <definedName name="QB_ROW_188350" localSheetId="0" hidden="1">'Approved Budget'!$F$162</definedName>
    <definedName name="QB_ROW_188350" localSheetId="5" hidden="1">'For Trustee 061422'!$F$162</definedName>
    <definedName name="QB_ROW_188350" localSheetId="7" hidden="1">'For Trustees 050522'!$F$162</definedName>
    <definedName name="QB_ROW_188350" localSheetId="2" hidden="1">'For Trustees 071222 '!$F$162</definedName>
    <definedName name="QB_ROW_188350" localSheetId="8" hidden="1">'Working Copy 050522'!$F$134</definedName>
    <definedName name="QB_ROW_188350" localSheetId="6" hidden="1">'Working Copy 061422'!$F$162</definedName>
    <definedName name="QB_ROW_188350" localSheetId="3" hidden="1">'Working Copy 071222'!$F$162</definedName>
    <definedName name="QB_ROW_19011" localSheetId="10" hidden="1">'060421 For Trustees Prior Year '!$A$2</definedName>
    <definedName name="QB_ROW_19011" localSheetId="9" hidden="1">'Ad Downloaded 042822'!$B$2</definedName>
    <definedName name="QB_ROW_19011" localSheetId="1" hidden="1">'App Bud for Input'!$B$2</definedName>
    <definedName name="QB_ROW_19011" localSheetId="0" hidden="1">'Approved Budget'!$B$2</definedName>
    <definedName name="QB_ROW_19011" localSheetId="5" hidden="1">'For Trustee 061422'!$B$2</definedName>
    <definedName name="QB_ROW_19011" localSheetId="7" hidden="1">'For Trustees 050522'!$B$2</definedName>
    <definedName name="QB_ROW_19011" localSheetId="2" hidden="1">'For Trustees 071222 '!$B$2</definedName>
    <definedName name="QB_ROW_19011" localSheetId="8" hidden="1">'Working Copy 050522'!$B$2</definedName>
    <definedName name="QB_ROW_19011" localSheetId="6" hidden="1">'Working Copy 061422'!$B$2</definedName>
    <definedName name="QB_ROW_19011" localSheetId="3" hidden="1">'Working Copy 071222'!$B$2</definedName>
    <definedName name="QB_ROW_191050" localSheetId="10" hidden="1">'060421 For Trustees Prior Year '!$E$166</definedName>
    <definedName name="QB_ROW_191050" localSheetId="9" hidden="1">'Ad Downloaded 042822'!$F$130</definedName>
    <definedName name="QB_ROW_191050" localSheetId="1" hidden="1">'App Bud for Input'!$F$166</definedName>
    <definedName name="QB_ROW_191050" localSheetId="0" hidden="1">'Approved Budget'!$F$166</definedName>
    <definedName name="QB_ROW_191050" localSheetId="5" hidden="1">'For Trustee 061422'!$F$166</definedName>
    <definedName name="QB_ROW_191050" localSheetId="7" hidden="1">'For Trustees 050522'!$F$166</definedName>
    <definedName name="QB_ROW_191050" localSheetId="2" hidden="1">'For Trustees 071222 '!$F$166</definedName>
    <definedName name="QB_ROW_191050" localSheetId="8" hidden="1">'Working Copy 050522'!$F$138</definedName>
    <definedName name="QB_ROW_191050" localSheetId="6" hidden="1">'Working Copy 061422'!$F$166</definedName>
    <definedName name="QB_ROW_191050" localSheetId="3" hidden="1">'Working Copy 071222'!$F$166</definedName>
    <definedName name="QB_ROW_191350" localSheetId="10" hidden="1">'060421 For Trustees Prior Year '!$E$170</definedName>
    <definedName name="QB_ROW_191350" localSheetId="9" hidden="1">'Ad Downloaded 042822'!$F$132</definedName>
    <definedName name="QB_ROW_191350" localSheetId="1" hidden="1">'App Bud for Input'!$F$170</definedName>
    <definedName name="QB_ROW_191350" localSheetId="0" hidden="1">'Approved Budget'!$F$170</definedName>
    <definedName name="QB_ROW_191350" localSheetId="5" hidden="1">'For Trustee 061422'!$F$170</definedName>
    <definedName name="QB_ROW_191350" localSheetId="7" hidden="1">'For Trustees 050522'!$F$170</definedName>
    <definedName name="QB_ROW_191350" localSheetId="2" hidden="1">'For Trustees 071222 '!$F$170</definedName>
    <definedName name="QB_ROW_191350" localSheetId="8" hidden="1">'Working Copy 050522'!$F$142</definedName>
    <definedName name="QB_ROW_191350" localSheetId="6" hidden="1">'Working Copy 061422'!$F$170</definedName>
    <definedName name="QB_ROW_191350" localSheetId="3" hidden="1">'Working Copy 071222'!$F$170</definedName>
    <definedName name="QB_ROW_19311" localSheetId="10" hidden="1">'060421 For Trustees Prior Year '!$A$179</definedName>
    <definedName name="QB_ROW_19311" localSheetId="9" hidden="1">'Ad Downloaded 042822'!$B$135</definedName>
    <definedName name="QB_ROW_19311" localSheetId="1" hidden="1">'App Bud for Input'!$B$176</definedName>
    <definedName name="QB_ROW_19311" localSheetId="0" hidden="1">'Approved Budget'!$B$176</definedName>
    <definedName name="QB_ROW_19311" localSheetId="5" hidden="1">'For Trustee 061422'!$B$176</definedName>
    <definedName name="QB_ROW_19311" localSheetId="7" hidden="1">'For Trustees 050522'!$B$176</definedName>
    <definedName name="QB_ROW_19311" localSheetId="2" hidden="1">'For Trustees 071222 '!$B$176</definedName>
    <definedName name="QB_ROW_19311" localSheetId="8" hidden="1">'Working Copy 050522'!$B$148</definedName>
    <definedName name="QB_ROW_19311" localSheetId="6" hidden="1">'Working Copy 061422'!$B$176</definedName>
    <definedName name="QB_ROW_19311" localSheetId="3" hidden="1">'Working Copy 071222'!$B$176</definedName>
    <definedName name="QB_ROW_193260" localSheetId="10" hidden="1">'060421 For Trustees Prior Year '!$F$142</definedName>
    <definedName name="QB_ROW_193260" localSheetId="9" hidden="1">'Ad Downloaded 042822'!$G$110</definedName>
    <definedName name="QB_ROW_193260" localSheetId="1" hidden="1">'App Bud for Input'!$G$142</definedName>
    <definedName name="QB_ROW_193260" localSheetId="0" hidden="1">'Approved Budget'!$G$142</definedName>
    <definedName name="QB_ROW_193260" localSheetId="5" hidden="1">'For Trustee 061422'!$G$142</definedName>
    <definedName name="QB_ROW_193260" localSheetId="7" hidden="1">'For Trustees 050522'!$G$142</definedName>
    <definedName name="QB_ROW_193260" localSheetId="2" hidden="1">'For Trustees 071222 '!$G$142</definedName>
    <definedName name="QB_ROW_193260" localSheetId="8" hidden="1">'Working Copy 050522'!$G$114</definedName>
    <definedName name="QB_ROW_193260" localSheetId="6" hidden="1">'Working Copy 061422'!$G$142</definedName>
    <definedName name="QB_ROW_193260" localSheetId="3" hidden="1">'Working Copy 071222'!$G$142</definedName>
    <definedName name="QB_ROW_194250" localSheetId="10" hidden="1">'060421 For Trustees Prior Year '!$E$29</definedName>
    <definedName name="QB_ROW_200230" localSheetId="10" hidden="1">'060421 For Trustees Prior Year '!$C$183</definedName>
    <definedName name="QB_ROW_200230" localSheetId="9" hidden="1">'Ad Downloaded 042822'!$D$139</definedName>
    <definedName name="QB_ROW_200230" localSheetId="1" hidden="1">'App Bud for Input'!$D$180</definedName>
    <definedName name="QB_ROW_200230" localSheetId="0" hidden="1">'Approved Budget'!$D$180</definedName>
    <definedName name="QB_ROW_200230" localSheetId="5" hidden="1">'For Trustee 061422'!$D$180</definedName>
    <definedName name="QB_ROW_200230" localSheetId="7" hidden="1">'For Trustees 050522'!$D$180</definedName>
    <definedName name="QB_ROW_200230" localSheetId="2" hidden="1">'For Trustees 071222 '!$D$180</definedName>
    <definedName name="QB_ROW_200230" localSheetId="8" hidden="1">'Working Copy 050522'!$D$152</definedName>
    <definedName name="QB_ROW_200230" localSheetId="6" hidden="1">'Working Copy 061422'!$D$180</definedName>
    <definedName name="QB_ROW_200230" localSheetId="3" hidden="1">'Working Copy 071222'!$D$180</definedName>
    <definedName name="QB_ROW_20031" localSheetId="10" hidden="1">'060421 For Trustees Prior Year '!$C$3</definedName>
    <definedName name="QB_ROW_20031" localSheetId="9" hidden="1">'Ad Downloaded 042822'!$D$3</definedName>
    <definedName name="QB_ROW_20031" localSheetId="1" hidden="1">'App Bud for Input'!$D$3</definedName>
    <definedName name="QB_ROW_20031" localSheetId="0" hidden="1">'Approved Budget'!$D$3</definedName>
    <definedName name="QB_ROW_20031" localSheetId="5" hidden="1">'For Trustee 061422'!$D$3</definedName>
    <definedName name="QB_ROW_20031" localSheetId="7" hidden="1">'For Trustees 050522'!$D$3</definedName>
    <definedName name="QB_ROW_20031" localSheetId="2" hidden="1">'For Trustees 071222 '!$D$3</definedName>
    <definedName name="QB_ROW_20031" localSheetId="8" hidden="1">'Working Copy 050522'!$D$3</definedName>
    <definedName name="QB_ROW_20031" localSheetId="6" hidden="1">'Working Copy 061422'!$D$3</definedName>
    <definedName name="QB_ROW_20031" localSheetId="3" hidden="1">'Working Copy 071222'!$D$3</definedName>
    <definedName name="QB_ROW_202230" localSheetId="10" hidden="1">'060421 For Trustees Prior Year '!$C$182</definedName>
    <definedName name="QB_ROW_202230" localSheetId="9" hidden="1">'Ad Downloaded 042822'!$D$138</definedName>
    <definedName name="QB_ROW_202230" localSheetId="1" hidden="1">'App Bud for Input'!$D$179</definedName>
    <definedName name="QB_ROW_202230" localSheetId="0" hidden="1">'Approved Budget'!$D$179</definedName>
    <definedName name="QB_ROW_202230" localSheetId="5" hidden="1">'For Trustee 061422'!$D$179</definedName>
    <definedName name="QB_ROW_202230" localSheetId="7" hidden="1">'For Trustees 050522'!$D$179</definedName>
    <definedName name="QB_ROW_202230" localSheetId="2" hidden="1">'For Trustees 071222 '!$D$179</definedName>
    <definedName name="QB_ROW_202230" localSheetId="8" hidden="1">'Working Copy 050522'!$D$151</definedName>
    <definedName name="QB_ROW_202230" localSheetId="6" hidden="1">'Working Copy 061422'!$D$179</definedName>
    <definedName name="QB_ROW_202230" localSheetId="3" hidden="1">'Working Copy 071222'!$D$179</definedName>
    <definedName name="QB_ROW_20250" localSheetId="10" hidden="1">'060421 For Trustees Prior Year '!$E$31</definedName>
    <definedName name="QB_ROW_20250" localSheetId="9" hidden="1">'Ad Downloaded 042822'!$F$31</definedName>
    <definedName name="QB_ROW_20250" localSheetId="1" hidden="1">'App Bud for Input'!$F$32</definedName>
    <definedName name="QB_ROW_20250" localSheetId="0" hidden="1">'Approved Budget'!$F$32</definedName>
    <definedName name="QB_ROW_20250" localSheetId="5" hidden="1">'For Trustee 061422'!$F$32</definedName>
    <definedName name="QB_ROW_20250" localSheetId="7" hidden="1">'For Trustees 050522'!$F$32</definedName>
    <definedName name="QB_ROW_20250" localSheetId="2" hidden="1">'For Trustees 071222 '!$F$32</definedName>
    <definedName name="QB_ROW_20250" localSheetId="8" hidden="1">'Working Copy 050522'!$F$32</definedName>
    <definedName name="QB_ROW_20250" localSheetId="6" hidden="1">'Working Copy 061422'!$F$32</definedName>
    <definedName name="QB_ROW_20250" localSheetId="3" hidden="1">'Working Copy 071222'!$F$32</definedName>
    <definedName name="QB_ROW_20331" localSheetId="10" hidden="1">'060421 For Trustees Prior Year '!$C$34</definedName>
    <definedName name="QB_ROW_20331" localSheetId="9" hidden="1">'Ad Downloaded 042822'!$D$34</definedName>
    <definedName name="QB_ROW_20331" localSheetId="1" hidden="1">'App Bud for Input'!$D$35</definedName>
    <definedName name="QB_ROW_20331" localSheetId="0" hidden="1">'Approved Budget'!$D$35</definedName>
    <definedName name="QB_ROW_20331" localSheetId="5" hidden="1">'For Trustee 061422'!$D$35</definedName>
    <definedName name="QB_ROW_20331" localSheetId="7" hidden="1">'For Trustees 050522'!$D$35</definedName>
    <definedName name="QB_ROW_20331" localSheetId="2" hidden="1">'For Trustees 071222 '!$D$35</definedName>
    <definedName name="QB_ROW_20331" localSheetId="8" hidden="1">'Working Copy 050522'!$D$35</definedName>
    <definedName name="QB_ROW_20331" localSheetId="6" hidden="1">'Working Copy 061422'!$D$35</definedName>
    <definedName name="QB_ROW_20331" localSheetId="3" hidden="1">'Working Copy 071222'!$D$35</definedName>
    <definedName name="QB_ROW_207350" localSheetId="10" hidden="1">'060421 For Trustees Prior Year '!$E$26</definedName>
    <definedName name="QB_ROW_207350" localSheetId="9" hidden="1">'Ad Downloaded 042822'!$F$27</definedName>
    <definedName name="QB_ROW_207350" localSheetId="1" hidden="1">'App Bud for Input'!$F$27</definedName>
    <definedName name="QB_ROW_207350" localSheetId="0" hidden="1">'Approved Budget'!$F$27</definedName>
    <definedName name="QB_ROW_207350" localSheetId="5" hidden="1">'For Trustee 061422'!$F$27</definedName>
    <definedName name="QB_ROW_207350" localSheetId="7" hidden="1">'For Trustees 050522'!$F$27</definedName>
    <definedName name="QB_ROW_207350" localSheetId="2" hidden="1">'For Trustees 071222 '!$F$27</definedName>
    <definedName name="QB_ROW_207350" localSheetId="8" hidden="1">'Working Copy 050522'!$F$27</definedName>
    <definedName name="QB_ROW_207350" localSheetId="6" hidden="1">'Working Copy 061422'!$F$27</definedName>
    <definedName name="QB_ROW_207350" localSheetId="3" hidden="1">'Working Copy 071222'!$F$27</definedName>
    <definedName name="QB_ROW_21031" localSheetId="10" hidden="1">'060421 For Trustees Prior Year '!$C$39</definedName>
    <definedName name="QB_ROW_21031" localSheetId="9" hidden="1">'Ad Downloaded 042822'!$D$39</definedName>
    <definedName name="QB_ROW_21031" localSheetId="1" hidden="1">'App Bud for Input'!$D$40</definedName>
    <definedName name="QB_ROW_21031" localSheetId="0" hidden="1">'Approved Budget'!$D$40</definedName>
    <definedName name="QB_ROW_21031" localSheetId="5" hidden="1">'For Trustee 061422'!$D$40</definedName>
    <definedName name="QB_ROW_21031" localSheetId="7" hidden="1">'For Trustees 050522'!$D$40</definedName>
    <definedName name="QB_ROW_21031" localSheetId="2" hidden="1">'For Trustees 071222 '!$D$40</definedName>
    <definedName name="QB_ROW_21031" localSheetId="8" hidden="1">'Working Copy 050522'!$D$40</definedName>
    <definedName name="QB_ROW_21031" localSheetId="6" hidden="1">'Working Copy 061422'!$D$40</definedName>
    <definedName name="QB_ROW_21031" localSheetId="3" hidden="1">'Working Copy 071222'!$D$40</definedName>
    <definedName name="QB_ROW_211260" localSheetId="10" hidden="1">'060421 For Trustees Prior Year '!$F$61</definedName>
    <definedName name="QB_ROW_211260" localSheetId="9" hidden="1">'Ad Downloaded 042822'!$G$61</definedName>
    <definedName name="QB_ROW_211260" localSheetId="1" hidden="1">'App Bud for Input'!$G$64</definedName>
    <definedName name="QB_ROW_211260" localSheetId="0" hidden="1">'Approved Budget'!$G$64</definedName>
    <definedName name="QB_ROW_211260" localSheetId="5" hidden="1">'For Trustee 061422'!$G$64</definedName>
    <definedName name="QB_ROW_211260" localSheetId="7" hidden="1">'For Trustees 050522'!$G$64</definedName>
    <definedName name="QB_ROW_211260" localSheetId="2" hidden="1">'For Trustees 071222 '!$G$64</definedName>
    <definedName name="QB_ROW_211260" localSheetId="8" hidden="1">'Working Copy 050522'!$G$62</definedName>
    <definedName name="QB_ROW_211260" localSheetId="6" hidden="1">'Working Copy 061422'!$G$64</definedName>
    <definedName name="QB_ROW_211260" localSheetId="3" hidden="1">'Working Copy 071222'!$G$64</definedName>
    <definedName name="QB_ROW_21250" localSheetId="10" hidden="1">'060421 For Trustees Prior Year '!$E$27</definedName>
    <definedName name="QB_ROW_21250" localSheetId="9" hidden="1">'Ad Downloaded 042822'!$F$28</definedName>
    <definedName name="QB_ROW_21250" localSheetId="1" hidden="1">'App Bud for Input'!$F$28</definedName>
    <definedName name="QB_ROW_21250" localSheetId="0" hidden="1">'Approved Budget'!$F$28</definedName>
    <definedName name="QB_ROW_21250" localSheetId="5" hidden="1">'For Trustee 061422'!$F$28</definedName>
    <definedName name="QB_ROW_21250" localSheetId="7" hidden="1">'For Trustees 050522'!$F$28</definedName>
    <definedName name="QB_ROW_21250" localSheetId="2" hidden="1">'For Trustees 071222 '!$F$28</definedName>
    <definedName name="QB_ROW_21250" localSheetId="8" hidden="1">'Working Copy 050522'!$F$28</definedName>
    <definedName name="QB_ROW_21250" localSheetId="6" hidden="1">'Working Copy 061422'!$F$28</definedName>
    <definedName name="QB_ROW_21250" localSheetId="3" hidden="1">'Working Copy 071222'!$F$28</definedName>
    <definedName name="QB_ROW_21331" localSheetId="10" hidden="1">'060421 For Trustees Prior Year '!$C$178</definedName>
    <definedName name="QB_ROW_21331" localSheetId="9" hidden="1">'Ad Downloaded 042822'!$D$134</definedName>
    <definedName name="QB_ROW_21331" localSheetId="1" hidden="1">'App Bud for Input'!$D$175</definedName>
    <definedName name="QB_ROW_21331" localSheetId="0" hidden="1">'Approved Budget'!$D$175</definedName>
    <definedName name="QB_ROW_21331" localSheetId="5" hidden="1">'For Trustee 061422'!$D$175</definedName>
    <definedName name="QB_ROW_21331" localSheetId="7" hidden="1">'For Trustees 050522'!$D$175</definedName>
    <definedName name="QB_ROW_21331" localSheetId="2" hidden="1">'For Trustees 071222 '!$D$175</definedName>
    <definedName name="QB_ROW_21331" localSheetId="8" hidden="1">'Working Copy 050522'!$D$147</definedName>
    <definedName name="QB_ROW_21331" localSheetId="6" hidden="1">'Working Copy 061422'!$D$175</definedName>
    <definedName name="QB_ROW_21331" localSheetId="3" hidden="1">'Working Copy 071222'!$D$175</definedName>
    <definedName name="QB_ROW_214250" localSheetId="10" hidden="1">'060421 For Trustees Prior Year '!$E$28</definedName>
    <definedName name="QB_ROW_214250" localSheetId="9" hidden="1">'Ad Downloaded 042822'!$F$29</definedName>
    <definedName name="QB_ROW_214250" localSheetId="1" hidden="1">'App Bud for Input'!$F$29</definedName>
    <definedName name="QB_ROW_214250" localSheetId="0" hidden="1">'Approved Budget'!$F$29</definedName>
    <definedName name="QB_ROW_214250" localSheetId="5" hidden="1">'For Trustee 061422'!$F$29</definedName>
    <definedName name="QB_ROW_214250" localSheetId="7" hidden="1">'For Trustees 050522'!$F$29</definedName>
    <definedName name="QB_ROW_214250" localSheetId="2" hidden="1">'For Trustees 071222 '!$F$29</definedName>
    <definedName name="QB_ROW_214250" localSheetId="8" hidden="1">'Working Copy 050522'!$F$29</definedName>
    <definedName name="QB_ROW_214250" localSheetId="6" hidden="1">'Working Copy 061422'!$F$29</definedName>
    <definedName name="QB_ROW_214250" localSheetId="3" hidden="1">'Working Copy 071222'!$F$29</definedName>
    <definedName name="QB_ROW_22011" localSheetId="10" hidden="1">'060421 For Trustees Prior Year '!$A$180</definedName>
    <definedName name="QB_ROW_22011" localSheetId="9" hidden="1">'Ad Downloaded 042822'!$B$136</definedName>
    <definedName name="QB_ROW_22011" localSheetId="1" hidden="1">'App Bud for Input'!$B$177</definedName>
    <definedName name="QB_ROW_22011" localSheetId="0" hidden="1">'Approved Budget'!$B$177</definedName>
    <definedName name="QB_ROW_22011" localSheetId="5" hidden="1">'For Trustee 061422'!$B$177</definedName>
    <definedName name="QB_ROW_22011" localSheetId="7" hidden="1">'For Trustees 050522'!$B$177</definedName>
    <definedName name="QB_ROW_22011" localSheetId="2" hidden="1">'For Trustees 071222 '!$B$177</definedName>
    <definedName name="QB_ROW_22011" localSheetId="8" hidden="1">'Working Copy 050522'!$B$149</definedName>
    <definedName name="QB_ROW_22011" localSheetId="6" hidden="1">'Working Copy 061422'!$B$177</definedName>
    <definedName name="QB_ROW_22011" localSheetId="3" hidden="1">'Working Copy 071222'!$B$177</definedName>
    <definedName name="QB_ROW_220260" localSheetId="10" hidden="1">'060421 For Trustees Prior Year '!$F$107</definedName>
    <definedName name="QB_ROW_220260" localSheetId="9" hidden="1">'Ad Downloaded 042822'!$G$88</definedName>
    <definedName name="QB_ROW_220260" localSheetId="1" hidden="1">'App Bud for Input'!$G$107</definedName>
    <definedName name="QB_ROW_220260" localSheetId="0" hidden="1">'Approved Budget'!$G$107</definedName>
    <definedName name="QB_ROW_220260" localSheetId="5" hidden="1">'For Trustee 061422'!$G$107</definedName>
    <definedName name="QB_ROW_220260" localSheetId="7" hidden="1">'For Trustees 050522'!$G$107</definedName>
    <definedName name="QB_ROW_220260" localSheetId="2" hidden="1">'For Trustees 071222 '!$G$107</definedName>
    <definedName name="QB_ROW_220260" localSheetId="8" hidden="1">'Working Copy 050522'!$G$90</definedName>
    <definedName name="QB_ROW_220260" localSheetId="6" hidden="1">'Working Copy 061422'!$G$107</definedName>
    <definedName name="QB_ROW_220260" localSheetId="3" hidden="1">'Working Copy 071222'!$G$107</definedName>
    <definedName name="QB_ROW_221260" localSheetId="10" hidden="1">'060421 For Trustees Prior Year '!$F$113</definedName>
    <definedName name="QB_ROW_221260" localSheetId="9" hidden="1">'Ad Downloaded 042822'!$G$93</definedName>
    <definedName name="QB_ROW_221260" localSheetId="1" hidden="1">'App Bud for Input'!$G$113</definedName>
    <definedName name="QB_ROW_221260" localSheetId="0" hidden="1">'Approved Budget'!$G$113</definedName>
    <definedName name="QB_ROW_221260" localSheetId="5" hidden="1">'For Trustee 061422'!$G$113</definedName>
    <definedName name="QB_ROW_221260" localSheetId="7" hidden="1">'For Trustees 050522'!$G$113</definedName>
    <definedName name="QB_ROW_221260" localSheetId="2" hidden="1">'For Trustees 071222 '!$G$113</definedName>
    <definedName name="QB_ROW_221260" localSheetId="8" hidden="1">'Working Copy 050522'!$G$96</definedName>
    <definedName name="QB_ROW_221260" localSheetId="6" hidden="1">'Working Copy 061422'!$G$113</definedName>
    <definedName name="QB_ROW_221260" localSheetId="3" hidden="1">'Working Copy 071222'!$G$113</definedName>
    <definedName name="QB_ROW_222260" localSheetId="10" hidden="1">'060421 For Trustees Prior Year '!$F$120</definedName>
    <definedName name="QB_ROW_222260" localSheetId="9" hidden="1">'Ad Downloaded 042822'!$G$99</definedName>
    <definedName name="QB_ROW_222260" localSheetId="1" hidden="1">'App Bud for Input'!$G$120</definedName>
    <definedName name="QB_ROW_222260" localSheetId="0" hidden="1">'Approved Budget'!$G$120</definedName>
    <definedName name="QB_ROW_222260" localSheetId="5" hidden="1">'For Trustee 061422'!$G$120</definedName>
    <definedName name="QB_ROW_222260" localSheetId="7" hidden="1">'For Trustees 050522'!$G$120</definedName>
    <definedName name="QB_ROW_222260" localSheetId="2" hidden="1">'For Trustees 071222 '!$G$120</definedName>
    <definedName name="QB_ROW_222260" localSheetId="8" hidden="1">'Working Copy 050522'!$G$103</definedName>
    <definedName name="QB_ROW_222260" localSheetId="6" hidden="1">'Working Copy 061422'!$G$120</definedName>
    <definedName name="QB_ROW_222260" localSheetId="3" hidden="1">'Working Copy 071222'!$G$120</definedName>
    <definedName name="QB_ROW_22250" localSheetId="10" hidden="1">'060421 For Trustees Prior Year '!$E$24</definedName>
    <definedName name="QB_ROW_22250" localSheetId="9" hidden="1">'Ad Downloaded 042822'!$F$25</definedName>
    <definedName name="QB_ROW_22250" localSheetId="1" hidden="1">'App Bud for Input'!$F$25</definedName>
    <definedName name="QB_ROW_22250" localSheetId="0" hidden="1">'Approved Budget'!$F$25</definedName>
    <definedName name="QB_ROW_22250" localSheetId="5" hidden="1">'For Trustee 061422'!$F$25</definedName>
    <definedName name="QB_ROW_22250" localSheetId="7" hidden="1">'For Trustees 050522'!$F$25</definedName>
    <definedName name="QB_ROW_22250" localSheetId="2" hidden="1">'For Trustees 071222 '!$F$25</definedName>
    <definedName name="QB_ROW_22250" localSheetId="8" hidden="1">'Working Copy 050522'!$F$25</definedName>
    <definedName name="QB_ROW_22250" localSheetId="6" hidden="1">'Working Copy 061422'!$F$25</definedName>
    <definedName name="QB_ROW_22250" localSheetId="3" hidden="1">'Working Copy 071222'!$F$25</definedName>
    <definedName name="QB_ROW_22311" localSheetId="10" hidden="1">'060421 For Trustees Prior Year '!$A$185</definedName>
    <definedName name="QB_ROW_22311" localSheetId="9" hidden="1">'Ad Downloaded 042822'!$B$142</definedName>
    <definedName name="QB_ROW_22311" localSheetId="1" hidden="1">'App Bud for Input'!$B$183</definedName>
    <definedName name="QB_ROW_22311" localSheetId="0" hidden="1">'Approved Budget'!$B$183</definedName>
    <definedName name="QB_ROW_22311" localSheetId="5" hidden="1">'For Trustee 061422'!$B$183</definedName>
    <definedName name="QB_ROW_22311" localSheetId="7" hidden="1">'For Trustees 050522'!$B$183</definedName>
    <definedName name="QB_ROW_22311" localSheetId="2" hidden="1">'For Trustees 071222 '!$B$183</definedName>
    <definedName name="QB_ROW_22311" localSheetId="8" hidden="1">'Working Copy 050522'!$B$155</definedName>
    <definedName name="QB_ROW_22311" localSheetId="6" hidden="1">'Working Copy 061422'!$B$183</definedName>
    <definedName name="QB_ROW_22311" localSheetId="3" hidden="1">'Working Copy 071222'!$B$183</definedName>
    <definedName name="QB_ROW_227260" localSheetId="10" hidden="1">'060421 For Trustees Prior Year '!$F$114</definedName>
    <definedName name="QB_ROW_227260" localSheetId="9" hidden="1">'Ad Downloaded 042822'!$G$94</definedName>
    <definedName name="QB_ROW_227260" localSheetId="1" hidden="1">'App Bud for Input'!$G$114</definedName>
    <definedName name="QB_ROW_227260" localSheetId="0" hidden="1">'Approved Budget'!$G$114</definedName>
    <definedName name="QB_ROW_227260" localSheetId="5" hidden="1">'For Trustee 061422'!$G$114</definedName>
    <definedName name="QB_ROW_227260" localSheetId="7" hidden="1">'For Trustees 050522'!$G$114</definedName>
    <definedName name="QB_ROW_227260" localSheetId="2" hidden="1">'For Trustees 071222 '!$G$114</definedName>
    <definedName name="QB_ROW_227260" localSheetId="8" hidden="1">'Working Copy 050522'!$G$97</definedName>
    <definedName name="QB_ROW_227260" localSheetId="6" hidden="1">'Working Copy 061422'!$G$114</definedName>
    <definedName name="QB_ROW_227260" localSheetId="3" hidden="1">'Working Copy 071222'!$G$114</definedName>
    <definedName name="QB_ROW_229260" localSheetId="10" hidden="1">'060421 For Trustees Prior Year '!$F$161</definedName>
    <definedName name="QB_ROW_23021" localSheetId="10" hidden="1">'060421 For Trustees Prior Year '!$B$181</definedName>
    <definedName name="QB_ROW_23021" localSheetId="9" hidden="1">'Ad Downloaded 042822'!$C$137</definedName>
    <definedName name="QB_ROW_23021" localSheetId="1" hidden="1">'App Bud for Input'!$C$178</definedName>
    <definedName name="QB_ROW_23021" localSheetId="0" hidden="1">'Approved Budget'!$C$178</definedName>
    <definedName name="QB_ROW_23021" localSheetId="5" hidden="1">'For Trustee 061422'!$C$178</definedName>
    <definedName name="QB_ROW_23021" localSheetId="7" hidden="1">'For Trustees 050522'!$C$178</definedName>
    <definedName name="QB_ROW_23021" localSheetId="2" hidden="1">'For Trustees 071222 '!$C$178</definedName>
    <definedName name="QB_ROW_23021" localSheetId="8" hidden="1">'Working Copy 050522'!$C$150</definedName>
    <definedName name="QB_ROW_23021" localSheetId="6" hidden="1">'Working Copy 061422'!$C$178</definedName>
    <definedName name="QB_ROW_23021" localSheetId="3" hidden="1">'Working Copy 071222'!$C$178</definedName>
    <definedName name="QB_ROW_230260" localSheetId="10" hidden="1">'060421 For Trustees Prior Year '!$F$167</definedName>
    <definedName name="QB_ROW_23321" localSheetId="10" hidden="1">'060421 For Trustees Prior Year '!$B$184</definedName>
    <definedName name="QB_ROW_23321" localSheetId="9" hidden="1">'Ad Downloaded 042822'!$C$141</definedName>
    <definedName name="QB_ROW_23321" localSheetId="1" hidden="1">'App Bud for Input'!$C$182</definedName>
    <definedName name="QB_ROW_23321" localSheetId="0" hidden="1">'Approved Budget'!$C$182</definedName>
    <definedName name="QB_ROW_23321" localSheetId="5" hidden="1">'For Trustee 061422'!$C$182</definedName>
    <definedName name="QB_ROW_23321" localSheetId="7" hidden="1">'For Trustees 050522'!$C$182</definedName>
    <definedName name="QB_ROW_23321" localSheetId="2" hidden="1">'For Trustees 071222 '!$C$182</definedName>
    <definedName name="QB_ROW_23321" localSheetId="8" hidden="1">'Working Copy 050522'!$C$154</definedName>
    <definedName name="QB_ROW_23321" localSheetId="6" hidden="1">'Working Copy 061422'!$C$182</definedName>
    <definedName name="QB_ROW_23321" localSheetId="3" hidden="1">'Working Copy 071222'!$C$182</definedName>
    <definedName name="QB_ROW_234250" localSheetId="10" hidden="1">'060421 For Trustees Prior Year '!$E$13</definedName>
    <definedName name="QB_ROW_234250" localSheetId="9" hidden="1">'Ad Downloaded 042822'!$F$14</definedName>
    <definedName name="QB_ROW_234250" localSheetId="1" hidden="1">'App Bud for Input'!$F$14</definedName>
    <definedName name="QB_ROW_234250" localSheetId="0" hidden="1">'Approved Budget'!$F$14</definedName>
    <definedName name="QB_ROW_234250" localSheetId="5" hidden="1">'For Trustee 061422'!$F$14</definedName>
    <definedName name="QB_ROW_234250" localSheetId="7" hidden="1">'For Trustees 050522'!$F$14</definedName>
    <definedName name="QB_ROW_234250" localSheetId="2" hidden="1">'For Trustees 071222 '!$F$14</definedName>
    <definedName name="QB_ROW_234250" localSheetId="8" hidden="1">'Working Copy 050522'!$F$14</definedName>
    <definedName name="QB_ROW_234250" localSheetId="6" hidden="1">'Working Copy 061422'!$F$14</definedName>
    <definedName name="QB_ROW_234250" localSheetId="3" hidden="1">'Working Copy 071222'!$F$14</definedName>
    <definedName name="QB_ROW_236250" localSheetId="10" hidden="1">'060421 For Trustees Prior Year '!$E$10</definedName>
    <definedName name="QB_ROW_236250" localSheetId="9" hidden="1">'Ad Downloaded 042822'!$F$11</definedName>
    <definedName name="QB_ROW_236250" localSheetId="1" hidden="1">'App Bud for Input'!$F$11</definedName>
    <definedName name="QB_ROW_236250" localSheetId="0" hidden="1">'Approved Budget'!$F$11</definedName>
    <definedName name="QB_ROW_236250" localSheetId="5" hidden="1">'For Trustee 061422'!$F$11</definedName>
    <definedName name="QB_ROW_236250" localSheetId="7" hidden="1">'For Trustees 050522'!$F$11</definedName>
    <definedName name="QB_ROW_236250" localSheetId="2" hidden="1">'For Trustees 071222 '!$F$11</definedName>
    <definedName name="QB_ROW_236250" localSheetId="8" hidden="1">'Working Copy 050522'!$F$11</definedName>
    <definedName name="QB_ROW_236250" localSheetId="6" hidden="1">'Working Copy 061422'!$F$11</definedName>
    <definedName name="QB_ROW_236250" localSheetId="3" hidden="1">'Working Copy 071222'!$F$11</definedName>
    <definedName name="QB_ROW_241260" localSheetId="10" hidden="1">'060421 For Trustees Prior Year '!$F$110</definedName>
    <definedName name="QB_ROW_241260" localSheetId="9" hidden="1">'Ad Downloaded 042822'!$G$91</definedName>
    <definedName name="QB_ROW_241260" localSheetId="1" hidden="1">'App Bud for Input'!$G$110</definedName>
    <definedName name="QB_ROW_241260" localSheetId="0" hidden="1">'Approved Budget'!$G$110</definedName>
    <definedName name="QB_ROW_241260" localSheetId="5" hidden="1">'For Trustee 061422'!$G$110</definedName>
    <definedName name="QB_ROW_241260" localSheetId="7" hidden="1">'For Trustees 050522'!$G$110</definedName>
    <definedName name="QB_ROW_241260" localSheetId="2" hidden="1">'For Trustees 071222 '!$G$110</definedName>
    <definedName name="QB_ROW_241260" localSheetId="8" hidden="1">'Working Copy 050522'!$G$93</definedName>
    <definedName name="QB_ROW_241260" localSheetId="6" hidden="1">'Working Copy 061422'!$G$110</definedName>
    <definedName name="QB_ROW_241260" localSheetId="3" hidden="1">'Working Copy 071222'!$G$110</definedName>
    <definedName name="QB_ROW_243260" localSheetId="10" hidden="1">'060421 For Trustees Prior Year '!$F$164</definedName>
    <definedName name="QB_ROW_243260" localSheetId="9" hidden="1">'Ad Downloaded 042822'!$G$128</definedName>
    <definedName name="QB_ROW_243260" localSheetId="1" hidden="1">'App Bud for Input'!$G$164</definedName>
    <definedName name="QB_ROW_243260" localSheetId="0" hidden="1">'Approved Budget'!$G$164</definedName>
    <definedName name="QB_ROW_243260" localSheetId="5" hidden="1">'For Trustee 061422'!$G$164</definedName>
    <definedName name="QB_ROW_243260" localSheetId="7" hidden="1">'For Trustees 050522'!$G$164</definedName>
    <definedName name="QB_ROW_243260" localSheetId="2" hidden="1">'For Trustees 071222 '!$G$164</definedName>
    <definedName name="QB_ROW_243260" localSheetId="8" hidden="1">'Working Copy 050522'!$G$136</definedName>
    <definedName name="QB_ROW_243260" localSheetId="6" hidden="1">'Working Copy 061422'!$G$164</definedName>
    <definedName name="QB_ROW_243260" localSheetId="3" hidden="1">'Working Copy 071222'!$G$164</definedName>
    <definedName name="QB_ROW_244260" localSheetId="10" hidden="1">'060421 For Trustees Prior Year '!$F$169</definedName>
    <definedName name="QB_ROW_244260" localSheetId="9" hidden="1">'Ad Downloaded 042822'!$G$131</definedName>
    <definedName name="QB_ROW_244260" localSheetId="1" hidden="1">'App Bud for Input'!$G$169</definedName>
    <definedName name="QB_ROW_244260" localSheetId="0" hidden="1">'Approved Budget'!$G$169</definedName>
    <definedName name="QB_ROW_244260" localSheetId="5" hidden="1">'For Trustee 061422'!$G$169</definedName>
    <definedName name="QB_ROW_244260" localSheetId="7" hidden="1">'For Trustees 050522'!$G$169</definedName>
    <definedName name="QB_ROW_244260" localSheetId="2" hidden="1">'For Trustees 071222 '!$G$169</definedName>
    <definedName name="QB_ROW_244260" localSheetId="8" hidden="1">'Working Copy 050522'!$G$141</definedName>
    <definedName name="QB_ROW_244260" localSheetId="6" hidden="1">'Working Copy 061422'!$G$169</definedName>
    <definedName name="QB_ROW_244260" localSheetId="3" hidden="1">'Working Copy 071222'!$G$169</definedName>
    <definedName name="QB_ROW_25250" localSheetId="10" hidden="1">'060421 For Trustees Prior Year '!$E$11</definedName>
    <definedName name="QB_ROW_25250" localSheetId="9" hidden="1">'Ad Downloaded 042822'!$F$12</definedName>
    <definedName name="QB_ROW_25250" localSheetId="1" hidden="1">'App Bud for Input'!$F$12</definedName>
    <definedName name="QB_ROW_25250" localSheetId="0" hidden="1">'Approved Budget'!$F$12</definedName>
    <definedName name="QB_ROW_25250" localSheetId="5" hidden="1">'For Trustee 061422'!$F$12</definedName>
    <definedName name="QB_ROW_25250" localSheetId="7" hidden="1">'For Trustees 050522'!$F$12</definedName>
    <definedName name="QB_ROW_25250" localSheetId="2" hidden="1">'For Trustees 071222 '!$F$12</definedName>
    <definedName name="QB_ROW_25250" localSheetId="8" hidden="1">'Working Copy 050522'!$F$12</definedName>
    <definedName name="QB_ROW_25250" localSheetId="6" hidden="1">'Working Copy 061422'!$F$12</definedName>
    <definedName name="QB_ROW_25250" localSheetId="3" hidden="1">'Working Copy 071222'!$F$12</definedName>
    <definedName name="QB_ROW_259250" localSheetId="10" hidden="1">'060421 For Trustees Prior Year '!$E$17</definedName>
    <definedName name="QB_ROW_259250" localSheetId="9" hidden="1">'Ad Downloaded 042822'!$F$18</definedName>
    <definedName name="QB_ROW_259250" localSheetId="1" hidden="1">'App Bud for Input'!$F$18</definedName>
    <definedName name="QB_ROW_259250" localSheetId="0" hidden="1">'Approved Budget'!$F$18</definedName>
    <definedName name="QB_ROW_259250" localSheetId="5" hidden="1">'For Trustee 061422'!$F$18</definedName>
    <definedName name="QB_ROW_259250" localSheetId="7" hidden="1">'For Trustees 050522'!$F$18</definedName>
    <definedName name="QB_ROW_259250" localSheetId="2" hidden="1">'For Trustees 071222 '!$F$18</definedName>
    <definedName name="QB_ROW_259250" localSheetId="8" hidden="1">'Working Copy 050522'!$F$18</definedName>
    <definedName name="QB_ROW_259250" localSheetId="6" hidden="1">'Working Copy 061422'!$F$18</definedName>
    <definedName name="QB_ROW_259250" localSheetId="3" hidden="1">'Working Copy 071222'!$F$18</definedName>
    <definedName name="QB_ROW_260250" localSheetId="10" hidden="1">'060421 For Trustees Prior Year '!$E$16</definedName>
    <definedName name="QB_ROW_260250" localSheetId="9" hidden="1">'Ad Downloaded 042822'!$F$17</definedName>
    <definedName name="QB_ROW_260250" localSheetId="1" hidden="1">'App Bud for Input'!$F$17</definedName>
    <definedName name="QB_ROW_260250" localSheetId="0" hidden="1">'Approved Budget'!$F$17</definedName>
    <definedName name="QB_ROW_260250" localSheetId="5" hidden="1">'For Trustee 061422'!$F$17</definedName>
    <definedName name="QB_ROW_260250" localSheetId="7" hidden="1">'For Trustees 050522'!$F$17</definedName>
    <definedName name="QB_ROW_260250" localSheetId="2" hidden="1">'For Trustees 071222 '!$F$17</definedName>
    <definedName name="QB_ROW_260250" localSheetId="8" hidden="1">'Working Copy 050522'!$F$17</definedName>
    <definedName name="QB_ROW_260250" localSheetId="6" hidden="1">'Working Copy 061422'!$F$17</definedName>
    <definedName name="QB_ROW_260250" localSheetId="3" hidden="1">'Working Copy 071222'!$F$17</definedName>
    <definedName name="QB_ROW_262260" localSheetId="9" hidden="1">'Ad Downloaded 042822'!$G$44</definedName>
    <definedName name="QB_ROW_262260" localSheetId="1" hidden="1">'App Bud for Input'!$G$45</definedName>
    <definedName name="QB_ROW_262260" localSheetId="0" hidden="1">'Approved Budget'!$G$45</definedName>
    <definedName name="QB_ROW_262260" localSheetId="5" hidden="1">'For Trustee 061422'!$G$45</definedName>
    <definedName name="QB_ROW_262260" localSheetId="7" hidden="1">'For Trustees 050522'!$G$45</definedName>
    <definedName name="QB_ROW_262260" localSheetId="2" hidden="1">'For Trustees 071222 '!$G$45</definedName>
    <definedName name="QB_ROW_262260" localSheetId="8" hidden="1">'Working Copy 050522'!$G$45</definedName>
    <definedName name="QB_ROW_262260" localSheetId="6" hidden="1">'Working Copy 061422'!$G$45</definedName>
    <definedName name="QB_ROW_262260" localSheetId="3" hidden="1">'Working Copy 071222'!$G$45</definedName>
    <definedName name="QB_ROW_263250" localSheetId="10" hidden="1">'060421 For Trustees Prior Year '!$E$30</definedName>
    <definedName name="QB_ROW_263250" localSheetId="9" hidden="1">'Ad Downloaded 042822'!$F$30</definedName>
    <definedName name="QB_ROW_263250" localSheetId="1" hidden="1">'App Bud for Input'!$F$31</definedName>
    <definedName name="QB_ROW_263250" localSheetId="0" hidden="1">'Approved Budget'!$F$31</definedName>
    <definedName name="QB_ROW_263250" localSheetId="5" hidden="1">'For Trustee 061422'!$F$31</definedName>
    <definedName name="QB_ROW_263250" localSheetId="7" hidden="1">'For Trustees 050522'!$F$31</definedName>
    <definedName name="QB_ROW_263250" localSheetId="2" hidden="1">'For Trustees 071222 '!$F$31</definedName>
    <definedName name="QB_ROW_263250" localSheetId="8" hidden="1">'Working Copy 050522'!$F$31</definedName>
    <definedName name="QB_ROW_263250" localSheetId="6" hidden="1">'Working Copy 061422'!$F$31</definedName>
    <definedName name="QB_ROW_263250" localSheetId="3" hidden="1">'Working Copy 071222'!$F$31</definedName>
    <definedName name="QB_ROW_264250" localSheetId="10" hidden="1">'060421 For Trustees Prior Year '!$E$25</definedName>
    <definedName name="QB_ROW_264250" localSheetId="9" hidden="1">'Ad Downloaded 042822'!$F$26</definedName>
    <definedName name="QB_ROW_264250" localSheetId="1" hidden="1">'App Bud for Input'!$F$26</definedName>
    <definedName name="QB_ROW_264250" localSheetId="0" hidden="1">'Approved Budget'!$F$26</definedName>
    <definedName name="QB_ROW_264250" localSheetId="5" hidden="1">'For Trustee 061422'!$F$26</definedName>
    <definedName name="QB_ROW_264250" localSheetId="7" hidden="1">'For Trustees 050522'!$F$26</definedName>
    <definedName name="QB_ROW_264250" localSheetId="2" hidden="1">'For Trustees 071222 '!$F$26</definedName>
    <definedName name="QB_ROW_264250" localSheetId="8" hidden="1">'Working Copy 050522'!$F$26</definedName>
    <definedName name="QB_ROW_264250" localSheetId="6" hidden="1">'Working Copy 061422'!$F$26</definedName>
    <definedName name="QB_ROW_264250" localSheetId="3" hidden="1">'Working Copy 071222'!$F$26</definedName>
    <definedName name="QB_ROW_27040" localSheetId="10" hidden="1">'060421 For Trustees Prior Year '!$D$15</definedName>
    <definedName name="QB_ROW_27040" localSheetId="9" hidden="1">'Ad Downloaded 042822'!$E$16</definedName>
    <definedName name="QB_ROW_27040" localSheetId="1" hidden="1">'App Bud for Input'!$E$16</definedName>
    <definedName name="QB_ROW_27040" localSheetId="0" hidden="1">'Approved Budget'!$E$16</definedName>
    <definedName name="QB_ROW_27040" localSheetId="5" hidden="1">'For Trustee 061422'!$E$16</definedName>
    <definedName name="QB_ROW_27040" localSheetId="7" hidden="1">'For Trustees 050522'!$E$16</definedName>
    <definedName name="QB_ROW_27040" localSheetId="2" hidden="1">'For Trustees 071222 '!$E$16</definedName>
    <definedName name="QB_ROW_27040" localSheetId="8" hidden="1">'Working Copy 050522'!$E$16</definedName>
    <definedName name="QB_ROW_27040" localSheetId="6" hidden="1">'Working Copy 061422'!$E$16</definedName>
    <definedName name="QB_ROW_27040" localSheetId="3" hidden="1">'Working Copy 071222'!$E$16</definedName>
    <definedName name="QB_ROW_27340" localSheetId="10" hidden="1">'060421 For Trustees Prior Year '!$D$21</definedName>
    <definedName name="QB_ROW_27340" localSheetId="9" hidden="1">'Ad Downloaded 042822'!$E$22</definedName>
    <definedName name="QB_ROW_27340" localSheetId="1" hidden="1">'App Bud for Input'!$E$22</definedName>
    <definedName name="QB_ROW_27340" localSheetId="0" hidden="1">'Approved Budget'!$E$22</definedName>
    <definedName name="QB_ROW_27340" localSheetId="5" hidden="1">'For Trustee 061422'!$E$22</definedName>
    <definedName name="QB_ROW_27340" localSheetId="7" hidden="1">'For Trustees 050522'!$E$22</definedName>
    <definedName name="QB_ROW_27340" localSheetId="2" hidden="1">'For Trustees 071222 '!$E$22</definedName>
    <definedName name="QB_ROW_27340" localSheetId="8" hidden="1">'Working Copy 050522'!$E$22</definedName>
    <definedName name="QB_ROW_27340" localSheetId="6" hidden="1">'Working Copy 061422'!$E$22</definedName>
    <definedName name="QB_ROW_27340" localSheetId="3" hidden="1">'Working Copy 071222'!$E$22</definedName>
    <definedName name="QB_ROW_29250" localSheetId="10" hidden="1">'060421 For Trustees Prior Year '!$E$8</definedName>
    <definedName name="QB_ROW_29250" localSheetId="9" hidden="1">'Ad Downloaded 042822'!$F$9</definedName>
    <definedName name="QB_ROW_29250" localSheetId="1" hidden="1">'App Bud for Input'!$F$9</definedName>
    <definedName name="QB_ROW_29250" localSheetId="0" hidden="1">'Approved Budget'!$F$9</definedName>
    <definedName name="QB_ROW_29250" localSheetId="5" hidden="1">'For Trustee 061422'!$F$9</definedName>
    <definedName name="QB_ROW_29250" localSheetId="7" hidden="1">'For Trustees 050522'!$F$9</definedName>
    <definedName name="QB_ROW_29250" localSheetId="2" hidden="1">'For Trustees 071222 '!$F$9</definedName>
    <definedName name="QB_ROW_29250" localSheetId="8" hidden="1">'Working Copy 050522'!$F$9</definedName>
    <definedName name="QB_ROW_29250" localSheetId="6" hidden="1">'Working Copy 061422'!$F$9</definedName>
    <definedName name="QB_ROW_29250" localSheetId="3" hidden="1">'Working Copy 071222'!$F$9</definedName>
    <definedName name="QB_ROW_30250" localSheetId="10" hidden="1">'060421 For Trustees Prior Year '!$E$7</definedName>
    <definedName name="QB_ROW_30250" localSheetId="9" hidden="1">'Ad Downloaded 042822'!$F$8</definedName>
    <definedName name="QB_ROW_30250" localSheetId="1" hidden="1">'App Bud for Input'!$F$8</definedName>
    <definedName name="QB_ROW_30250" localSheetId="0" hidden="1">'Approved Budget'!$F$8</definedName>
    <definedName name="QB_ROW_30250" localSheetId="5" hidden="1">'For Trustee 061422'!$F$8</definedName>
    <definedName name="QB_ROW_30250" localSheetId="7" hidden="1">'For Trustees 050522'!$F$8</definedName>
    <definedName name="QB_ROW_30250" localSheetId="2" hidden="1">'For Trustees 071222 '!$F$8</definedName>
    <definedName name="QB_ROW_30250" localSheetId="8" hidden="1">'Working Copy 050522'!$F$8</definedName>
    <definedName name="QB_ROW_30250" localSheetId="6" hidden="1">'Working Copy 061422'!$F$8</definedName>
    <definedName name="QB_ROW_30250" localSheetId="3" hidden="1">'Working Copy 071222'!$F$8</definedName>
    <definedName name="QB_ROW_31250" localSheetId="9" hidden="1">'Ad Downloaded 042822'!$F$7</definedName>
    <definedName name="QB_ROW_31250" localSheetId="1" hidden="1">'App Bud for Input'!$F$7</definedName>
    <definedName name="QB_ROW_31250" localSheetId="0" hidden="1">'Approved Budget'!$F$7</definedName>
    <definedName name="QB_ROW_31250" localSheetId="5" hidden="1">'For Trustee 061422'!$F$7</definedName>
    <definedName name="QB_ROW_31250" localSheetId="7" hidden="1">'For Trustees 050522'!$F$7</definedName>
    <definedName name="QB_ROW_31250" localSheetId="2" hidden="1">'For Trustees 071222 '!$F$7</definedName>
    <definedName name="QB_ROW_31250" localSheetId="8" hidden="1">'Working Copy 050522'!$F$7</definedName>
    <definedName name="QB_ROW_31250" localSheetId="6" hidden="1">'Working Copy 061422'!$F$7</definedName>
    <definedName name="QB_ROW_31250" localSheetId="3" hidden="1">'Working Copy 071222'!$F$7</definedName>
    <definedName name="QB_ROW_32250" localSheetId="10" hidden="1">'060421 For Trustees Prior Year '!$E$6</definedName>
    <definedName name="QB_ROW_32250" localSheetId="9" hidden="1">'Ad Downloaded 042822'!$F$6</definedName>
    <definedName name="QB_ROW_32250" localSheetId="1" hidden="1">'App Bud for Input'!$F$6</definedName>
    <definedName name="QB_ROW_32250" localSheetId="0" hidden="1">'Approved Budget'!$F$6</definedName>
    <definedName name="QB_ROW_32250" localSheetId="5" hidden="1">'For Trustee 061422'!$F$6</definedName>
    <definedName name="QB_ROW_32250" localSheetId="7" hidden="1">'For Trustees 050522'!$F$6</definedName>
    <definedName name="QB_ROW_32250" localSheetId="2" hidden="1">'For Trustees 071222 '!$F$6</definedName>
    <definedName name="QB_ROW_32250" localSheetId="8" hidden="1">'Working Copy 050522'!$F$6</definedName>
    <definedName name="QB_ROW_32250" localSheetId="6" hidden="1">'Working Copy 061422'!$F$6</definedName>
    <definedName name="QB_ROW_32250" localSheetId="3" hidden="1">'Working Copy 071222'!$F$6</definedName>
    <definedName name="QB_ROW_34250" localSheetId="10" hidden="1">'060421 For Trustees Prior Year '!$E$5</definedName>
    <definedName name="QB_ROW_34250" localSheetId="9" hidden="1">'Ad Downloaded 042822'!$F$5</definedName>
    <definedName name="QB_ROW_34250" localSheetId="1" hidden="1">'App Bud for Input'!$F$5</definedName>
    <definedName name="QB_ROW_34250" localSheetId="0" hidden="1">'Approved Budget'!$F$5</definedName>
    <definedName name="QB_ROW_34250" localSheetId="5" hidden="1">'For Trustee 061422'!$F$5</definedName>
    <definedName name="QB_ROW_34250" localSheetId="7" hidden="1">'For Trustees 050522'!$F$5</definedName>
    <definedName name="QB_ROW_34250" localSheetId="2" hidden="1">'For Trustees 071222 '!$F$5</definedName>
    <definedName name="QB_ROW_34250" localSheetId="8" hidden="1">'Working Copy 050522'!$F$5</definedName>
    <definedName name="QB_ROW_34250" localSheetId="6" hidden="1">'Working Copy 061422'!$F$5</definedName>
    <definedName name="QB_ROW_34250" localSheetId="3" hidden="1">'Working Copy 071222'!$F$5</definedName>
    <definedName name="QB_ROW_39260" localSheetId="10" hidden="1">'060421 For Trustees Prior Year '!$F$64</definedName>
    <definedName name="QB_ROW_39260" localSheetId="9" hidden="1">'Ad Downloaded 042822'!$G$64</definedName>
    <definedName name="QB_ROW_39260" localSheetId="1" hidden="1">'App Bud for Input'!$G$67</definedName>
    <definedName name="QB_ROW_39260" localSheetId="0" hidden="1">'Approved Budget'!$G$67</definedName>
    <definedName name="QB_ROW_39260" localSheetId="5" hidden="1">'For Trustee 061422'!$G$67</definedName>
    <definedName name="QB_ROW_39260" localSheetId="7" hidden="1">'For Trustees 050522'!$G$67</definedName>
    <definedName name="QB_ROW_39260" localSheetId="2" hidden="1">'For Trustees 071222 '!$G$67</definedName>
    <definedName name="QB_ROW_39260" localSheetId="8" hidden="1">'Working Copy 050522'!$G$65</definedName>
    <definedName name="QB_ROW_39260" localSheetId="6" hidden="1">'Working Copy 061422'!$G$67</definedName>
    <definedName name="QB_ROW_39260" localSheetId="3" hidden="1">'Working Copy 071222'!$G$67</definedName>
    <definedName name="QB_ROW_40260" localSheetId="10" hidden="1">'060421 For Trustees Prior Year '!$F$51</definedName>
    <definedName name="QB_ROW_40260" localSheetId="9" hidden="1">'Ad Downloaded 042822'!$G$51</definedName>
    <definedName name="QB_ROW_40260" localSheetId="1" hidden="1">'App Bud for Input'!$G$54</definedName>
    <definedName name="QB_ROW_40260" localSheetId="0" hidden="1">'Approved Budget'!$G$54</definedName>
    <definedName name="QB_ROW_40260" localSheetId="5" hidden="1">'For Trustee 061422'!$G$54</definedName>
    <definedName name="QB_ROW_40260" localSheetId="7" hidden="1">'For Trustees 050522'!$G$54</definedName>
    <definedName name="QB_ROW_40260" localSheetId="2" hidden="1">'For Trustees 071222 '!$G$54</definedName>
    <definedName name="QB_ROW_40260" localSheetId="8" hidden="1">'Working Copy 050522'!$G$52</definedName>
    <definedName name="QB_ROW_40260" localSheetId="6" hidden="1">'Working Copy 061422'!$G$54</definedName>
    <definedName name="QB_ROW_40260" localSheetId="3" hidden="1">'Working Copy 071222'!$G$54</definedName>
    <definedName name="QB_ROW_41040" localSheetId="10" hidden="1">'060421 For Trustees Prior Year '!$D$69</definedName>
    <definedName name="QB_ROW_41040" localSheetId="9" hidden="1">'Ad Downloaded 042822'!$E$68</definedName>
    <definedName name="QB_ROW_41040" localSheetId="1" hidden="1">'App Bud for Input'!$E$72</definedName>
    <definedName name="QB_ROW_41040" localSheetId="0" hidden="1">'Approved Budget'!$E$72</definedName>
    <definedName name="QB_ROW_41040" localSheetId="5" hidden="1">'For Trustee 061422'!$E$72</definedName>
    <definedName name="QB_ROW_41040" localSheetId="7" hidden="1">'For Trustees 050522'!$E$72</definedName>
    <definedName name="QB_ROW_41040" localSheetId="2" hidden="1">'For Trustees 071222 '!$E$72</definedName>
    <definedName name="QB_ROW_41040" localSheetId="8" hidden="1">'Working Copy 050522'!$E$70</definedName>
    <definedName name="QB_ROW_41040" localSheetId="6" hidden="1">'Working Copy 061422'!$E$72</definedName>
    <definedName name="QB_ROW_41040" localSheetId="3" hidden="1">'Working Copy 071222'!$E$72</definedName>
    <definedName name="QB_ROW_41340" localSheetId="10" hidden="1">'060421 For Trustees Prior Year '!$D$149</definedName>
    <definedName name="QB_ROW_41340" localSheetId="9" hidden="1">'Ad Downloaded 042822'!$E$116</definedName>
    <definedName name="QB_ROW_41340" localSheetId="1" hidden="1">'App Bud for Input'!$E$149</definedName>
    <definedName name="QB_ROW_41340" localSheetId="0" hidden="1">'Approved Budget'!$E$149</definedName>
    <definedName name="QB_ROW_41340" localSheetId="5" hidden="1">'For Trustee 061422'!$E$149</definedName>
    <definedName name="QB_ROW_41340" localSheetId="7" hidden="1">'For Trustees 050522'!$E$149</definedName>
    <definedName name="QB_ROW_41340" localSheetId="2" hidden="1">'For Trustees 071222 '!$E$149</definedName>
    <definedName name="QB_ROW_41340" localSheetId="8" hidden="1">'Working Copy 050522'!$E$121</definedName>
    <definedName name="QB_ROW_41340" localSheetId="6" hidden="1">'Working Copy 061422'!$E$149</definedName>
    <definedName name="QB_ROW_41340" localSheetId="3" hidden="1">'Working Copy 071222'!$E$149</definedName>
    <definedName name="QB_ROW_42260" localSheetId="10" hidden="1">'060421 For Trustees Prior Year '!$F$94</definedName>
    <definedName name="QB_ROW_42260" localSheetId="9" hidden="1">'Ad Downloaded 042822'!$G$75</definedName>
    <definedName name="QB_ROW_42260" localSheetId="1" hidden="1">'App Bud for Input'!$G$94</definedName>
    <definedName name="QB_ROW_42260" localSheetId="0" hidden="1">'Approved Budget'!$G$94</definedName>
    <definedName name="QB_ROW_42260" localSheetId="5" hidden="1">'For Trustee 061422'!$G$94</definedName>
    <definedName name="QB_ROW_42260" localSheetId="7" hidden="1">'For Trustees 050522'!$G$94</definedName>
    <definedName name="QB_ROW_42260" localSheetId="2" hidden="1">'For Trustees 071222 '!$G$94</definedName>
    <definedName name="QB_ROW_42260" localSheetId="8" hidden="1">'Working Copy 050522'!$G$77</definedName>
    <definedName name="QB_ROW_42260" localSheetId="6" hidden="1">'Working Copy 061422'!$G$94</definedName>
    <definedName name="QB_ROW_42260" localSheetId="3" hidden="1">'Working Copy 071222'!$G$94</definedName>
    <definedName name="QB_ROW_43040" localSheetId="10" hidden="1">'060421 For Trustees Prior Year '!$D$40</definedName>
    <definedName name="QB_ROW_43040" localSheetId="9" hidden="1">'Ad Downloaded 042822'!$E$40</definedName>
    <definedName name="QB_ROW_43040" localSheetId="1" hidden="1">'App Bud for Input'!$E$41</definedName>
    <definedName name="QB_ROW_43040" localSheetId="0" hidden="1">'Approved Budget'!$E$41</definedName>
    <definedName name="QB_ROW_43040" localSheetId="5" hidden="1">'For Trustee 061422'!$E$41</definedName>
    <definedName name="QB_ROW_43040" localSheetId="7" hidden="1">'For Trustees 050522'!$E$41</definedName>
    <definedName name="QB_ROW_43040" localSheetId="2" hidden="1">'For Trustees 071222 '!$E$41</definedName>
    <definedName name="QB_ROW_43040" localSheetId="8" hidden="1">'Working Copy 050522'!$E$41</definedName>
    <definedName name="QB_ROW_43040" localSheetId="6" hidden="1">'Working Copy 061422'!$E$41</definedName>
    <definedName name="QB_ROW_43040" localSheetId="3" hidden="1">'Working Copy 071222'!$E$41</definedName>
    <definedName name="QB_ROW_43340" localSheetId="10" hidden="1">'060421 For Trustees Prior Year '!$D$68</definedName>
    <definedName name="QB_ROW_43340" localSheetId="9" hidden="1">'Ad Downloaded 042822'!$E$67</definedName>
    <definedName name="QB_ROW_43340" localSheetId="1" hidden="1">'App Bud for Input'!$E$71</definedName>
    <definedName name="QB_ROW_43340" localSheetId="0" hidden="1">'Approved Budget'!$E$71</definedName>
    <definedName name="QB_ROW_43340" localSheetId="5" hidden="1">'For Trustee 061422'!$E$71</definedName>
    <definedName name="QB_ROW_43340" localSheetId="7" hidden="1">'For Trustees 050522'!$E$71</definedName>
    <definedName name="QB_ROW_43340" localSheetId="2" hidden="1">'For Trustees 071222 '!$E$71</definedName>
    <definedName name="QB_ROW_43340" localSheetId="8" hidden="1">'Working Copy 050522'!$E$69</definedName>
    <definedName name="QB_ROW_43340" localSheetId="6" hidden="1">'Working Copy 061422'!$E$71</definedName>
    <definedName name="QB_ROW_43340" localSheetId="3" hidden="1">'Working Copy 071222'!$E$71</definedName>
    <definedName name="QB_ROW_44260" localSheetId="10" hidden="1">'060421 For Trustees Prior Year '!$F$95</definedName>
    <definedName name="QB_ROW_44260" localSheetId="9" hidden="1">'Ad Downloaded 042822'!$G$76</definedName>
    <definedName name="QB_ROW_44260" localSheetId="1" hidden="1">'App Bud for Input'!$G$95</definedName>
    <definedName name="QB_ROW_44260" localSheetId="0" hidden="1">'Approved Budget'!$G$95</definedName>
    <definedName name="QB_ROW_44260" localSheetId="5" hidden="1">'For Trustee 061422'!$G$95</definedName>
    <definedName name="QB_ROW_44260" localSheetId="7" hidden="1">'For Trustees 050522'!$G$95</definedName>
    <definedName name="QB_ROW_44260" localSheetId="2" hidden="1">'For Trustees 071222 '!$G$95</definedName>
    <definedName name="QB_ROW_44260" localSheetId="8" hidden="1">'Working Copy 050522'!$G$78</definedName>
    <definedName name="QB_ROW_44260" localSheetId="6" hidden="1">'Working Copy 061422'!$G$95</definedName>
    <definedName name="QB_ROW_44260" localSheetId="3" hidden="1">'Working Copy 071222'!$G$95</definedName>
    <definedName name="QB_ROW_46260" localSheetId="10" hidden="1">'060421 For Trustees Prior Year '!$F$71</definedName>
    <definedName name="QB_ROW_46260" localSheetId="9" hidden="1">'Ad Downloaded 042822'!$G$70</definedName>
    <definedName name="QB_ROW_46260" localSheetId="1" hidden="1">'App Bud for Input'!$G$74</definedName>
    <definedName name="QB_ROW_46260" localSheetId="0" hidden="1">'Approved Budget'!$G$74</definedName>
    <definedName name="QB_ROW_46260" localSheetId="5" hidden="1">'For Trustee 061422'!$G$74</definedName>
    <definedName name="QB_ROW_46260" localSheetId="7" hidden="1">'For Trustees 050522'!$G$74</definedName>
    <definedName name="QB_ROW_46260" localSheetId="2" hidden="1">'For Trustees 071222 '!$G$74</definedName>
    <definedName name="QB_ROW_46260" localSheetId="8" hidden="1">'Working Copy 050522'!$G$72</definedName>
    <definedName name="QB_ROW_46260" localSheetId="6" hidden="1">'Working Copy 061422'!$G$74</definedName>
    <definedName name="QB_ROW_46260" localSheetId="3" hidden="1">'Working Copy 071222'!$G$74</definedName>
    <definedName name="QB_ROW_47260" localSheetId="10" hidden="1">'060421 For Trustees Prior Year '!$F$97</definedName>
    <definedName name="QB_ROW_47260" localSheetId="9" hidden="1">'Ad Downloaded 042822'!$G$78</definedName>
    <definedName name="QB_ROW_47260" localSheetId="1" hidden="1">'App Bud for Input'!$G$97</definedName>
    <definedName name="QB_ROW_47260" localSheetId="0" hidden="1">'Approved Budget'!$G$97</definedName>
    <definedName name="QB_ROW_47260" localSheetId="5" hidden="1">'For Trustee 061422'!$G$97</definedName>
    <definedName name="QB_ROW_47260" localSheetId="7" hidden="1">'For Trustees 050522'!$G$97</definedName>
    <definedName name="QB_ROW_47260" localSheetId="2" hidden="1">'For Trustees 071222 '!$G$97</definedName>
    <definedName name="QB_ROW_47260" localSheetId="8" hidden="1">'Working Copy 050522'!$G$80</definedName>
    <definedName name="QB_ROW_47260" localSheetId="6" hidden="1">'Working Copy 061422'!$G$97</definedName>
    <definedName name="QB_ROW_47260" localSheetId="3" hidden="1">'Working Copy 071222'!$G$97</definedName>
    <definedName name="QB_ROW_48260" localSheetId="10" hidden="1">'060421 For Trustees Prior Year '!$F$137</definedName>
    <definedName name="QB_ROW_48260" localSheetId="9" hidden="1">'Ad Downloaded 042822'!$G$105</definedName>
    <definedName name="QB_ROW_48260" localSheetId="1" hidden="1">'App Bud for Input'!$G$137</definedName>
    <definedName name="QB_ROW_48260" localSheetId="0" hidden="1">'Approved Budget'!$G$137</definedName>
    <definedName name="QB_ROW_48260" localSheetId="5" hidden="1">'For Trustee 061422'!$G$137</definedName>
    <definedName name="QB_ROW_48260" localSheetId="7" hidden="1">'For Trustees 050522'!$G$137</definedName>
    <definedName name="QB_ROW_48260" localSheetId="2" hidden="1">'For Trustees 071222 '!$G$137</definedName>
    <definedName name="QB_ROW_48260" localSheetId="8" hidden="1">'Working Copy 050522'!$G$109</definedName>
    <definedName name="QB_ROW_48260" localSheetId="6" hidden="1">'Working Copy 061422'!$G$137</definedName>
    <definedName name="QB_ROW_48260" localSheetId="3" hidden="1">'Working Copy 071222'!$G$137</definedName>
    <definedName name="QB_ROW_49360" localSheetId="10" hidden="1">'060421 For Trustees Prior Year '!$F$139</definedName>
    <definedName name="QB_ROW_49360" localSheetId="9" hidden="1">'Ad Downloaded 042822'!$G$107</definedName>
    <definedName name="QB_ROW_49360" localSheetId="1" hidden="1">'App Bud for Input'!$G$139</definedName>
    <definedName name="QB_ROW_49360" localSheetId="0" hidden="1">'Approved Budget'!$G$139</definedName>
    <definedName name="QB_ROW_49360" localSheetId="5" hidden="1">'For Trustee 061422'!$G$139</definedName>
    <definedName name="QB_ROW_49360" localSheetId="7" hidden="1">'For Trustees 050522'!$G$139</definedName>
    <definedName name="QB_ROW_49360" localSheetId="2" hidden="1">'For Trustees 071222 '!$G$139</definedName>
    <definedName name="QB_ROW_49360" localSheetId="8" hidden="1">'Working Copy 050522'!$G$111</definedName>
    <definedName name="QB_ROW_49360" localSheetId="6" hidden="1">'Working Copy 061422'!$G$139</definedName>
    <definedName name="QB_ROW_49360" localSheetId="3" hidden="1">'Working Copy 071222'!$G$139</definedName>
    <definedName name="QB_ROW_50260" localSheetId="10" hidden="1">'060421 For Trustees Prior Year '!$F$98</definedName>
    <definedName name="QB_ROW_50260" localSheetId="9" hidden="1">'Ad Downloaded 042822'!$G$79</definedName>
    <definedName name="QB_ROW_50260" localSheetId="1" hidden="1">'App Bud for Input'!$G$98</definedName>
    <definedName name="QB_ROW_50260" localSheetId="0" hidden="1">'Approved Budget'!$G$98</definedName>
    <definedName name="QB_ROW_50260" localSheetId="5" hidden="1">'For Trustee 061422'!$G$98</definedName>
    <definedName name="QB_ROW_50260" localSheetId="7" hidden="1">'For Trustees 050522'!$G$98</definedName>
    <definedName name="QB_ROW_50260" localSheetId="2" hidden="1">'For Trustees 071222 '!$G$98</definedName>
    <definedName name="QB_ROW_50260" localSheetId="8" hidden="1">'Working Copy 050522'!$G$81</definedName>
    <definedName name="QB_ROW_50260" localSheetId="6" hidden="1">'Working Copy 061422'!$G$98</definedName>
    <definedName name="QB_ROW_50260" localSheetId="3" hidden="1">'Working Copy 071222'!$G$98</definedName>
    <definedName name="QB_ROW_51260" localSheetId="10" hidden="1">'060421 For Trustees Prior Year '!$F$141</definedName>
    <definedName name="QB_ROW_51260" localSheetId="9" hidden="1">'Ad Downloaded 042822'!$G$109</definedName>
    <definedName name="QB_ROW_51260" localSheetId="1" hidden="1">'App Bud for Input'!$G$141</definedName>
    <definedName name="QB_ROW_51260" localSheetId="0" hidden="1">'Approved Budget'!$G$141</definedName>
    <definedName name="QB_ROW_51260" localSheetId="5" hidden="1">'For Trustee 061422'!$G$141</definedName>
    <definedName name="QB_ROW_51260" localSheetId="7" hidden="1">'For Trustees 050522'!$G$141</definedName>
    <definedName name="QB_ROW_51260" localSheetId="2" hidden="1">'For Trustees 071222 '!$G$141</definedName>
    <definedName name="QB_ROW_51260" localSheetId="8" hidden="1">'Working Copy 050522'!$G$113</definedName>
    <definedName name="QB_ROW_51260" localSheetId="6" hidden="1">'Working Copy 061422'!$G$141</definedName>
    <definedName name="QB_ROW_51260" localSheetId="3" hidden="1">'Working Copy 071222'!$G$141</definedName>
    <definedName name="QB_ROW_52260" localSheetId="10" hidden="1">'060421 For Trustees Prior Year '!$F$100</definedName>
    <definedName name="QB_ROW_52260" localSheetId="9" hidden="1">'Ad Downloaded 042822'!$G$81</definedName>
    <definedName name="QB_ROW_52260" localSheetId="1" hidden="1">'App Bud for Input'!$G$100</definedName>
    <definedName name="QB_ROW_52260" localSheetId="0" hidden="1">'Approved Budget'!$G$100</definedName>
    <definedName name="QB_ROW_52260" localSheetId="5" hidden="1">'For Trustee 061422'!$G$100</definedName>
    <definedName name="QB_ROW_52260" localSheetId="7" hidden="1">'For Trustees 050522'!$G$100</definedName>
    <definedName name="QB_ROW_52260" localSheetId="2" hidden="1">'For Trustees 071222 '!$G$100</definedName>
    <definedName name="QB_ROW_52260" localSheetId="8" hidden="1">'Working Copy 050522'!$G$83</definedName>
    <definedName name="QB_ROW_52260" localSheetId="6" hidden="1">'Working Copy 061422'!$G$100</definedName>
    <definedName name="QB_ROW_52260" localSheetId="3" hidden="1">'Working Copy 071222'!$G$100</definedName>
    <definedName name="QB_ROW_53260" localSheetId="10" hidden="1">'060421 For Trustees Prior Year '!$F$102</definedName>
    <definedName name="QB_ROW_53260" localSheetId="9" hidden="1">'Ad Downloaded 042822'!$G$83</definedName>
    <definedName name="QB_ROW_53260" localSheetId="1" hidden="1">'App Bud for Input'!$G$102</definedName>
    <definedName name="QB_ROW_53260" localSheetId="0" hidden="1">'Approved Budget'!$G$102</definedName>
    <definedName name="QB_ROW_53260" localSheetId="5" hidden="1">'For Trustee 061422'!$G$102</definedName>
    <definedName name="QB_ROW_53260" localSheetId="7" hidden="1">'For Trustees 050522'!$G$102</definedName>
    <definedName name="QB_ROW_53260" localSheetId="2" hidden="1">'For Trustees 071222 '!$G$102</definedName>
    <definedName name="QB_ROW_53260" localSheetId="8" hidden="1">'Working Copy 050522'!$G$85</definedName>
    <definedName name="QB_ROW_53260" localSheetId="6" hidden="1">'Working Copy 061422'!$G$102</definedName>
    <definedName name="QB_ROW_53260" localSheetId="3" hidden="1">'Working Copy 071222'!$G$102</definedName>
    <definedName name="QB_ROW_55260" localSheetId="10" hidden="1">'060421 For Trustees Prior Year '!$F$106</definedName>
    <definedName name="QB_ROW_55260" localSheetId="9" hidden="1">'Ad Downloaded 042822'!$G$87</definedName>
    <definedName name="QB_ROW_55260" localSheetId="1" hidden="1">'App Bud for Input'!$G$106</definedName>
    <definedName name="QB_ROW_55260" localSheetId="0" hidden="1">'Approved Budget'!$G$106</definedName>
    <definedName name="QB_ROW_55260" localSheetId="5" hidden="1">'For Trustee 061422'!$G$106</definedName>
    <definedName name="QB_ROW_55260" localSheetId="7" hidden="1">'For Trustees 050522'!$G$106</definedName>
    <definedName name="QB_ROW_55260" localSheetId="2" hidden="1">'For Trustees 071222 '!$G$106</definedName>
    <definedName name="QB_ROW_55260" localSheetId="8" hidden="1">'Working Copy 050522'!$G$89</definedName>
    <definedName name="QB_ROW_55260" localSheetId="6" hidden="1">'Working Copy 061422'!$G$106</definedName>
    <definedName name="QB_ROW_55260" localSheetId="3" hidden="1">'Working Copy 071222'!$G$106</definedName>
    <definedName name="QB_ROW_56260" localSheetId="10" hidden="1">'060421 For Trustees Prior Year '!$F$109</definedName>
    <definedName name="QB_ROW_56260" localSheetId="9" hidden="1">'Ad Downloaded 042822'!$G$90</definedName>
    <definedName name="QB_ROW_56260" localSheetId="1" hidden="1">'App Bud for Input'!$G$109</definedName>
    <definedName name="QB_ROW_56260" localSheetId="0" hidden="1">'Approved Budget'!$G$109</definedName>
    <definedName name="QB_ROW_56260" localSheetId="5" hidden="1">'For Trustee 061422'!$G$109</definedName>
    <definedName name="QB_ROW_56260" localSheetId="7" hidden="1">'For Trustees 050522'!$G$109</definedName>
    <definedName name="QB_ROW_56260" localSheetId="2" hidden="1">'For Trustees 071222 '!$G$109</definedName>
    <definedName name="QB_ROW_56260" localSheetId="8" hidden="1">'Working Copy 050522'!$G$92</definedName>
    <definedName name="QB_ROW_56260" localSheetId="6" hidden="1">'Working Copy 061422'!$G$109</definedName>
    <definedName name="QB_ROW_56260" localSheetId="3" hidden="1">'Working Copy 071222'!$G$109</definedName>
    <definedName name="QB_ROW_58260" localSheetId="10" hidden="1">'060421 For Trustees Prior Year '!$F$112</definedName>
    <definedName name="QB_ROW_58260" localSheetId="9" hidden="1">'Ad Downloaded 042822'!$G$92</definedName>
    <definedName name="QB_ROW_58260" localSheetId="1" hidden="1">'App Bud for Input'!$G$112</definedName>
    <definedName name="QB_ROW_58260" localSheetId="0" hidden="1">'Approved Budget'!$G$112</definedName>
    <definedName name="QB_ROW_58260" localSheetId="5" hidden="1">'For Trustee 061422'!$G$112</definedName>
    <definedName name="QB_ROW_58260" localSheetId="7" hidden="1">'For Trustees 050522'!$G$112</definedName>
    <definedName name="QB_ROW_58260" localSheetId="2" hidden="1">'For Trustees 071222 '!$G$112</definedName>
    <definedName name="QB_ROW_58260" localSheetId="8" hidden="1">'Working Copy 050522'!$G$95</definedName>
    <definedName name="QB_ROW_58260" localSheetId="6" hidden="1">'Working Copy 061422'!$G$112</definedName>
    <definedName name="QB_ROW_58260" localSheetId="3" hidden="1">'Working Copy 071222'!$G$112</definedName>
    <definedName name="QB_ROW_61260" localSheetId="10" hidden="1">'060421 For Trustees Prior Year '!$F$144</definedName>
    <definedName name="QB_ROW_61260" localSheetId="9" hidden="1">'Ad Downloaded 042822'!$G$111</definedName>
    <definedName name="QB_ROW_61260" localSheetId="1" hidden="1">'App Bud for Input'!$G$144</definedName>
    <definedName name="QB_ROW_61260" localSheetId="0" hidden="1">'Approved Budget'!$G$144</definedName>
    <definedName name="QB_ROW_61260" localSheetId="5" hidden="1">'For Trustee 061422'!$G$144</definedName>
    <definedName name="QB_ROW_61260" localSheetId="7" hidden="1">'For Trustees 050522'!$G$144</definedName>
    <definedName name="QB_ROW_61260" localSheetId="2" hidden="1">'For Trustees 071222 '!$G$144</definedName>
    <definedName name="QB_ROW_61260" localSheetId="8" hidden="1">'Working Copy 050522'!$G$116</definedName>
    <definedName name="QB_ROW_61260" localSheetId="6" hidden="1">'Working Copy 061422'!$G$144</definedName>
    <definedName name="QB_ROW_61260" localSheetId="3" hidden="1">'Working Copy 071222'!$G$144</definedName>
    <definedName name="QB_ROW_62260" localSheetId="10" hidden="1">'060421 For Trustees Prior Year '!$F$115</definedName>
    <definedName name="QB_ROW_62260" localSheetId="9" hidden="1">'Ad Downloaded 042822'!$G$95</definedName>
    <definedName name="QB_ROW_62260" localSheetId="1" hidden="1">'App Bud for Input'!$G$115</definedName>
    <definedName name="QB_ROW_62260" localSheetId="0" hidden="1">'Approved Budget'!$G$115</definedName>
    <definedName name="QB_ROW_62260" localSheetId="5" hidden="1">'For Trustee 061422'!$G$115</definedName>
    <definedName name="QB_ROW_62260" localSheetId="7" hidden="1">'For Trustees 050522'!$G$115</definedName>
    <definedName name="QB_ROW_62260" localSheetId="2" hidden="1">'For Trustees 071222 '!$G$115</definedName>
    <definedName name="QB_ROW_62260" localSheetId="8" hidden="1">'Working Copy 050522'!$G$98</definedName>
    <definedName name="QB_ROW_62260" localSheetId="6" hidden="1">'Working Copy 061422'!$G$115</definedName>
    <definedName name="QB_ROW_62260" localSheetId="3" hidden="1">'Working Copy 071222'!$G$115</definedName>
    <definedName name="QB_ROW_6260" localSheetId="10" hidden="1">'060421 For Trustees Prior Year '!$F$56</definedName>
    <definedName name="QB_ROW_6260" localSheetId="9" hidden="1">'Ad Downloaded 042822'!$G$56</definedName>
    <definedName name="QB_ROW_6260" localSheetId="1" hidden="1">'App Bud for Input'!$G$59</definedName>
    <definedName name="QB_ROW_6260" localSheetId="0" hidden="1">'Approved Budget'!$G$59</definedName>
    <definedName name="QB_ROW_6260" localSheetId="5" hidden="1">'For Trustee 061422'!$G$59</definedName>
    <definedName name="QB_ROW_6260" localSheetId="7" hidden="1">'For Trustees 050522'!$G$59</definedName>
    <definedName name="QB_ROW_6260" localSheetId="2" hidden="1">'For Trustees 071222 '!$G$59</definedName>
    <definedName name="QB_ROW_6260" localSheetId="8" hidden="1">'Working Copy 050522'!$G$57</definedName>
    <definedName name="QB_ROW_6260" localSheetId="6" hidden="1">'Working Copy 061422'!$G$59</definedName>
    <definedName name="QB_ROW_6260" localSheetId="3" hidden="1">'Working Copy 071222'!$G$59</definedName>
    <definedName name="QB_ROW_65260" localSheetId="10" hidden="1">'060421 For Trustees Prior Year '!$F$119</definedName>
    <definedName name="QB_ROW_65260" localSheetId="9" hidden="1">'Ad Downloaded 042822'!$G$98</definedName>
    <definedName name="QB_ROW_65260" localSheetId="1" hidden="1">'App Bud for Input'!$G$119</definedName>
    <definedName name="QB_ROW_65260" localSheetId="0" hidden="1">'Approved Budget'!$G$119</definedName>
    <definedName name="QB_ROW_65260" localSheetId="5" hidden="1">'For Trustee 061422'!$G$119</definedName>
    <definedName name="QB_ROW_65260" localSheetId="7" hidden="1">'For Trustees 050522'!$G$119</definedName>
    <definedName name="QB_ROW_65260" localSheetId="2" hidden="1">'For Trustees 071222 '!$G$119</definedName>
    <definedName name="QB_ROW_65260" localSheetId="8" hidden="1">'Working Copy 050522'!$G$102</definedName>
    <definedName name="QB_ROW_65260" localSheetId="6" hidden="1">'Working Copy 061422'!$G$119</definedName>
    <definedName name="QB_ROW_65260" localSheetId="3" hidden="1">'Working Copy 071222'!$G$119</definedName>
    <definedName name="QB_ROW_67260" localSheetId="10" hidden="1">'060421 For Trustees Prior Year '!$F$146</definedName>
    <definedName name="QB_ROW_67260" localSheetId="9" hidden="1">'Ad Downloaded 042822'!$G$113</definedName>
    <definedName name="QB_ROW_67260" localSheetId="1" hidden="1">'App Bud for Input'!$G$146</definedName>
    <definedName name="QB_ROW_67260" localSheetId="0" hidden="1">'Approved Budget'!$G$146</definedName>
    <definedName name="QB_ROW_67260" localSheetId="5" hidden="1">'For Trustee 061422'!$G$146</definedName>
    <definedName name="QB_ROW_67260" localSheetId="7" hidden="1">'For Trustees 050522'!$G$146</definedName>
    <definedName name="QB_ROW_67260" localSheetId="2" hidden="1">'For Trustees 071222 '!$G$146</definedName>
    <definedName name="QB_ROW_67260" localSheetId="8" hidden="1">'Working Copy 050522'!$G$118</definedName>
    <definedName name="QB_ROW_67260" localSheetId="6" hidden="1">'Working Copy 061422'!$G$146</definedName>
    <definedName name="QB_ROW_67260" localSheetId="3" hidden="1">'Working Copy 071222'!$G$146</definedName>
    <definedName name="QB_ROW_68260" localSheetId="10" hidden="1">'060421 For Trustees Prior Year '!$F$117</definedName>
    <definedName name="QB_ROW_68260" localSheetId="9" hidden="1">'Ad Downloaded 042822'!$G$96</definedName>
    <definedName name="QB_ROW_68260" localSheetId="1" hidden="1">'App Bud for Input'!$G$117</definedName>
    <definedName name="QB_ROW_68260" localSheetId="0" hidden="1">'Approved Budget'!$G$117</definedName>
    <definedName name="QB_ROW_68260" localSheetId="5" hidden="1">'For Trustee 061422'!$G$117</definedName>
    <definedName name="QB_ROW_68260" localSheetId="7" hidden="1">'For Trustees 050522'!$G$117</definedName>
    <definedName name="QB_ROW_68260" localSheetId="2" hidden="1">'For Trustees 071222 '!$G$117</definedName>
    <definedName name="QB_ROW_68260" localSheetId="8" hidden="1">'Working Copy 050522'!$G$100</definedName>
    <definedName name="QB_ROW_68260" localSheetId="6" hidden="1">'Working Copy 061422'!$G$117</definedName>
    <definedName name="QB_ROW_68260" localSheetId="3" hidden="1">'Working Copy 071222'!$G$117</definedName>
    <definedName name="QB_ROW_69260" localSheetId="10" hidden="1">'060421 For Trustees Prior Year '!$F$147</definedName>
    <definedName name="QB_ROW_69260" localSheetId="9" hidden="1">'Ad Downloaded 042822'!$G$114</definedName>
    <definedName name="QB_ROW_69260" localSheetId="1" hidden="1">'App Bud for Input'!$G$147</definedName>
    <definedName name="QB_ROW_69260" localSheetId="0" hidden="1">'Approved Budget'!$G$147</definedName>
    <definedName name="QB_ROW_69260" localSheetId="5" hidden="1">'For Trustee 061422'!$G$147</definedName>
    <definedName name="QB_ROW_69260" localSheetId="7" hidden="1">'For Trustees 050522'!$G$147</definedName>
    <definedName name="QB_ROW_69260" localSheetId="2" hidden="1">'For Trustees 071222 '!$G$147</definedName>
    <definedName name="QB_ROW_69260" localSheetId="8" hidden="1">'Working Copy 050522'!$G$119</definedName>
    <definedName name="QB_ROW_69260" localSheetId="6" hidden="1">'Working Copy 061422'!$G$147</definedName>
    <definedName name="QB_ROW_69260" localSheetId="3" hidden="1">'Working Copy 071222'!$G$147</definedName>
    <definedName name="QB_ROW_70260" localSheetId="10" hidden="1">'060421 For Trustees Prior Year '!$F$118</definedName>
    <definedName name="QB_ROW_70260" localSheetId="9" hidden="1">'Ad Downloaded 042822'!$G$97</definedName>
    <definedName name="QB_ROW_70260" localSheetId="1" hidden="1">'App Bud for Input'!$G$118</definedName>
    <definedName name="QB_ROW_70260" localSheetId="0" hidden="1">'Approved Budget'!$G$118</definedName>
    <definedName name="QB_ROW_70260" localSheetId="5" hidden="1">'For Trustee 061422'!$G$118</definedName>
    <definedName name="QB_ROW_70260" localSheetId="7" hidden="1">'For Trustees 050522'!$G$118</definedName>
    <definedName name="QB_ROW_70260" localSheetId="2" hidden="1">'For Trustees 071222 '!$G$118</definedName>
    <definedName name="QB_ROW_70260" localSheetId="8" hidden="1">'Working Copy 050522'!$G$101</definedName>
    <definedName name="QB_ROW_70260" localSheetId="6" hidden="1">'Working Copy 061422'!$G$118</definedName>
    <definedName name="QB_ROW_70260" localSheetId="3" hidden="1">'Working Copy 071222'!$G$118</definedName>
    <definedName name="QB_ROW_71260" localSheetId="10" hidden="1">'060421 For Trustees Prior Year '!$F$121</definedName>
    <definedName name="QB_ROW_71260" localSheetId="9" hidden="1">'Ad Downloaded 042822'!$G$100</definedName>
    <definedName name="QB_ROW_71260" localSheetId="1" hidden="1">'App Bud for Input'!$G$121</definedName>
    <definedName name="QB_ROW_71260" localSheetId="0" hidden="1">'Approved Budget'!$G$121</definedName>
    <definedName name="QB_ROW_71260" localSheetId="5" hidden="1">'For Trustee 061422'!$G$121</definedName>
    <definedName name="QB_ROW_71260" localSheetId="7" hidden="1">'For Trustees 050522'!$G$121</definedName>
    <definedName name="QB_ROW_71260" localSheetId="2" hidden="1">'For Trustees 071222 '!$G$121</definedName>
    <definedName name="QB_ROW_71260" localSheetId="8" hidden="1">'Working Copy 050522'!$G$104</definedName>
    <definedName name="QB_ROW_71260" localSheetId="6" hidden="1">'Working Copy 061422'!$G$121</definedName>
    <definedName name="QB_ROW_71260" localSheetId="3" hidden="1">'Working Copy 071222'!$G$121</definedName>
    <definedName name="QB_ROW_72260" localSheetId="10" hidden="1">'060421 For Trustees Prior Year '!$F$72</definedName>
    <definedName name="QB_ROW_72260" localSheetId="9" hidden="1">'Ad Downloaded 042822'!$G$71</definedName>
    <definedName name="QB_ROW_72260" localSheetId="1" hidden="1">'App Bud for Input'!$G$75</definedName>
    <definedName name="QB_ROW_72260" localSheetId="0" hidden="1">'Approved Budget'!$G$75</definedName>
    <definedName name="QB_ROW_72260" localSheetId="5" hidden="1">'For Trustee 061422'!$G$75</definedName>
    <definedName name="QB_ROW_72260" localSheetId="7" hidden="1">'For Trustees 050522'!$G$75</definedName>
    <definedName name="QB_ROW_72260" localSheetId="2" hidden="1">'For Trustees 071222 '!$G$75</definedName>
    <definedName name="QB_ROW_72260" localSheetId="8" hidden="1">'Working Copy 050522'!$G$73</definedName>
    <definedName name="QB_ROW_72260" localSheetId="6" hidden="1">'Working Copy 061422'!$G$75</definedName>
    <definedName name="QB_ROW_72260" localSheetId="3" hidden="1">'Working Copy 071222'!$G$75</definedName>
    <definedName name="QB_ROW_7260" localSheetId="10" hidden="1">'060421 For Trustees Prior Year '!$F$55</definedName>
    <definedName name="QB_ROW_7260" localSheetId="9" hidden="1">'Ad Downloaded 042822'!$G$55</definedName>
    <definedName name="QB_ROW_7260" localSheetId="1" hidden="1">'App Bud for Input'!$G$58</definedName>
    <definedName name="QB_ROW_7260" localSheetId="0" hidden="1">'Approved Budget'!$G$58</definedName>
    <definedName name="QB_ROW_7260" localSheetId="5" hidden="1">'For Trustee 061422'!$G$58</definedName>
    <definedName name="QB_ROW_7260" localSheetId="7" hidden="1">'For Trustees 050522'!$G$58</definedName>
    <definedName name="QB_ROW_7260" localSheetId="2" hidden="1">'For Trustees 071222 '!$G$58</definedName>
    <definedName name="QB_ROW_7260" localSheetId="8" hidden="1">'Working Copy 050522'!$G$56</definedName>
    <definedName name="QB_ROW_7260" localSheetId="6" hidden="1">'Working Copy 061422'!$G$58</definedName>
    <definedName name="QB_ROW_7260" localSheetId="3" hidden="1">'Working Copy 071222'!$G$58</definedName>
    <definedName name="QB_ROW_74260" localSheetId="10" hidden="1">'060421 For Trustees Prior Year '!$F$123</definedName>
    <definedName name="QB_ROW_74260" localSheetId="9" hidden="1">'Ad Downloaded 042822'!$G$102</definedName>
    <definedName name="QB_ROW_74260" localSheetId="1" hidden="1">'App Bud for Input'!$G$123</definedName>
    <definedName name="QB_ROW_74260" localSheetId="0" hidden="1">'Approved Budget'!$G$123</definedName>
    <definedName name="QB_ROW_74260" localSheetId="5" hidden="1">'For Trustee 061422'!$G$123</definedName>
    <definedName name="QB_ROW_74260" localSheetId="7" hidden="1">'For Trustees 050522'!$G$123</definedName>
    <definedName name="QB_ROW_74260" localSheetId="2" hidden="1">'For Trustees 071222 '!$G$123</definedName>
    <definedName name="QB_ROW_74260" localSheetId="8" hidden="1">'Working Copy 050522'!$G$106</definedName>
    <definedName name="QB_ROW_74260" localSheetId="6" hidden="1">'Working Copy 061422'!$G$123</definedName>
    <definedName name="QB_ROW_74260" localSheetId="3" hidden="1">'Working Copy 071222'!$G$123</definedName>
    <definedName name="QB_ROW_75040" localSheetId="10" hidden="1">'060421 For Trustees Prior Year '!$D$150</definedName>
    <definedName name="QB_ROW_75040" localSheetId="9" hidden="1">'Ad Downloaded 042822'!$E$117</definedName>
    <definedName name="QB_ROW_75040" localSheetId="1" hidden="1">'App Bud for Input'!$E$150</definedName>
    <definedName name="QB_ROW_75040" localSheetId="0" hidden="1">'Approved Budget'!$E$150</definedName>
    <definedName name="QB_ROW_75040" localSheetId="5" hidden="1">'For Trustee 061422'!$E$150</definedName>
    <definedName name="QB_ROW_75040" localSheetId="7" hidden="1">'For Trustees 050522'!$E$150</definedName>
    <definedName name="QB_ROW_75040" localSheetId="2" hidden="1">'For Trustees 071222 '!$E$150</definedName>
    <definedName name="QB_ROW_75040" localSheetId="8" hidden="1">'Working Copy 050522'!$E$122</definedName>
    <definedName name="QB_ROW_75040" localSheetId="6" hidden="1">'Working Copy 061422'!$E$150</definedName>
    <definedName name="QB_ROW_75040" localSheetId="3" hidden="1">'Working Copy 071222'!$E$150</definedName>
    <definedName name="QB_ROW_75340" localSheetId="10" hidden="1">'060421 For Trustees Prior Year '!$D$155</definedName>
    <definedName name="QB_ROW_75340" localSheetId="9" hidden="1">'Ad Downloaded 042822'!$E$122</definedName>
    <definedName name="QB_ROW_75340" localSheetId="1" hidden="1">'App Bud for Input'!$E$155</definedName>
    <definedName name="QB_ROW_75340" localSheetId="0" hidden="1">'Approved Budget'!$E$155</definedName>
    <definedName name="QB_ROW_75340" localSheetId="5" hidden="1">'For Trustee 061422'!$E$155</definedName>
    <definedName name="QB_ROW_75340" localSheetId="7" hidden="1">'For Trustees 050522'!$E$155</definedName>
    <definedName name="QB_ROW_75340" localSheetId="2" hidden="1">'For Trustees 071222 '!$E$155</definedName>
    <definedName name="QB_ROW_75340" localSheetId="8" hidden="1">'Working Copy 050522'!$E$127</definedName>
    <definedName name="QB_ROW_75340" localSheetId="6" hidden="1">'Working Copy 061422'!$E$155</definedName>
    <definedName name="QB_ROW_75340" localSheetId="3" hidden="1">'Working Copy 071222'!$E$155</definedName>
    <definedName name="QB_ROW_77040" localSheetId="10" hidden="1">'060421 For Trustees Prior Year '!$D$156</definedName>
    <definedName name="QB_ROW_77040" localSheetId="9" hidden="1">'Ad Downloaded 042822'!$E$123</definedName>
    <definedName name="QB_ROW_77040" localSheetId="1" hidden="1">'App Bud for Input'!$E$156</definedName>
    <definedName name="QB_ROW_77040" localSheetId="0" hidden="1">'Approved Budget'!$E$156</definedName>
    <definedName name="QB_ROW_77040" localSheetId="5" hidden="1">'For Trustee 061422'!$E$156</definedName>
    <definedName name="QB_ROW_77040" localSheetId="7" hidden="1">'For Trustees 050522'!$E$156</definedName>
    <definedName name="QB_ROW_77040" localSheetId="2" hidden="1">'For Trustees 071222 '!$E$156</definedName>
    <definedName name="QB_ROW_77040" localSheetId="8" hidden="1">'Working Copy 050522'!$E$128</definedName>
    <definedName name="QB_ROW_77040" localSheetId="6" hidden="1">'Working Copy 061422'!$E$156</definedName>
    <definedName name="QB_ROW_77040" localSheetId="3" hidden="1">'Working Copy 071222'!$E$156</definedName>
    <definedName name="QB_ROW_77340" localSheetId="10" hidden="1">'060421 For Trustees Prior Year '!$D$171</definedName>
    <definedName name="QB_ROW_77340" localSheetId="9" hidden="1">'Ad Downloaded 042822'!$E$133</definedName>
    <definedName name="QB_ROW_77340" localSheetId="1" hidden="1">'App Bud for Input'!$E$171</definedName>
    <definedName name="QB_ROW_77340" localSheetId="0" hidden="1">'Approved Budget'!$E$171</definedName>
    <definedName name="QB_ROW_77340" localSheetId="5" hidden="1">'For Trustee 061422'!$E$171</definedName>
    <definedName name="QB_ROW_77340" localSheetId="7" hidden="1">'For Trustees 050522'!$E$171</definedName>
    <definedName name="QB_ROW_77340" localSheetId="2" hidden="1">'For Trustees 071222 '!$E$171</definedName>
    <definedName name="QB_ROW_77340" localSheetId="8" hidden="1">'Working Copy 050522'!$E$143</definedName>
    <definedName name="QB_ROW_77340" localSheetId="6" hidden="1">'Working Copy 061422'!$E$171</definedName>
    <definedName name="QB_ROW_77340" localSheetId="3" hidden="1">'Working Copy 071222'!$E$171</definedName>
    <definedName name="QB_ROW_78260" localSheetId="9" hidden="1">'Ad Downloaded 042822'!$G$125</definedName>
    <definedName name="QB_ROW_78260" localSheetId="1" hidden="1">'App Bud for Input'!$G$159</definedName>
    <definedName name="QB_ROW_78260" localSheetId="0" hidden="1">'Approved Budget'!$G$159</definedName>
    <definedName name="QB_ROW_78260" localSheetId="5" hidden="1">'For Trustee 061422'!$G$159</definedName>
    <definedName name="QB_ROW_78260" localSheetId="7" hidden="1">'For Trustees 050522'!$G$159</definedName>
    <definedName name="QB_ROW_78260" localSheetId="2" hidden="1">'For Trustees 071222 '!$G$159</definedName>
    <definedName name="QB_ROW_78260" localSheetId="8" hidden="1">'Working Copy 050522'!$G$131</definedName>
    <definedName name="QB_ROW_78260" localSheetId="6" hidden="1">'Working Copy 061422'!$G$159</definedName>
    <definedName name="QB_ROW_78260" localSheetId="3" hidden="1">'Working Copy 071222'!$G$159</definedName>
    <definedName name="QB_ROW_79260" localSheetId="10" hidden="1">'060421 For Trustees Prior Year '!$F$168</definedName>
    <definedName name="QB_ROW_86260" localSheetId="10" hidden="1">'060421 For Trustees Prior Year '!$F$104</definedName>
    <definedName name="QB_ROW_86260" localSheetId="9" hidden="1">'Ad Downloaded 042822'!$G$85</definedName>
    <definedName name="QB_ROW_86260" localSheetId="1" hidden="1">'App Bud for Input'!$G$104</definedName>
    <definedName name="QB_ROW_86260" localSheetId="0" hidden="1">'Approved Budget'!$G$104</definedName>
    <definedName name="QB_ROW_86260" localSheetId="5" hidden="1">'For Trustee 061422'!$G$104</definedName>
    <definedName name="QB_ROW_86260" localSheetId="7" hidden="1">'For Trustees 050522'!$G$104</definedName>
    <definedName name="QB_ROW_86260" localSheetId="2" hidden="1">'For Trustees 071222 '!$G$104</definedName>
    <definedName name="QB_ROW_86260" localSheetId="8" hidden="1">'Working Copy 050522'!$G$87</definedName>
    <definedName name="QB_ROW_86260" localSheetId="6" hidden="1">'Working Copy 061422'!$G$104</definedName>
    <definedName name="QB_ROW_86260" localSheetId="3" hidden="1">'Working Copy 071222'!$G$104</definedName>
    <definedName name="QB_ROW_86321" localSheetId="10" hidden="1">'060421 For Trustees Prior Year '!$B$38</definedName>
    <definedName name="QB_ROW_86321" localSheetId="9" hidden="1">'Ad Downloaded 042822'!$C$38</definedName>
    <definedName name="QB_ROW_86321" localSheetId="1" hidden="1">'App Bud for Input'!$C$39</definedName>
    <definedName name="QB_ROW_86321" localSheetId="0" hidden="1">'Approved Budget'!$C$39</definedName>
    <definedName name="QB_ROW_86321" localSheetId="5" hidden="1">'For Trustee 061422'!$C$39</definedName>
    <definedName name="QB_ROW_86321" localSheetId="7" hidden="1">'For Trustees 050522'!$C$39</definedName>
    <definedName name="QB_ROW_86321" localSheetId="2" hidden="1">'For Trustees 071222 '!$C$39</definedName>
    <definedName name="QB_ROW_86321" localSheetId="8" hidden="1">'Working Copy 050522'!$C$39</definedName>
    <definedName name="QB_ROW_86321" localSheetId="6" hidden="1">'Working Copy 061422'!$C$39</definedName>
    <definedName name="QB_ROW_86321" localSheetId="3" hidden="1">'Working Copy 071222'!$C$39</definedName>
    <definedName name="QB_ROW_87031" localSheetId="10" hidden="1">'060421 For Trustees Prior Year '!$C$35</definedName>
    <definedName name="QB_ROW_87031" localSheetId="9" hidden="1">'Ad Downloaded 042822'!$D$35</definedName>
    <definedName name="QB_ROW_87031" localSheetId="1" hidden="1">'App Bud for Input'!$D$36</definedName>
    <definedName name="QB_ROW_87031" localSheetId="0" hidden="1">'Approved Budget'!$D$36</definedName>
    <definedName name="QB_ROW_87031" localSheetId="5" hidden="1">'For Trustee 061422'!$D$36</definedName>
    <definedName name="QB_ROW_87031" localSheetId="7" hidden="1">'For Trustees 050522'!$D$36</definedName>
    <definedName name="QB_ROW_87031" localSheetId="2" hidden="1">'For Trustees 071222 '!$D$36</definedName>
    <definedName name="QB_ROW_87031" localSheetId="8" hidden="1">'Working Copy 050522'!$D$36</definedName>
    <definedName name="QB_ROW_87031" localSheetId="6" hidden="1">'Working Copy 061422'!$D$36</definedName>
    <definedName name="QB_ROW_87031" localSheetId="3" hidden="1">'Working Copy 071222'!$D$36</definedName>
    <definedName name="QB_ROW_87260" localSheetId="10" hidden="1">'060421 For Trustees Prior Year '!$F$52</definedName>
    <definedName name="QB_ROW_87260" localSheetId="9" hidden="1">'Ad Downloaded 042822'!$G$52</definedName>
    <definedName name="QB_ROW_87260" localSheetId="1" hidden="1">'App Bud for Input'!$G$55</definedName>
    <definedName name="QB_ROW_87260" localSheetId="0" hidden="1">'Approved Budget'!$G$55</definedName>
    <definedName name="QB_ROW_87260" localSheetId="5" hidden="1">'For Trustee 061422'!$G$55</definedName>
    <definedName name="QB_ROW_87260" localSheetId="7" hidden="1">'For Trustees 050522'!$G$55</definedName>
    <definedName name="QB_ROW_87260" localSheetId="2" hidden="1">'For Trustees 071222 '!$G$55</definedName>
    <definedName name="QB_ROW_87260" localSheetId="8" hidden="1">'Working Copy 050522'!$G$53</definedName>
    <definedName name="QB_ROW_87260" localSheetId="6" hidden="1">'Working Copy 061422'!$G$55</definedName>
    <definedName name="QB_ROW_87260" localSheetId="3" hidden="1">'Working Copy 071222'!$G$55</definedName>
    <definedName name="QB_ROW_87331" localSheetId="10" hidden="1">'060421 For Trustees Prior Year '!$C$37</definedName>
    <definedName name="QB_ROW_87331" localSheetId="9" hidden="1">'Ad Downloaded 042822'!$D$37</definedName>
    <definedName name="QB_ROW_87331" localSheetId="1" hidden="1">'App Bud for Input'!$D$38</definedName>
    <definedName name="QB_ROW_87331" localSheetId="0" hidden="1">'Approved Budget'!$D$38</definedName>
    <definedName name="QB_ROW_87331" localSheetId="5" hidden="1">'For Trustee 061422'!$D$38</definedName>
    <definedName name="QB_ROW_87331" localSheetId="7" hidden="1">'For Trustees 050522'!$D$38</definedName>
    <definedName name="QB_ROW_87331" localSheetId="2" hidden="1">'For Trustees 071222 '!$D$38</definedName>
    <definedName name="QB_ROW_87331" localSheetId="8" hidden="1">'Working Copy 050522'!$D$38</definedName>
    <definedName name="QB_ROW_87331" localSheetId="6" hidden="1">'Working Copy 061422'!$D$38</definedName>
    <definedName name="QB_ROW_87331" localSheetId="3" hidden="1">'Working Copy 071222'!$D$38</definedName>
    <definedName name="QB_ROW_88360" localSheetId="10" hidden="1">'060421 For Trustees Prior Year '!$F$140</definedName>
    <definedName name="QB_ROW_88360" localSheetId="9" hidden="1">'Ad Downloaded 042822'!$G$108</definedName>
    <definedName name="QB_ROW_88360" localSheetId="1" hidden="1">'App Bud for Input'!$G$140</definedName>
    <definedName name="QB_ROW_88360" localSheetId="0" hidden="1">'Approved Budget'!$G$140</definedName>
    <definedName name="QB_ROW_88360" localSheetId="5" hidden="1">'For Trustee 061422'!$G$140</definedName>
    <definedName name="QB_ROW_88360" localSheetId="7" hidden="1">'For Trustees 050522'!$G$140</definedName>
    <definedName name="QB_ROW_88360" localSheetId="2" hidden="1">'For Trustees 071222 '!$G$140</definedName>
    <definedName name="QB_ROW_88360" localSheetId="8" hidden="1">'Working Copy 050522'!$G$112</definedName>
    <definedName name="QB_ROW_88360" localSheetId="6" hidden="1">'Working Copy 061422'!$G$140</definedName>
    <definedName name="QB_ROW_88360" localSheetId="3" hidden="1">'Working Copy 071222'!$G$140</definedName>
    <definedName name="QB_ROW_90260" localSheetId="10" hidden="1">'060421 For Trustees Prior Year '!$F$138</definedName>
    <definedName name="QB_ROW_90260" localSheetId="9" hidden="1">'Ad Downloaded 042822'!$G$106</definedName>
    <definedName name="QB_ROW_90260" localSheetId="1" hidden="1">'App Bud for Input'!$G$138</definedName>
    <definedName name="QB_ROW_90260" localSheetId="0" hidden="1">'Approved Budget'!$G$138</definedName>
    <definedName name="QB_ROW_90260" localSheetId="5" hidden="1">'For Trustee 061422'!$G$138</definedName>
    <definedName name="QB_ROW_90260" localSheetId="7" hidden="1">'For Trustees 050522'!$G$138</definedName>
    <definedName name="QB_ROW_90260" localSheetId="2" hidden="1">'For Trustees 071222 '!$G$138</definedName>
    <definedName name="QB_ROW_90260" localSheetId="8" hidden="1">'Working Copy 050522'!$G$110</definedName>
    <definedName name="QB_ROW_90260" localSheetId="6" hidden="1">'Working Copy 061422'!$G$138</definedName>
    <definedName name="QB_ROW_90260" localSheetId="3" hidden="1">'Working Copy 071222'!$G$138</definedName>
    <definedName name="QB_ROW_93250" localSheetId="10" hidden="1">'060421 For Trustees Prior Year '!$E$154</definedName>
    <definedName name="QB_ROW_93250" localSheetId="9" hidden="1">'Ad Downloaded 042822'!$F$121</definedName>
    <definedName name="QB_ROW_93250" localSheetId="1" hidden="1">'App Bud for Input'!$F$154</definedName>
    <definedName name="QB_ROW_93250" localSheetId="0" hidden="1">'Approved Budget'!$F$154</definedName>
    <definedName name="QB_ROW_93250" localSheetId="5" hidden="1">'For Trustee 061422'!$F$154</definedName>
    <definedName name="QB_ROW_93250" localSheetId="7" hidden="1">'For Trustees 050522'!$F$154</definedName>
    <definedName name="QB_ROW_93250" localSheetId="2" hidden="1">'For Trustees 071222 '!$F$154</definedName>
    <definedName name="QB_ROW_93250" localSheetId="8" hidden="1">'Working Copy 050522'!$F$126</definedName>
    <definedName name="QB_ROW_93250" localSheetId="6" hidden="1">'Working Copy 061422'!$F$154</definedName>
    <definedName name="QB_ROW_93250" localSheetId="3" hidden="1">'Working Copy 071222'!$F$154</definedName>
    <definedName name="QB_ROW_94260" localSheetId="10" hidden="1">'060421 For Trustees Prior Year '!$F$145</definedName>
    <definedName name="QB_ROW_94260" localSheetId="9" hidden="1">'Ad Downloaded 042822'!$G$112</definedName>
    <definedName name="QB_ROW_94260" localSheetId="1" hidden="1">'App Bud for Input'!$G$145</definedName>
    <definedName name="QB_ROW_94260" localSheetId="0" hidden="1">'Approved Budget'!$G$145</definedName>
    <definedName name="QB_ROW_94260" localSheetId="5" hidden="1">'For Trustee 061422'!$G$145</definedName>
    <definedName name="QB_ROW_94260" localSheetId="7" hidden="1">'For Trustees 050522'!$G$145</definedName>
    <definedName name="QB_ROW_94260" localSheetId="2" hidden="1">'For Trustees 071222 '!$G$145</definedName>
    <definedName name="QB_ROW_94260" localSheetId="8" hidden="1">'Working Copy 050522'!$G$117</definedName>
    <definedName name="QB_ROW_94260" localSheetId="6" hidden="1">'Working Copy 061422'!$G$145</definedName>
    <definedName name="QB_ROW_94260" localSheetId="3" hidden="1">'Working Copy 071222'!$G$145</definedName>
    <definedName name="QB_ROW_95260" localSheetId="10" hidden="1">'060421 For Trustees Prior Year '!$F$96</definedName>
    <definedName name="QB_ROW_95260" localSheetId="9" hidden="1">'Ad Downloaded 042822'!$G$77</definedName>
    <definedName name="QB_ROW_95260" localSheetId="1" hidden="1">'App Bud for Input'!$G$96</definedName>
    <definedName name="QB_ROW_95260" localSheetId="0" hidden="1">'Approved Budget'!$G$96</definedName>
    <definedName name="QB_ROW_95260" localSheetId="5" hidden="1">'For Trustee 061422'!$G$96</definedName>
    <definedName name="QB_ROW_95260" localSheetId="7" hidden="1">'For Trustees 050522'!$G$96</definedName>
    <definedName name="QB_ROW_95260" localSheetId="2" hidden="1">'For Trustees 071222 '!$G$96</definedName>
    <definedName name="QB_ROW_95260" localSheetId="8" hidden="1">'Working Copy 050522'!$G$79</definedName>
    <definedName name="QB_ROW_95260" localSheetId="6" hidden="1">'Working Copy 061422'!$G$96</definedName>
    <definedName name="QB_ROW_95260" localSheetId="3" hidden="1">'Working Copy 071222'!$G$96</definedName>
    <definedName name="QB_ROW_96260" localSheetId="10" hidden="1">'060421 For Trustees Prior Year '!$F$101</definedName>
    <definedName name="QB_ROW_96260" localSheetId="9" hidden="1">'Ad Downloaded 042822'!$G$82</definedName>
    <definedName name="QB_ROW_96260" localSheetId="1" hidden="1">'App Bud for Input'!$G$101</definedName>
    <definedName name="QB_ROW_96260" localSheetId="0" hidden="1">'Approved Budget'!$G$101</definedName>
    <definedName name="QB_ROW_96260" localSheetId="5" hidden="1">'For Trustee 061422'!$G$101</definedName>
    <definedName name="QB_ROW_96260" localSheetId="7" hidden="1">'For Trustees 050522'!$G$101</definedName>
    <definedName name="QB_ROW_96260" localSheetId="2" hidden="1">'For Trustees 071222 '!$G$101</definedName>
    <definedName name="QB_ROW_96260" localSheetId="8" hidden="1">'Working Copy 050522'!$G$84</definedName>
    <definedName name="QB_ROW_96260" localSheetId="6" hidden="1">'Working Copy 061422'!$G$101</definedName>
    <definedName name="QB_ROW_96260" localSheetId="3" hidden="1">'Working Copy 071222'!$G$101</definedName>
    <definedName name="QB_ROW_97260" localSheetId="10" hidden="1">'060421 For Trustees Prior Year '!$F$103</definedName>
    <definedName name="QB_ROW_97260" localSheetId="9" hidden="1">'Ad Downloaded 042822'!$G$84</definedName>
    <definedName name="QB_ROW_97260" localSheetId="1" hidden="1">'App Bud for Input'!$G$103</definedName>
    <definedName name="QB_ROW_97260" localSheetId="0" hidden="1">'Approved Budget'!$G$103</definedName>
    <definedName name="QB_ROW_97260" localSheetId="5" hidden="1">'For Trustee 061422'!$G$103</definedName>
    <definedName name="QB_ROW_97260" localSheetId="7" hidden="1">'For Trustees 050522'!$G$103</definedName>
    <definedName name="QB_ROW_97260" localSheetId="2" hidden="1">'For Trustees 071222 '!$G$103</definedName>
    <definedName name="QB_ROW_97260" localSheetId="8" hidden="1">'Working Copy 050522'!$G$86</definedName>
    <definedName name="QB_ROW_97260" localSheetId="6" hidden="1">'Working Copy 061422'!$G$103</definedName>
    <definedName name="QB_ROW_97260" localSheetId="3" hidden="1">'Working Copy 071222'!$G$103</definedName>
    <definedName name="QB_ROW_99260" localSheetId="10" hidden="1">'060421 For Trustees Prior Year '!$F$105</definedName>
    <definedName name="QB_ROW_99260" localSheetId="9" hidden="1">'Ad Downloaded 042822'!$G$86</definedName>
    <definedName name="QB_ROW_99260" localSheetId="1" hidden="1">'App Bud for Input'!$G$105</definedName>
    <definedName name="QB_ROW_99260" localSheetId="0" hidden="1">'Approved Budget'!$G$105</definedName>
    <definedName name="QB_ROW_99260" localSheetId="5" hidden="1">'For Trustee 061422'!$G$105</definedName>
    <definedName name="QB_ROW_99260" localSheetId="7" hidden="1">'For Trustees 050522'!$G$105</definedName>
    <definedName name="QB_ROW_99260" localSheetId="2" hidden="1">'For Trustees 071222 '!$G$105</definedName>
    <definedName name="QB_ROW_99260" localSheetId="8" hidden="1">'Working Copy 050522'!$G$88</definedName>
    <definedName name="QB_ROW_99260" localSheetId="6" hidden="1">'Working Copy 061422'!$G$105</definedName>
    <definedName name="QB_ROW_99260" localSheetId="3" hidden="1">'Working Copy 071222'!$G$105</definedName>
    <definedName name="QBCANSUPPORTUPDATE" localSheetId="10">TRUE</definedName>
    <definedName name="QBCANSUPPORTUPDATE" localSheetId="9">TRUE</definedName>
    <definedName name="QBCANSUPPORTUPDATE" localSheetId="1">TRUE</definedName>
    <definedName name="QBCANSUPPORTUPDATE" localSheetId="0">TRUE</definedName>
    <definedName name="QBCANSUPPORTUPDATE" localSheetId="5">TRUE</definedName>
    <definedName name="QBCANSUPPORTUPDATE" localSheetId="7">TRUE</definedName>
    <definedName name="QBCANSUPPORTUPDATE" localSheetId="2">TRUE</definedName>
    <definedName name="QBCANSUPPORTUPDATE" localSheetId="8">TRUE</definedName>
    <definedName name="QBCANSUPPORTUPDATE" localSheetId="6">TRUE</definedName>
    <definedName name="QBCANSUPPORTUPDATE" localSheetId="3">TRUE</definedName>
    <definedName name="QBCOMPANYFILENAME" localSheetId="10">"\\SERVPC\QuickBooks\Temecula Public Cemetery District.QBW"</definedName>
    <definedName name="QBCOMPANYFILENAME" localSheetId="9">"\\SERVPC\QuickBooks\Temecula Public Cemetery District.QBW"</definedName>
    <definedName name="QBCOMPANYFILENAME" localSheetId="1">"\\SERVPC\QuickBooks\Temecula Public Cemetery District.QBW"</definedName>
    <definedName name="QBCOMPANYFILENAME" localSheetId="0">"\\SERVPC\QuickBooks\Temecula Public Cemetery District.QBW"</definedName>
    <definedName name="QBCOMPANYFILENAME" localSheetId="5">"\\SERVPC\QuickBooks\Temecula Public Cemetery District.QBW"</definedName>
    <definedName name="QBCOMPANYFILENAME" localSheetId="7">"\\SERVPC\QuickBooks\Temecula Public Cemetery District.QBW"</definedName>
    <definedName name="QBCOMPANYFILENAME" localSheetId="2">"\\SERVPC\QuickBooks\Temecula Public Cemetery District.QBW"</definedName>
    <definedName name="QBCOMPANYFILENAME" localSheetId="8">"\\SERVPC\QuickBooks\Temecula Public Cemetery District.QBW"</definedName>
    <definedName name="QBCOMPANYFILENAME" localSheetId="6">"\\SERVPC\QuickBooks\Temecula Public Cemetery District.QBW"</definedName>
    <definedName name="QBCOMPANYFILENAME" localSheetId="3">"\\SERVPC\QuickBooks\Temecula Public Cemetery District.QBW"</definedName>
    <definedName name="QBENDDATE" localSheetId="10">20210331</definedName>
    <definedName name="QBENDDATE" localSheetId="9">20220331</definedName>
    <definedName name="QBENDDATE" localSheetId="1">20220331</definedName>
    <definedName name="QBENDDATE" localSheetId="0">20220331</definedName>
    <definedName name="QBENDDATE" localSheetId="5">20220331</definedName>
    <definedName name="QBENDDATE" localSheetId="7">20220331</definedName>
    <definedName name="QBENDDATE" localSheetId="2">20220331</definedName>
    <definedName name="QBENDDATE" localSheetId="8">20220331</definedName>
    <definedName name="QBENDDATE" localSheetId="6">20220331</definedName>
    <definedName name="QBENDDATE" localSheetId="3">20220331</definedName>
    <definedName name="QBHEADERSONSCREEN" localSheetId="10">FALSE</definedName>
    <definedName name="QBHEADERSONSCREEN" localSheetId="9">FALSE</definedName>
    <definedName name="QBHEADERSONSCREEN" localSheetId="1">FALSE</definedName>
    <definedName name="QBHEADERSONSCREEN" localSheetId="0">FALSE</definedName>
    <definedName name="QBHEADERSONSCREEN" localSheetId="5">FALSE</definedName>
    <definedName name="QBHEADERSONSCREEN" localSheetId="7">FALSE</definedName>
    <definedName name="QBHEADERSONSCREEN" localSheetId="2">FALSE</definedName>
    <definedName name="QBHEADERSONSCREEN" localSheetId="8">FALSE</definedName>
    <definedName name="QBHEADERSONSCREEN" localSheetId="6">FALSE</definedName>
    <definedName name="QBHEADERSONSCREEN" localSheetId="3">FALSE</definedName>
    <definedName name="QBMETADATASIZE" localSheetId="10">5924</definedName>
    <definedName name="QBMETADATASIZE" localSheetId="9">5924</definedName>
    <definedName name="QBMETADATASIZE" localSheetId="1">5924</definedName>
    <definedName name="QBMETADATASIZE" localSheetId="0">5924</definedName>
    <definedName name="QBMETADATASIZE" localSheetId="5">5924</definedName>
    <definedName name="QBMETADATASIZE" localSheetId="7">5924</definedName>
    <definedName name="QBMETADATASIZE" localSheetId="2">5924</definedName>
    <definedName name="QBMETADATASIZE" localSheetId="8">5924</definedName>
    <definedName name="QBMETADATASIZE" localSheetId="6">5924</definedName>
    <definedName name="QBMETADATASIZE" localSheetId="3">5924</definedName>
    <definedName name="QBPRESERVECOLOR" localSheetId="10">TRUE</definedName>
    <definedName name="QBPRESERVECOLOR" localSheetId="9">TRUE</definedName>
    <definedName name="QBPRESERVECOLOR" localSheetId="1">TRUE</definedName>
    <definedName name="QBPRESERVECOLOR" localSheetId="0">TRUE</definedName>
    <definedName name="QBPRESERVECOLOR" localSheetId="5">TRUE</definedName>
    <definedName name="QBPRESERVECOLOR" localSheetId="7">TRUE</definedName>
    <definedName name="QBPRESERVECOLOR" localSheetId="2">TRUE</definedName>
    <definedName name="QBPRESERVECOLOR" localSheetId="8">TRUE</definedName>
    <definedName name="QBPRESERVECOLOR" localSheetId="6">TRUE</definedName>
    <definedName name="QBPRESERVECOLOR" localSheetId="3">TRUE</definedName>
    <definedName name="QBPRESERVEFONT" localSheetId="10">TRUE</definedName>
    <definedName name="QBPRESERVEFONT" localSheetId="9">TRUE</definedName>
    <definedName name="QBPRESERVEFONT" localSheetId="1">TRUE</definedName>
    <definedName name="QBPRESERVEFONT" localSheetId="0">TRUE</definedName>
    <definedName name="QBPRESERVEFONT" localSheetId="5">TRUE</definedName>
    <definedName name="QBPRESERVEFONT" localSheetId="7">TRUE</definedName>
    <definedName name="QBPRESERVEFONT" localSheetId="2">TRUE</definedName>
    <definedName name="QBPRESERVEFONT" localSheetId="8">TRUE</definedName>
    <definedName name="QBPRESERVEFONT" localSheetId="6">TRUE</definedName>
    <definedName name="QBPRESERVEFONT" localSheetId="3">TRUE</definedName>
    <definedName name="QBPRESERVEROWHEIGHT" localSheetId="10">TRUE</definedName>
    <definedName name="QBPRESERVEROWHEIGHT" localSheetId="9">TRUE</definedName>
    <definedName name="QBPRESERVEROWHEIGHT" localSheetId="1">TRUE</definedName>
    <definedName name="QBPRESERVEROWHEIGHT" localSheetId="0">TRUE</definedName>
    <definedName name="QBPRESERVEROWHEIGHT" localSheetId="5">TRUE</definedName>
    <definedName name="QBPRESERVEROWHEIGHT" localSheetId="7">TRUE</definedName>
    <definedName name="QBPRESERVEROWHEIGHT" localSheetId="2">TRUE</definedName>
    <definedName name="QBPRESERVEROWHEIGHT" localSheetId="8">TRUE</definedName>
    <definedName name="QBPRESERVEROWHEIGHT" localSheetId="6">TRUE</definedName>
    <definedName name="QBPRESERVEROWHEIGHT" localSheetId="3">TRUE</definedName>
    <definedName name="QBPRESERVESPACE" localSheetId="10">FALSE</definedName>
    <definedName name="QBPRESERVESPACE" localSheetId="9">FALSE</definedName>
    <definedName name="QBPRESERVESPACE" localSheetId="1">FALSE</definedName>
    <definedName name="QBPRESERVESPACE" localSheetId="0">FALSE</definedName>
    <definedName name="QBPRESERVESPACE" localSheetId="5">FALSE</definedName>
    <definedName name="QBPRESERVESPACE" localSheetId="7">FALSE</definedName>
    <definedName name="QBPRESERVESPACE" localSheetId="2">FALSE</definedName>
    <definedName name="QBPRESERVESPACE" localSheetId="8">FALSE</definedName>
    <definedName name="QBPRESERVESPACE" localSheetId="6">FALSE</definedName>
    <definedName name="QBPRESERVESPACE" localSheetId="3">FALSE</definedName>
    <definedName name="QBREPORTCOLAXIS" localSheetId="10">6</definedName>
    <definedName name="QBREPORTCOLAXIS" localSheetId="9">6</definedName>
    <definedName name="QBREPORTCOLAXIS" localSheetId="1">6</definedName>
    <definedName name="QBREPORTCOLAXIS" localSheetId="0">6</definedName>
    <definedName name="QBREPORTCOLAXIS" localSheetId="5">6</definedName>
    <definedName name="QBREPORTCOLAXIS" localSheetId="7">6</definedName>
    <definedName name="QBREPORTCOLAXIS" localSheetId="2">6</definedName>
    <definedName name="QBREPORTCOLAXIS" localSheetId="8">6</definedName>
    <definedName name="QBREPORTCOLAXIS" localSheetId="6">6</definedName>
    <definedName name="QBREPORTCOLAXIS" localSheetId="3">6</definedName>
    <definedName name="QBREPORTCOMPANYID" localSheetId="10">"e574eaf3e4fc4f668cef600eb292fe1a"</definedName>
    <definedName name="QBREPORTCOMPANYID" localSheetId="9">"e574eaf3e4fc4f668cef600eb292fe1a"</definedName>
    <definedName name="QBREPORTCOMPANYID" localSheetId="1">"e574eaf3e4fc4f668cef600eb292fe1a"</definedName>
    <definedName name="QBREPORTCOMPANYID" localSheetId="0">"e574eaf3e4fc4f668cef600eb292fe1a"</definedName>
    <definedName name="QBREPORTCOMPANYID" localSheetId="5">"e574eaf3e4fc4f668cef600eb292fe1a"</definedName>
    <definedName name="QBREPORTCOMPANYID" localSheetId="7">"e574eaf3e4fc4f668cef600eb292fe1a"</definedName>
    <definedName name="QBREPORTCOMPANYID" localSheetId="2">"e574eaf3e4fc4f668cef600eb292fe1a"</definedName>
    <definedName name="QBREPORTCOMPANYID" localSheetId="8">"e574eaf3e4fc4f668cef600eb292fe1a"</definedName>
    <definedName name="QBREPORTCOMPANYID" localSheetId="6">"e574eaf3e4fc4f668cef600eb292fe1a"</definedName>
    <definedName name="QBREPORTCOMPANYID" localSheetId="3">"e574eaf3e4fc4f668cef600eb292fe1a"</definedName>
    <definedName name="QBREPORTCOMPARECOL_ANNUALBUDGET" localSheetId="10">FALSE</definedName>
    <definedName name="QBREPORTCOMPARECOL_ANNUALBUDGET" localSheetId="9">FALSE</definedName>
    <definedName name="QBREPORTCOMPARECOL_ANNUALBUDGET" localSheetId="1">FALSE</definedName>
    <definedName name="QBREPORTCOMPARECOL_ANNUALBUDGET" localSheetId="0">FALSE</definedName>
    <definedName name="QBREPORTCOMPARECOL_ANNUALBUDGET" localSheetId="5">FALSE</definedName>
    <definedName name="QBREPORTCOMPARECOL_ANNUALBUDGET" localSheetId="7">FALSE</definedName>
    <definedName name="QBREPORTCOMPARECOL_ANNUALBUDGET" localSheetId="2">FALSE</definedName>
    <definedName name="QBREPORTCOMPARECOL_ANNUALBUDGET" localSheetId="8">FALSE</definedName>
    <definedName name="QBREPORTCOMPARECOL_ANNUALBUDGET" localSheetId="6">FALSE</definedName>
    <definedName name="QBREPORTCOMPARECOL_ANNUALBUDGET" localSheetId="3">FALSE</definedName>
    <definedName name="QBREPORTCOMPARECOL_AVGCOGS" localSheetId="10">FALSE</definedName>
    <definedName name="QBREPORTCOMPARECOL_AVGCOGS" localSheetId="9">FALSE</definedName>
    <definedName name="QBREPORTCOMPARECOL_AVGCOGS" localSheetId="1">FALSE</definedName>
    <definedName name="QBREPORTCOMPARECOL_AVGCOGS" localSheetId="0">FALSE</definedName>
    <definedName name="QBREPORTCOMPARECOL_AVGCOGS" localSheetId="5">FALSE</definedName>
    <definedName name="QBREPORTCOMPARECOL_AVGCOGS" localSheetId="7">FALSE</definedName>
    <definedName name="QBREPORTCOMPARECOL_AVGCOGS" localSheetId="2">FALSE</definedName>
    <definedName name="QBREPORTCOMPARECOL_AVGCOGS" localSheetId="8">FALSE</definedName>
    <definedName name="QBREPORTCOMPARECOL_AVGCOGS" localSheetId="6">FALSE</definedName>
    <definedName name="QBREPORTCOMPARECOL_AVGCOGS" localSheetId="3">FALSE</definedName>
    <definedName name="QBREPORTCOMPARECOL_AVGPRICE" localSheetId="10">FALSE</definedName>
    <definedName name="QBREPORTCOMPARECOL_AVGPRICE" localSheetId="9">FALSE</definedName>
    <definedName name="QBREPORTCOMPARECOL_AVGPRICE" localSheetId="1">FALSE</definedName>
    <definedName name="QBREPORTCOMPARECOL_AVGPRICE" localSheetId="0">FALSE</definedName>
    <definedName name="QBREPORTCOMPARECOL_AVGPRICE" localSheetId="5">FALSE</definedName>
    <definedName name="QBREPORTCOMPARECOL_AVGPRICE" localSheetId="7">FALSE</definedName>
    <definedName name="QBREPORTCOMPARECOL_AVGPRICE" localSheetId="2">FALSE</definedName>
    <definedName name="QBREPORTCOMPARECOL_AVGPRICE" localSheetId="8">FALSE</definedName>
    <definedName name="QBREPORTCOMPARECOL_AVGPRICE" localSheetId="6">FALSE</definedName>
    <definedName name="QBREPORTCOMPARECOL_AVGPRICE" localSheetId="3">FALSE</definedName>
    <definedName name="QBREPORTCOMPARECOL_BUDDIFF" localSheetId="10">FALSE</definedName>
    <definedName name="QBREPORTCOMPARECOL_BUDDIFF" localSheetId="9">FALSE</definedName>
    <definedName name="QBREPORTCOMPARECOL_BUDDIFF" localSheetId="1">FALSE</definedName>
    <definedName name="QBREPORTCOMPARECOL_BUDDIFF" localSheetId="0">FALSE</definedName>
    <definedName name="QBREPORTCOMPARECOL_BUDDIFF" localSheetId="5">FALSE</definedName>
    <definedName name="QBREPORTCOMPARECOL_BUDDIFF" localSheetId="7">FALSE</definedName>
    <definedName name="QBREPORTCOMPARECOL_BUDDIFF" localSheetId="2">FALSE</definedName>
    <definedName name="QBREPORTCOMPARECOL_BUDDIFF" localSheetId="8">FALSE</definedName>
    <definedName name="QBREPORTCOMPARECOL_BUDDIFF" localSheetId="6">FALSE</definedName>
    <definedName name="QBREPORTCOMPARECOL_BUDDIFF" localSheetId="3">FALSE</definedName>
    <definedName name="QBREPORTCOMPARECOL_BUDGET" localSheetId="10">FALSE</definedName>
    <definedName name="QBREPORTCOMPARECOL_BUDGET" localSheetId="9">FALSE</definedName>
    <definedName name="QBREPORTCOMPARECOL_BUDGET" localSheetId="1">FALSE</definedName>
    <definedName name="QBREPORTCOMPARECOL_BUDGET" localSheetId="0">FALSE</definedName>
    <definedName name="QBREPORTCOMPARECOL_BUDGET" localSheetId="5">FALSE</definedName>
    <definedName name="QBREPORTCOMPARECOL_BUDGET" localSheetId="7">FALSE</definedName>
    <definedName name="QBREPORTCOMPARECOL_BUDGET" localSheetId="2">FALSE</definedName>
    <definedName name="QBREPORTCOMPARECOL_BUDGET" localSheetId="8">FALSE</definedName>
    <definedName name="QBREPORTCOMPARECOL_BUDGET" localSheetId="6">FALSE</definedName>
    <definedName name="QBREPORTCOMPARECOL_BUDGET" localSheetId="3">FALSE</definedName>
    <definedName name="QBREPORTCOMPARECOL_BUDPCT" localSheetId="10">FALSE</definedName>
    <definedName name="QBREPORTCOMPARECOL_BUDPCT" localSheetId="9">FALSE</definedName>
    <definedName name="QBREPORTCOMPARECOL_BUDPCT" localSheetId="1">FALSE</definedName>
    <definedName name="QBREPORTCOMPARECOL_BUDPCT" localSheetId="0">FALSE</definedName>
    <definedName name="QBREPORTCOMPARECOL_BUDPCT" localSheetId="5">FALSE</definedName>
    <definedName name="QBREPORTCOMPARECOL_BUDPCT" localSheetId="7">FALSE</definedName>
    <definedName name="QBREPORTCOMPARECOL_BUDPCT" localSheetId="2">FALSE</definedName>
    <definedName name="QBREPORTCOMPARECOL_BUDPCT" localSheetId="8">FALSE</definedName>
    <definedName name="QBREPORTCOMPARECOL_BUDPCT" localSheetId="6">FALSE</definedName>
    <definedName name="QBREPORTCOMPARECOL_BUDPCT" localSheetId="3">FALSE</definedName>
    <definedName name="QBREPORTCOMPARECOL_COGS" localSheetId="10">FALSE</definedName>
    <definedName name="QBREPORTCOMPARECOL_COGS" localSheetId="9">FALSE</definedName>
    <definedName name="QBREPORTCOMPARECOL_COGS" localSheetId="1">FALSE</definedName>
    <definedName name="QBREPORTCOMPARECOL_COGS" localSheetId="0">FALSE</definedName>
    <definedName name="QBREPORTCOMPARECOL_COGS" localSheetId="5">FALSE</definedName>
    <definedName name="QBREPORTCOMPARECOL_COGS" localSheetId="7">FALSE</definedName>
    <definedName name="QBREPORTCOMPARECOL_COGS" localSheetId="2">FALSE</definedName>
    <definedName name="QBREPORTCOMPARECOL_COGS" localSheetId="8">FALSE</definedName>
    <definedName name="QBREPORTCOMPARECOL_COGS" localSheetId="6">FALSE</definedName>
    <definedName name="QBREPORTCOMPARECOL_COGS" localSheetId="3">FALSE</definedName>
    <definedName name="QBREPORTCOMPARECOL_EXCLUDEAMOUNT" localSheetId="10">FALSE</definedName>
    <definedName name="QBREPORTCOMPARECOL_EXCLUDEAMOUNT" localSheetId="9">FALSE</definedName>
    <definedName name="QBREPORTCOMPARECOL_EXCLUDEAMOUNT" localSheetId="1">FALSE</definedName>
    <definedName name="QBREPORTCOMPARECOL_EXCLUDEAMOUNT" localSheetId="0">FALSE</definedName>
    <definedName name="QBREPORTCOMPARECOL_EXCLUDEAMOUNT" localSheetId="5">FALSE</definedName>
    <definedName name="QBREPORTCOMPARECOL_EXCLUDEAMOUNT" localSheetId="7">FALSE</definedName>
    <definedName name="QBREPORTCOMPARECOL_EXCLUDEAMOUNT" localSheetId="2">FALSE</definedName>
    <definedName name="QBREPORTCOMPARECOL_EXCLUDEAMOUNT" localSheetId="8">FALSE</definedName>
    <definedName name="QBREPORTCOMPARECOL_EXCLUDEAMOUNT" localSheetId="6">FALSE</definedName>
    <definedName name="QBREPORTCOMPARECOL_EXCLUDEAMOUNT" localSheetId="3">FALSE</definedName>
    <definedName name="QBREPORTCOMPARECOL_EXCLUDECURPERIOD" localSheetId="10">FALSE</definedName>
    <definedName name="QBREPORTCOMPARECOL_EXCLUDECURPERIOD" localSheetId="9">FALSE</definedName>
    <definedName name="QBREPORTCOMPARECOL_EXCLUDECURPERIOD" localSheetId="1">FALSE</definedName>
    <definedName name="QBREPORTCOMPARECOL_EXCLUDECURPERIOD" localSheetId="0">FALSE</definedName>
    <definedName name="QBREPORTCOMPARECOL_EXCLUDECURPERIOD" localSheetId="5">FALSE</definedName>
    <definedName name="QBREPORTCOMPARECOL_EXCLUDECURPERIOD" localSheetId="7">FALSE</definedName>
    <definedName name="QBREPORTCOMPARECOL_EXCLUDECURPERIOD" localSheetId="2">FALSE</definedName>
    <definedName name="QBREPORTCOMPARECOL_EXCLUDECURPERIOD" localSheetId="8">FALSE</definedName>
    <definedName name="QBREPORTCOMPARECOL_EXCLUDECURPERIOD" localSheetId="6">FALSE</definedName>
    <definedName name="QBREPORTCOMPARECOL_EXCLUDECURPERIOD" localSheetId="3">FALSE</definedName>
    <definedName name="QBREPORTCOMPARECOL_FORECAST" localSheetId="10">FALSE</definedName>
    <definedName name="QBREPORTCOMPARECOL_FORECAST" localSheetId="9">FALSE</definedName>
    <definedName name="QBREPORTCOMPARECOL_FORECAST" localSheetId="1">FALSE</definedName>
    <definedName name="QBREPORTCOMPARECOL_FORECAST" localSheetId="0">FALSE</definedName>
    <definedName name="QBREPORTCOMPARECOL_FORECAST" localSheetId="5">FALSE</definedName>
    <definedName name="QBREPORTCOMPARECOL_FORECAST" localSheetId="7">FALSE</definedName>
    <definedName name="QBREPORTCOMPARECOL_FORECAST" localSheetId="2">FALSE</definedName>
    <definedName name="QBREPORTCOMPARECOL_FORECAST" localSheetId="8">FALSE</definedName>
    <definedName name="QBREPORTCOMPARECOL_FORECAST" localSheetId="6">FALSE</definedName>
    <definedName name="QBREPORTCOMPARECOL_FORECAST" localSheetId="3">FALSE</definedName>
    <definedName name="QBREPORTCOMPARECOL_GROSSMARGIN" localSheetId="10">FALSE</definedName>
    <definedName name="QBREPORTCOMPARECOL_GROSSMARGIN" localSheetId="9">FALSE</definedName>
    <definedName name="QBREPORTCOMPARECOL_GROSSMARGIN" localSheetId="1">FALSE</definedName>
    <definedName name="QBREPORTCOMPARECOL_GROSSMARGIN" localSheetId="0">FALSE</definedName>
    <definedName name="QBREPORTCOMPARECOL_GROSSMARGIN" localSheetId="5">FALSE</definedName>
    <definedName name="QBREPORTCOMPARECOL_GROSSMARGIN" localSheetId="7">FALSE</definedName>
    <definedName name="QBREPORTCOMPARECOL_GROSSMARGIN" localSheetId="2">FALSE</definedName>
    <definedName name="QBREPORTCOMPARECOL_GROSSMARGIN" localSheetId="8">FALSE</definedName>
    <definedName name="QBREPORTCOMPARECOL_GROSSMARGIN" localSheetId="6">FALSE</definedName>
    <definedName name="QBREPORTCOMPARECOL_GROSSMARGIN" localSheetId="3">FALSE</definedName>
    <definedName name="QBREPORTCOMPARECOL_GROSSMARGINPCT" localSheetId="10">FALSE</definedName>
    <definedName name="QBREPORTCOMPARECOL_GROSSMARGINPCT" localSheetId="9">FALSE</definedName>
    <definedName name="QBREPORTCOMPARECOL_GROSSMARGINPCT" localSheetId="1">FALSE</definedName>
    <definedName name="QBREPORTCOMPARECOL_GROSSMARGINPCT" localSheetId="0">FALSE</definedName>
    <definedName name="QBREPORTCOMPARECOL_GROSSMARGINPCT" localSheetId="5">FALSE</definedName>
    <definedName name="QBREPORTCOMPARECOL_GROSSMARGINPCT" localSheetId="7">FALSE</definedName>
    <definedName name="QBREPORTCOMPARECOL_GROSSMARGINPCT" localSheetId="2">FALSE</definedName>
    <definedName name="QBREPORTCOMPARECOL_GROSSMARGINPCT" localSheetId="8">FALSE</definedName>
    <definedName name="QBREPORTCOMPARECOL_GROSSMARGINPCT" localSheetId="6">FALSE</definedName>
    <definedName name="QBREPORTCOMPARECOL_GROSSMARGINPCT" localSheetId="3">FALSE</definedName>
    <definedName name="QBREPORTCOMPARECOL_HOURS" localSheetId="10">FALSE</definedName>
    <definedName name="QBREPORTCOMPARECOL_HOURS" localSheetId="9">FALSE</definedName>
    <definedName name="QBREPORTCOMPARECOL_HOURS" localSheetId="1">FALSE</definedName>
    <definedName name="QBREPORTCOMPARECOL_HOURS" localSheetId="0">FALSE</definedName>
    <definedName name="QBREPORTCOMPARECOL_HOURS" localSheetId="5">FALSE</definedName>
    <definedName name="QBREPORTCOMPARECOL_HOURS" localSheetId="7">FALSE</definedName>
    <definedName name="QBREPORTCOMPARECOL_HOURS" localSheetId="2">FALSE</definedName>
    <definedName name="QBREPORTCOMPARECOL_HOURS" localSheetId="8">FALSE</definedName>
    <definedName name="QBREPORTCOMPARECOL_HOURS" localSheetId="6">FALSE</definedName>
    <definedName name="QBREPORTCOMPARECOL_HOURS" localSheetId="3">FALSE</definedName>
    <definedName name="QBREPORTCOMPARECOL_PCTCOL" localSheetId="10">FALSE</definedName>
    <definedName name="QBREPORTCOMPARECOL_PCTCOL" localSheetId="9">FALSE</definedName>
    <definedName name="QBREPORTCOMPARECOL_PCTCOL" localSheetId="1">FALSE</definedName>
    <definedName name="QBREPORTCOMPARECOL_PCTCOL" localSheetId="0">FALSE</definedName>
    <definedName name="QBREPORTCOMPARECOL_PCTCOL" localSheetId="5">FALSE</definedName>
    <definedName name="QBREPORTCOMPARECOL_PCTCOL" localSheetId="7">FALSE</definedName>
    <definedName name="QBREPORTCOMPARECOL_PCTCOL" localSheetId="2">FALSE</definedName>
    <definedName name="QBREPORTCOMPARECOL_PCTCOL" localSheetId="8">FALSE</definedName>
    <definedName name="QBREPORTCOMPARECOL_PCTCOL" localSheetId="6">FALSE</definedName>
    <definedName name="QBREPORTCOMPARECOL_PCTCOL" localSheetId="3">FALSE</definedName>
    <definedName name="QBREPORTCOMPARECOL_PCTEXPENSE" localSheetId="10">FALSE</definedName>
    <definedName name="QBREPORTCOMPARECOL_PCTEXPENSE" localSheetId="9">FALSE</definedName>
    <definedName name="QBREPORTCOMPARECOL_PCTEXPENSE" localSheetId="1">FALSE</definedName>
    <definedName name="QBREPORTCOMPARECOL_PCTEXPENSE" localSheetId="0">FALSE</definedName>
    <definedName name="QBREPORTCOMPARECOL_PCTEXPENSE" localSheetId="5">FALSE</definedName>
    <definedName name="QBREPORTCOMPARECOL_PCTEXPENSE" localSheetId="7">FALSE</definedName>
    <definedName name="QBREPORTCOMPARECOL_PCTEXPENSE" localSheetId="2">FALSE</definedName>
    <definedName name="QBREPORTCOMPARECOL_PCTEXPENSE" localSheetId="8">FALSE</definedName>
    <definedName name="QBREPORTCOMPARECOL_PCTEXPENSE" localSheetId="6">FALSE</definedName>
    <definedName name="QBREPORTCOMPARECOL_PCTEXPENSE" localSheetId="3">FALSE</definedName>
    <definedName name="QBREPORTCOMPARECOL_PCTINCOME" localSheetId="10">FALSE</definedName>
    <definedName name="QBREPORTCOMPARECOL_PCTINCOME" localSheetId="9">FALSE</definedName>
    <definedName name="QBREPORTCOMPARECOL_PCTINCOME" localSheetId="1">FALSE</definedName>
    <definedName name="QBREPORTCOMPARECOL_PCTINCOME" localSheetId="0">FALSE</definedName>
    <definedName name="QBREPORTCOMPARECOL_PCTINCOME" localSheetId="5">FALSE</definedName>
    <definedName name="QBREPORTCOMPARECOL_PCTINCOME" localSheetId="7">FALSE</definedName>
    <definedName name="QBREPORTCOMPARECOL_PCTINCOME" localSheetId="2">FALSE</definedName>
    <definedName name="QBREPORTCOMPARECOL_PCTINCOME" localSheetId="8">FALSE</definedName>
    <definedName name="QBREPORTCOMPARECOL_PCTINCOME" localSheetId="6">FALSE</definedName>
    <definedName name="QBREPORTCOMPARECOL_PCTINCOME" localSheetId="3">FALSE</definedName>
    <definedName name="QBREPORTCOMPARECOL_PCTOFSALES" localSheetId="10">FALSE</definedName>
    <definedName name="QBREPORTCOMPARECOL_PCTOFSALES" localSheetId="9">FALSE</definedName>
    <definedName name="QBREPORTCOMPARECOL_PCTOFSALES" localSheetId="1">FALSE</definedName>
    <definedName name="QBREPORTCOMPARECOL_PCTOFSALES" localSheetId="0">FALSE</definedName>
    <definedName name="QBREPORTCOMPARECOL_PCTOFSALES" localSheetId="5">FALSE</definedName>
    <definedName name="QBREPORTCOMPARECOL_PCTOFSALES" localSheetId="7">FALSE</definedName>
    <definedName name="QBREPORTCOMPARECOL_PCTOFSALES" localSheetId="2">FALSE</definedName>
    <definedName name="QBREPORTCOMPARECOL_PCTOFSALES" localSheetId="8">FALSE</definedName>
    <definedName name="QBREPORTCOMPARECOL_PCTOFSALES" localSheetId="6">FALSE</definedName>
    <definedName name="QBREPORTCOMPARECOL_PCTOFSALES" localSheetId="3">FALSE</definedName>
    <definedName name="QBREPORTCOMPARECOL_PCTROW" localSheetId="10">FALSE</definedName>
    <definedName name="QBREPORTCOMPARECOL_PCTROW" localSheetId="9">FALSE</definedName>
    <definedName name="QBREPORTCOMPARECOL_PCTROW" localSheetId="1">FALSE</definedName>
    <definedName name="QBREPORTCOMPARECOL_PCTROW" localSheetId="0">FALSE</definedName>
    <definedName name="QBREPORTCOMPARECOL_PCTROW" localSheetId="5">FALSE</definedName>
    <definedName name="QBREPORTCOMPARECOL_PCTROW" localSheetId="7">FALSE</definedName>
    <definedName name="QBREPORTCOMPARECOL_PCTROW" localSheetId="2">FALSE</definedName>
    <definedName name="QBREPORTCOMPARECOL_PCTROW" localSheetId="8">FALSE</definedName>
    <definedName name="QBREPORTCOMPARECOL_PCTROW" localSheetId="6">FALSE</definedName>
    <definedName name="QBREPORTCOMPARECOL_PCTROW" localSheetId="3">FALSE</definedName>
    <definedName name="QBREPORTCOMPARECOL_PPDIFF" localSheetId="10">FALSE</definedName>
    <definedName name="QBREPORTCOMPARECOL_PPDIFF" localSheetId="9">FALSE</definedName>
    <definedName name="QBREPORTCOMPARECOL_PPDIFF" localSheetId="1">FALSE</definedName>
    <definedName name="QBREPORTCOMPARECOL_PPDIFF" localSheetId="0">FALSE</definedName>
    <definedName name="QBREPORTCOMPARECOL_PPDIFF" localSheetId="5">FALSE</definedName>
    <definedName name="QBREPORTCOMPARECOL_PPDIFF" localSheetId="7">FALSE</definedName>
    <definedName name="QBREPORTCOMPARECOL_PPDIFF" localSheetId="2">FALSE</definedName>
    <definedName name="QBREPORTCOMPARECOL_PPDIFF" localSheetId="8">FALSE</definedName>
    <definedName name="QBREPORTCOMPARECOL_PPDIFF" localSheetId="6">FALSE</definedName>
    <definedName name="QBREPORTCOMPARECOL_PPDIFF" localSheetId="3">FALSE</definedName>
    <definedName name="QBREPORTCOMPARECOL_PPPCT" localSheetId="10">FALSE</definedName>
    <definedName name="QBREPORTCOMPARECOL_PPPCT" localSheetId="9">FALSE</definedName>
    <definedName name="QBREPORTCOMPARECOL_PPPCT" localSheetId="1">FALSE</definedName>
    <definedName name="QBREPORTCOMPARECOL_PPPCT" localSheetId="0">FALSE</definedName>
    <definedName name="QBREPORTCOMPARECOL_PPPCT" localSheetId="5">FALSE</definedName>
    <definedName name="QBREPORTCOMPARECOL_PPPCT" localSheetId="7">FALSE</definedName>
    <definedName name="QBREPORTCOMPARECOL_PPPCT" localSheetId="2">FALSE</definedName>
    <definedName name="QBREPORTCOMPARECOL_PPPCT" localSheetId="8">FALSE</definedName>
    <definedName name="QBREPORTCOMPARECOL_PPPCT" localSheetId="6">FALSE</definedName>
    <definedName name="QBREPORTCOMPARECOL_PPPCT" localSheetId="3">FALSE</definedName>
    <definedName name="QBREPORTCOMPARECOL_PREVPERIOD" localSheetId="10">FALSE</definedName>
    <definedName name="QBREPORTCOMPARECOL_PREVPERIOD" localSheetId="9">FALSE</definedName>
    <definedName name="QBREPORTCOMPARECOL_PREVPERIOD" localSheetId="1">FALSE</definedName>
    <definedName name="QBREPORTCOMPARECOL_PREVPERIOD" localSheetId="0">FALSE</definedName>
    <definedName name="QBREPORTCOMPARECOL_PREVPERIOD" localSheetId="5">FALSE</definedName>
    <definedName name="QBREPORTCOMPARECOL_PREVPERIOD" localSheetId="7">FALSE</definedName>
    <definedName name="QBREPORTCOMPARECOL_PREVPERIOD" localSheetId="2">FALSE</definedName>
    <definedName name="QBREPORTCOMPARECOL_PREVPERIOD" localSheetId="8">FALSE</definedName>
    <definedName name="QBREPORTCOMPARECOL_PREVPERIOD" localSheetId="6">FALSE</definedName>
    <definedName name="QBREPORTCOMPARECOL_PREVPERIOD" localSheetId="3">FALSE</definedName>
    <definedName name="QBREPORTCOMPARECOL_PREVYEAR" localSheetId="10">FALSE</definedName>
    <definedName name="QBREPORTCOMPARECOL_PREVYEAR" localSheetId="9">FALSE</definedName>
    <definedName name="QBREPORTCOMPARECOL_PREVYEAR" localSheetId="1">FALSE</definedName>
    <definedName name="QBREPORTCOMPARECOL_PREVYEAR" localSheetId="0">FALSE</definedName>
    <definedName name="QBREPORTCOMPARECOL_PREVYEAR" localSheetId="5">FALSE</definedName>
    <definedName name="QBREPORTCOMPARECOL_PREVYEAR" localSheetId="7">FALSE</definedName>
    <definedName name="QBREPORTCOMPARECOL_PREVYEAR" localSheetId="2">FALSE</definedName>
    <definedName name="QBREPORTCOMPARECOL_PREVYEAR" localSheetId="8">FALSE</definedName>
    <definedName name="QBREPORTCOMPARECOL_PREVYEAR" localSheetId="6">FALSE</definedName>
    <definedName name="QBREPORTCOMPARECOL_PREVYEAR" localSheetId="3">FALSE</definedName>
    <definedName name="QBREPORTCOMPARECOL_PYDIFF" localSheetId="10">FALSE</definedName>
    <definedName name="QBREPORTCOMPARECOL_PYDIFF" localSheetId="9">FALSE</definedName>
    <definedName name="QBREPORTCOMPARECOL_PYDIFF" localSheetId="1">FALSE</definedName>
    <definedName name="QBREPORTCOMPARECOL_PYDIFF" localSheetId="0">FALSE</definedName>
    <definedName name="QBREPORTCOMPARECOL_PYDIFF" localSheetId="5">FALSE</definedName>
    <definedName name="QBREPORTCOMPARECOL_PYDIFF" localSheetId="7">FALSE</definedName>
    <definedName name="QBREPORTCOMPARECOL_PYDIFF" localSheetId="2">FALSE</definedName>
    <definedName name="QBREPORTCOMPARECOL_PYDIFF" localSheetId="8">FALSE</definedName>
    <definedName name="QBREPORTCOMPARECOL_PYDIFF" localSheetId="6">FALSE</definedName>
    <definedName name="QBREPORTCOMPARECOL_PYDIFF" localSheetId="3">FALSE</definedName>
    <definedName name="QBREPORTCOMPARECOL_PYPCT" localSheetId="10">FALSE</definedName>
    <definedName name="QBREPORTCOMPARECOL_PYPCT" localSheetId="9">FALSE</definedName>
    <definedName name="QBREPORTCOMPARECOL_PYPCT" localSheetId="1">FALSE</definedName>
    <definedName name="QBREPORTCOMPARECOL_PYPCT" localSheetId="0">FALSE</definedName>
    <definedName name="QBREPORTCOMPARECOL_PYPCT" localSheetId="5">FALSE</definedName>
    <definedName name="QBREPORTCOMPARECOL_PYPCT" localSheetId="7">FALSE</definedName>
    <definedName name="QBREPORTCOMPARECOL_PYPCT" localSheetId="2">FALSE</definedName>
    <definedName name="QBREPORTCOMPARECOL_PYPCT" localSheetId="8">FALSE</definedName>
    <definedName name="QBREPORTCOMPARECOL_PYPCT" localSheetId="6">FALSE</definedName>
    <definedName name="QBREPORTCOMPARECOL_PYPCT" localSheetId="3">FALSE</definedName>
    <definedName name="QBREPORTCOMPARECOL_QTY" localSheetId="10">FALSE</definedName>
    <definedName name="QBREPORTCOMPARECOL_QTY" localSheetId="9">FALSE</definedName>
    <definedName name="QBREPORTCOMPARECOL_QTY" localSheetId="1">FALSE</definedName>
    <definedName name="QBREPORTCOMPARECOL_QTY" localSheetId="0">FALSE</definedName>
    <definedName name="QBREPORTCOMPARECOL_QTY" localSheetId="5">FALSE</definedName>
    <definedName name="QBREPORTCOMPARECOL_QTY" localSheetId="7">FALSE</definedName>
    <definedName name="QBREPORTCOMPARECOL_QTY" localSheetId="2">FALSE</definedName>
    <definedName name="QBREPORTCOMPARECOL_QTY" localSheetId="8">FALSE</definedName>
    <definedName name="QBREPORTCOMPARECOL_QTY" localSheetId="6">FALSE</definedName>
    <definedName name="QBREPORTCOMPARECOL_QTY" localSheetId="3">FALSE</definedName>
    <definedName name="QBREPORTCOMPARECOL_RATE" localSheetId="10">FALSE</definedName>
    <definedName name="QBREPORTCOMPARECOL_RATE" localSheetId="9">FALSE</definedName>
    <definedName name="QBREPORTCOMPARECOL_RATE" localSheetId="1">FALSE</definedName>
    <definedName name="QBREPORTCOMPARECOL_RATE" localSheetId="0">FALSE</definedName>
    <definedName name="QBREPORTCOMPARECOL_RATE" localSheetId="5">FALSE</definedName>
    <definedName name="QBREPORTCOMPARECOL_RATE" localSheetId="7">FALSE</definedName>
    <definedName name="QBREPORTCOMPARECOL_RATE" localSheetId="2">FALSE</definedName>
    <definedName name="QBREPORTCOMPARECOL_RATE" localSheetId="8">FALSE</definedName>
    <definedName name="QBREPORTCOMPARECOL_RATE" localSheetId="6">FALSE</definedName>
    <definedName name="QBREPORTCOMPARECOL_RATE" localSheetId="3">FALSE</definedName>
    <definedName name="QBREPORTCOMPARECOL_TRIPBILLEDMILES" localSheetId="10">FALSE</definedName>
    <definedName name="QBREPORTCOMPARECOL_TRIPBILLEDMILES" localSheetId="9">FALSE</definedName>
    <definedName name="QBREPORTCOMPARECOL_TRIPBILLEDMILES" localSheetId="1">FALSE</definedName>
    <definedName name="QBREPORTCOMPARECOL_TRIPBILLEDMILES" localSheetId="0">FALSE</definedName>
    <definedName name="QBREPORTCOMPARECOL_TRIPBILLEDMILES" localSheetId="5">FALSE</definedName>
    <definedName name="QBREPORTCOMPARECOL_TRIPBILLEDMILES" localSheetId="7">FALSE</definedName>
    <definedName name="QBREPORTCOMPARECOL_TRIPBILLEDMILES" localSheetId="2">FALSE</definedName>
    <definedName name="QBREPORTCOMPARECOL_TRIPBILLEDMILES" localSheetId="8">FALSE</definedName>
    <definedName name="QBREPORTCOMPARECOL_TRIPBILLEDMILES" localSheetId="6">FALSE</definedName>
    <definedName name="QBREPORTCOMPARECOL_TRIPBILLEDMILES" localSheetId="3">FALSE</definedName>
    <definedName name="QBREPORTCOMPARECOL_TRIPBILLINGAMOUNT" localSheetId="10">FALSE</definedName>
    <definedName name="QBREPORTCOMPARECOL_TRIPBILLINGAMOUNT" localSheetId="9">FALSE</definedName>
    <definedName name="QBREPORTCOMPARECOL_TRIPBILLINGAMOUNT" localSheetId="1">FALSE</definedName>
    <definedName name="QBREPORTCOMPARECOL_TRIPBILLINGAMOUNT" localSheetId="0">FALSE</definedName>
    <definedName name="QBREPORTCOMPARECOL_TRIPBILLINGAMOUNT" localSheetId="5">FALSE</definedName>
    <definedName name="QBREPORTCOMPARECOL_TRIPBILLINGAMOUNT" localSheetId="7">FALSE</definedName>
    <definedName name="QBREPORTCOMPARECOL_TRIPBILLINGAMOUNT" localSheetId="2">FALSE</definedName>
    <definedName name="QBREPORTCOMPARECOL_TRIPBILLINGAMOUNT" localSheetId="8">FALSE</definedName>
    <definedName name="QBREPORTCOMPARECOL_TRIPBILLINGAMOUNT" localSheetId="6">FALSE</definedName>
    <definedName name="QBREPORTCOMPARECOL_TRIPBILLINGAMOUNT" localSheetId="3">FALSE</definedName>
    <definedName name="QBREPORTCOMPARECOL_TRIPMILES" localSheetId="10">FALSE</definedName>
    <definedName name="QBREPORTCOMPARECOL_TRIPMILES" localSheetId="9">FALSE</definedName>
    <definedName name="QBREPORTCOMPARECOL_TRIPMILES" localSheetId="1">FALSE</definedName>
    <definedName name="QBREPORTCOMPARECOL_TRIPMILES" localSheetId="0">FALSE</definedName>
    <definedName name="QBREPORTCOMPARECOL_TRIPMILES" localSheetId="5">FALSE</definedName>
    <definedName name="QBREPORTCOMPARECOL_TRIPMILES" localSheetId="7">FALSE</definedName>
    <definedName name="QBREPORTCOMPARECOL_TRIPMILES" localSheetId="2">FALSE</definedName>
    <definedName name="QBREPORTCOMPARECOL_TRIPMILES" localSheetId="8">FALSE</definedName>
    <definedName name="QBREPORTCOMPARECOL_TRIPMILES" localSheetId="6">FALSE</definedName>
    <definedName name="QBREPORTCOMPARECOL_TRIPMILES" localSheetId="3">FALSE</definedName>
    <definedName name="QBREPORTCOMPARECOL_TRIPNOTBILLABLEMILES" localSheetId="10">FALSE</definedName>
    <definedName name="QBREPORTCOMPARECOL_TRIPNOTBILLABLEMILES" localSheetId="9">FALSE</definedName>
    <definedName name="QBREPORTCOMPARECOL_TRIPNOTBILLABLEMILES" localSheetId="1">FALSE</definedName>
    <definedName name="QBREPORTCOMPARECOL_TRIPNOTBILLABLEMILES" localSheetId="0">FALSE</definedName>
    <definedName name="QBREPORTCOMPARECOL_TRIPNOTBILLABLEMILES" localSheetId="5">FALSE</definedName>
    <definedName name="QBREPORTCOMPARECOL_TRIPNOTBILLABLEMILES" localSheetId="7">FALSE</definedName>
    <definedName name="QBREPORTCOMPARECOL_TRIPNOTBILLABLEMILES" localSheetId="2">FALSE</definedName>
    <definedName name="QBREPORTCOMPARECOL_TRIPNOTBILLABLEMILES" localSheetId="8">FALSE</definedName>
    <definedName name="QBREPORTCOMPARECOL_TRIPNOTBILLABLEMILES" localSheetId="6">FALSE</definedName>
    <definedName name="QBREPORTCOMPARECOL_TRIPNOTBILLABLEMILES" localSheetId="3">FALSE</definedName>
    <definedName name="QBREPORTCOMPARECOL_TRIPTAXDEDUCTIBLEAMOUNT" localSheetId="10">FALSE</definedName>
    <definedName name="QBREPORTCOMPARECOL_TRIPTAXDEDUCTIBLEAMOUNT" localSheetId="9">FALSE</definedName>
    <definedName name="QBREPORTCOMPARECOL_TRIPTAXDEDUCTIBLEAMOUNT" localSheetId="1">FALSE</definedName>
    <definedName name="QBREPORTCOMPARECOL_TRIPTAXDEDUCTIBLEAMOUNT" localSheetId="0">FALSE</definedName>
    <definedName name="QBREPORTCOMPARECOL_TRIPTAXDEDUCTIBLEAMOUNT" localSheetId="5">FALSE</definedName>
    <definedName name="QBREPORTCOMPARECOL_TRIPTAXDEDUCTIBLEAMOUNT" localSheetId="7">FALSE</definedName>
    <definedName name="QBREPORTCOMPARECOL_TRIPTAXDEDUCTIBLEAMOUNT" localSheetId="2">FALSE</definedName>
    <definedName name="QBREPORTCOMPARECOL_TRIPTAXDEDUCTIBLEAMOUNT" localSheetId="8">FALSE</definedName>
    <definedName name="QBREPORTCOMPARECOL_TRIPTAXDEDUCTIBLEAMOUNT" localSheetId="6">FALSE</definedName>
    <definedName name="QBREPORTCOMPARECOL_TRIPTAXDEDUCTIBLEAMOUNT" localSheetId="3">FALSE</definedName>
    <definedName name="QBREPORTCOMPARECOL_TRIPUNBILLEDMILES" localSheetId="10">FALSE</definedName>
    <definedName name="QBREPORTCOMPARECOL_TRIPUNBILLEDMILES" localSheetId="9">FALSE</definedName>
    <definedName name="QBREPORTCOMPARECOL_TRIPUNBILLEDMILES" localSheetId="1">FALSE</definedName>
    <definedName name="QBREPORTCOMPARECOL_TRIPUNBILLEDMILES" localSheetId="0">FALSE</definedName>
    <definedName name="QBREPORTCOMPARECOL_TRIPUNBILLEDMILES" localSheetId="5">FALSE</definedName>
    <definedName name="QBREPORTCOMPARECOL_TRIPUNBILLEDMILES" localSheetId="7">FALSE</definedName>
    <definedName name="QBREPORTCOMPARECOL_TRIPUNBILLEDMILES" localSheetId="2">FALSE</definedName>
    <definedName name="QBREPORTCOMPARECOL_TRIPUNBILLEDMILES" localSheetId="8">FALSE</definedName>
    <definedName name="QBREPORTCOMPARECOL_TRIPUNBILLEDMILES" localSheetId="6">FALSE</definedName>
    <definedName name="QBREPORTCOMPARECOL_TRIPUNBILLEDMILES" localSheetId="3">FALSE</definedName>
    <definedName name="QBREPORTCOMPARECOL_YTD" localSheetId="10">FALSE</definedName>
    <definedName name="QBREPORTCOMPARECOL_YTD" localSheetId="9">FALSE</definedName>
    <definedName name="QBREPORTCOMPARECOL_YTD" localSheetId="1">FALSE</definedName>
    <definedName name="QBREPORTCOMPARECOL_YTD" localSheetId="0">FALSE</definedName>
    <definedName name="QBREPORTCOMPARECOL_YTD" localSheetId="5">FALSE</definedName>
    <definedName name="QBREPORTCOMPARECOL_YTD" localSheetId="7">FALSE</definedName>
    <definedName name="QBREPORTCOMPARECOL_YTD" localSheetId="2">FALSE</definedName>
    <definedName name="QBREPORTCOMPARECOL_YTD" localSheetId="8">FALSE</definedName>
    <definedName name="QBREPORTCOMPARECOL_YTD" localSheetId="6">FALSE</definedName>
    <definedName name="QBREPORTCOMPARECOL_YTD" localSheetId="3">FALSE</definedName>
    <definedName name="QBREPORTCOMPARECOL_YTDBUDGET" localSheetId="10">FALSE</definedName>
    <definedName name="QBREPORTCOMPARECOL_YTDBUDGET" localSheetId="9">FALSE</definedName>
    <definedName name="QBREPORTCOMPARECOL_YTDBUDGET" localSheetId="1">FALSE</definedName>
    <definedName name="QBREPORTCOMPARECOL_YTDBUDGET" localSheetId="0">FALSE</definedName>
    <definedName name="QBREPORTCOMPARECOL_YTDBUDGET" localSheetId="5">FALSE</definedName>
    <definedName name="QBREPORTCOMPARECOL_YTDBUDGET" localSheetId="7">FALSE</definedName>
    <definedName name="QBREPORTCOMPARECOL_YTDBUDGET" localSheetId="2">FALSE</definedName>
    <definedName name="QBREPORTCOMPARECOL_YTDBUDGET" localSheetId="8">FALSE</definedName>
    <definedName name="QBREPORTCOMPARECOL_YTDBUDGET" localSheetId="6">FALSE</definedName>
    <definedName name="QBREPORTCOMPARECOL_YTDBUDGET" localSheetId="3">FALSE</definedName>
    <definedName name="QBREPORTCOMPARECOL_YTDPCT" localSheetId="10">FALSE</definedName>
    <definedName name="QBREPORTCOMPARECOL_YTDPCT" localSheetId="9">FALSE</definedName>
    <definedName name="QBREPORTCOMPARECOL_YTDPCT" localSheetId="1">FALSE</definedName>
    <definedName name="QBREPORTCOMPARECOL_YTDPCT" localSheetId="0">FALSE</definedName>
    <definedName name="QBREPORTCOMPARECOL_YTDPCT" localSheetId="5">FALSE</definedName>
    <definedName name="QBREPORTCOMPARECOL_YTDPCT" localSheetId="7">FALSE</definedName>
    <definedName name="QBREPORTCOMPARECOL_YTDPCT" localSheetId="2">FALSE</definedName>
    <definedName name="QBREPORTCOMPARECOL_YTDPCT" localSheetId="8">FALSE</definedName>
    <definedName name="QBREPORTCOMPARECOL_YTDPCT" localSheetId="6">FALSE</definedName>
    <definedName name="QBREPORTCOMPARECOL_YTDPCT" localSheetId="3">FALSE</definedName>
    <definedName name="QBREPORTROWAXIS" localSheetId="10">11</definedName>
    <definedName name="QBREPORTROWAXIS" localSheetId="9">11</definedName>
    <definedName name="QBREPORTROWAXIS" localSheetId="1">11</definedName>
    <definedName name="QBREPORTROWAXIS" localSheetId="0">11</definedName>
    <definedName name="QBREPORTROWAXIS" localSheetId="5">11</definedName>
    <definedName name="QBREPORTROWAXIS" localSheetId="7">11</definedName>
    <definedName name="QBREPORTROWAXIS" localSheetId="2">11</definedName>
    <definedName name="QBREPORTROWAXIS" localSheetId="8">11</definedName>
    <definedName name="QBREPORTROWAXIS" localSheetId="6">11</definedName>
    <definedName name="QBREPORTROWAXIS" localSheetId="3">11</definedName>
    <definedName name="QBREPORTSUBCOLAXIS" localSheetId="10">0</definedName>
    <definedName name="QBREPORTSUBCOLAXIS" localSheetId="9">0</definedName>
    <definedName name="QBREPORTSUBCOLAXIS" localSheetId="1">0</definedName>
    <definedName name="QBREPORTSUBCOLAXIS" localSheetId="0">0</definedName>
    <definedName name="QBREPORTSUBCOLAXIS" localSheetId="5">0</definedName>
    <definedName name="QBREPORTSUBCOLAXIS" localSheetId="7">0</definedName>
    <definedName name="QBREPORTSUBCOLAXIS" localSheetId="2">0</definedName>
    <definedName name="QBREPORTSUBCOLAXIS" localSheetId="8">0</definedName>
    <definedName name="QBREPORTSUBCOLAXIS" localSheetId="6">0</definedName>
    <definedName name="QBREPORTSUBCOLAXIS" localSheetId="3">0</definedName>
    <definedName name="QBREPORTTYPE" localSheetId="10">0</definedName>
    <definedName name="QBREPORTTYPE" localSheetId="9">0</definedName>
    <definedName name="QBREPORTTYPE" localSheetId="1">0</definedName>
    <definedName name="QBREPORTTYPE" localSheetId="0">0</definedName>
    <definedName name="QBREPORTTYPE" localSheetId="5">0</definedName>
    <definedName name="QBREPORTTYPE" localSheetId="7">0</definedName>
    <definedName name="QBREPORTTYPE" localSheetId="2">0</definedName>
    <definedName name="QBREPORTTYPE" localSheetId="8">0</definedName>
    <definedName name="QBREPORTTYPE" localSheetId="6">0</definedName>
    <definedName name="QBREPORTTYPE" localSheetId="3">0</definedName>
    <definedName name="QBROWHEADERS" localSheetId="10">7</definedName>
    <definedName name="QBROWHEADERS" localSheetId="9">7</definedName>
    <definedName name="QBROWHEADERS" localSheetId="1">7</definedName>
    <definedName name="QBROWHEADERS" localSheetId="0">7</definedName>
    <definedName name="QBROWHEADERS" localSheetId="5">7</definedName>
    <definedName name="QBROWHEADERS" localSheetId="7">7</definedName>
    <definedName name="QBROWHEADERS" localSheetId="2">7</definedName>
    <definedName name="QBROWHEADERS" localSheetId="8">7</definedName>
    <definedName name="QBROWHEADERS" localSheetId="6">7</definedName>
    <definedName name="QBROWHEADERS" localSheetId="3">7</definedName>
    <definedName name="QBSTARTDATE" localSheetId="10">20200301</definedName>
    <definedName name="QBSTARTDATE" localSheetId="9">20210401</definedName>
    <definedName name="QBSTARTDATE" localSheetId="1">20210401</definedName>
    <definedName name="QBSTARTDATE" localSheetId="0">20210401</definedName>
    <definedName name="QBSTARTDATE" localSheetId="5">20210401</definedName>
    <definedName name="QBSTARTDATE" localSheetId="7">20210401</definedName>
    <definedName name="QBSTARTDATE" localSheetId="2">20210401</definedName>
    <definedName name="QBSTARTDATE" localSheetId="8">20210401</definedName>
    <definedName name="QBSTARTDATE" localSheetId="6">20210401</definedName>
    <definedName name="QBSTARTDATE" localSheetId="3">20210401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37" i="34" l="1"/>
  <c r="Z137" i="34"/>
  <c r="AA137" i="34"/>
  <c r="AB137" i="34"/>
  <c r="AC137" i="34"/>
  <c r="AK137" i="34" s="1"/>
  <c r="AD137" i="34"/>
  <c r="AE137" i="34"/>
  <c r="AF137" i="34"/>
  <c r="AG137" i="34"/>
  <c r="AH137" i="34"/>
  <c r="AI137" i="34"/>
  <c r="AJ137" i="34"/>
  <c r="Y47" i="34"/>
  <c r="Z47" i="34"/>
  <c r="AA47" i="34"/>
  <c r="AB47" i="34"/>
  <c r="AC47" i="34"/>
  <c r="AD47" i="34"/>
  <c r="AE47" i="34"/>
  <c r="AF47" i="34"/>
  <c r="AG47" i="34"/>
  <c r="AH47" i="34"/>
  <c r="AI47" i="34"/>
  <c r="Y51" i="34"/>
  <c r="Z51" i="34"/>
  <c r="AJ51" i="34" s="1"/>
  <c r="AA51" i="34"/>
  <c r="AB51" i="34"/>
  <c r="AC51" i="34"/>
  <c r="AD51" i="34"/>
  <c r="AE51" i="34"/>
  <c r="AF51" i="34"/>
  <c r="AG51" i="34"/>
  <c r="AH51" i="34"/>
  <c r="AI51" i="34"/>
  <c r="Y54" i="34"/>
  <c r="Z54" i="34"/>
  <c r="AJ54" i="34" s="1"/>
  <c r="AA54" i="34"/>
  <c r="AB54" i="34"/>
  <c r="AC54" i="34"/>
  <c r="AD54" i="34"/>
  <c r="AE54" i="34"/>
  <c r="AF54" i="34"/>
  <c r="AG54" i="34"/>
  <c r="AH54" i="34"/>
  <c r="AI54" i="34"/>
  <c r="Y55" i="34"/>
  <c r="AJ55" i="34" s="1"/>
  <c r="Z55" i="34"/>
  <c r="AA55" i="34"/>
  <c r="AB55" i="34"/>
  <c r="AC55" i="34"/>
  <c r="AD55" i="34"/>
  <c r="AE55" i="34"/>
  <c r="AF55" i="34"/>
  <c r="AG55" i="34"/>
  <c r="AH55" i="34"/>
  <c r="AI55" i="34"/>
  <c r="Y58" i="34"/>
  <c r="AJ58" i="34" s="1"/>
  <c r="Z58" i="34"/>
  <c r="AA58" i="34"/>
  <c r="AB58" i="34"/>
  <c r="AC58" i="34"/>
  <c r="AD58" i="34"/>
  <c r="AE58" i="34"/>
  <c r="AF58" i="34"/>
  <c r="AG58" i="34"/>
  <c r="AH58" i="34"/>
  <c r="AI58" i="34"/>
  <c r="Y59" i="34"/>
  <c r="Z59" i="34"/>
  <c r="AA59" i="34"/>
  <c r="AK59" i="34" s="1"/>
  <c r="AB59" i="34"/>
  <c r="AC59" i="34"/>
  <c r="AD59" i="34"/>
  <c r="AE59" i="34"/>
  <c r="AF59" i="34"/>
  <c r="AG59" i="34"/>
  <c r="AH59" i="34"/>
  <c r="AI59" i="34"/>
  <c r="AJ59" i="34"/>
  <c r="Y62" i="34"/>
  <c r="Z62" i="34"/>
  <c r="AA62" i="34"/>
  <c r="AB62" i="34"/>
  <c r="AC62" i="34"/>
  <c r="AD62" i="34"/>
  <c r="AE62" i="34"/>
  <c r="AF62" i="34"/>
  <c r="AG62" i="34"/>
  <c r="AH62" i="34"/>
  <c r="AI62" i="34"/>
  <c r="Y63" i="34"/>
  <c r="AJ63" i="34" s="1"/>
  <c r="Z63" i="34"/>
  <c r="AA63" i="34"/>
  <c r="AK63" i="34" s="1"/>
  <c r="AB63" i="34"/>
  <c r="AC63" i="34"/>
  <c r="AD63" i="34"/>
  <c r="AE63" i="34"/>
  <c r="AF63" i="34"/>
  <c r="AG63" i="34"/>
  <c r="AH63" i="34"/>
  <c r="AI63" i="34"/>
  <c r="Y64" i="34"/>
  <c r="Z64" i="34"/>
  <c r="AJ64" i="34" s="1"/>
  <c r="AA64" i="34"/>
  <c r="AB64" i="34"/>
  <c r="AC64" i="34"/>
  <c r="AD64" i="34"/>
  <c r="AE64" i="34"/>
  <c r="AF64" i="34"/>
  <c r="AG64" i="34"/>
  <c r="AH64" i="34"/>
  <c r="AI64" i="34"/>
  <c r="Y67" i="34"/>
  <c r="AJ67" i="34" s="1"/>
  <c r="Z67" i="34"/>
  <c r="AK67" i="34" s="1"/>
  <c r="AA67" i="34"/>
  <c r="AB67" i="34"/>
  <c r="AC67" i="34"/>
  <c r="AD67" i="34"/>
  <c r="AE67" i="34"/>
  <c r="AF67" i="34"/>
  <c r="AG67" i="34"/>
  <c r="AH67" i="34"/>
  <c r="AI67" i="34"/>
  <c r="Y68" i="34"/>
  <c r="AJ68" i="34" s="1"/>
  <c r="AK68" i="34" s="1"/>
  <c r="Z68" i="34"/>
  <c r="AA68" i="34"/>
  <c r="AB68" i="34"/>
  <c r="AC68" i="34"/>
  <c r="AD68" i="34"/>
  <c r="AE68" i="34"/>
  <c r="AF68" i="34"/>
  <c r="AG68" i="34"/>
  <c r="AH68" i="34"/>
  <c r="AI68" i="34"/>
  <c r="Y69" i="34"/>
  <c r="Z69" i="34"/>
  <c r="AA69" i="34"/>
  <c r="AB69" i="34"/>
  <c r="AC69" i="34"/>
  <c r="AD69" i="34"/>
  <c r="AE69" i="34"/>
  <c r="AF69" i="34"/>
  <c r="AG69" i="34"/>
  <c r="AH69" i="34"/>
  <c r="AI69" i="34"/>
  <c r="AJ69" i="34"/>
  <c r="Y74" i="34"/>
  <c r="Z74" i="34"/>
  <c r="AA74" i="34"/>
  <c r="AB74" i="34"/>
  <c r="AC74" i="34"/>
  <c r="AD74" i="34"/>
  <c r="AE74" i="34"/>
  <c r="AF74" i="34"/>
  <c r="AG74" i="34"/>
  <c r="AH74" i="34"/>
  <c r="AI74" i="34"/>
  <c r="Y75" i="34"/>
  <c r="AJ75" i="34" s="1"/>
  <c r="Z75" i="34"/>
  <c r="AA75" i="34"/>
  <c r="AB75" i="34"/>
  <c r="AC75" i="34"/>
  <c r="AD75" i="34"/>
  <c r="AE75" i="34"/>
  <c r="AF75" i="34"/>
  <c r="AG75" i="34"/>
  <c r="AH75" i="34"/>
  <c r="AI75" i="34"/>
  <c r="Y93" i="34"/>
  <c r="Z93" i="34"/>
  <c r="AJ93" i="34" s="1"/>
  <c r="AA93" i="34"/>
  <c r="AB93" i="34"/>
  <c r="AC93" i="34"/>
  <c r="AD93" i="34"/>
  <c r="AE93" i="34"/>
  <c r="AF93" i="34"/>
  <c r="AG93" i="34"/>
  <c r="AH93" i="34"/>
  <c r="AI93" i="34"/>
  <c r="Y94" i="34"/>
  <c r="AJ94" i="34" s="1"/>
  <c r="Z94" i="34"/>
  <c r="AA94" i="34"/>
  <c r="AB94" i="34"/>
  <c r="AC94" i="34"/>
  <c r="AD94" i="34"/>
  <c r="AE94" i="34"/>
  <c r="AF94" i="34"/>
  <c r="AG94" i="34"/>
  <c r="AH94" i="34"/>
  <c r="AI94" i="34"/>
  <c r="Y95" i="34"/>
  <c r="AJ95" i="34" s="1"/>
  <c r="AK95" i="34" s="1"/>
  <c r="Z95" i="34"/>
  <c r="AA95" i="34"/>
  <c r="AB95" i="34"/>
  <c r="AC95" i="34"/>
  <c r="AD95" i="34"/>
  <c r="AE95" i="34"/>
  <c r="AF95" i="34"/>
  <c r="AG95" i="34"/>
  <c r="AH95" i="34"/>
  <c r="AI95" i="34"/>
  <c r="Y96" i="34"/>
  <c r="Z96" i="34"/>
  <c r="AA96" i="34"/>
  <c r="AK96" i="34" s="1"/>
  <c r="AB96" i="34"/>
  <c r="AC96" i="34"/>
  <c r="AD96" i="34"/>
  <c r="AE96" i="34"/>
  <c r="AF96" i="34"/>
  <c r="AG96" i="34"/>
  <c r="AH96" i="34"/>
  <c r="AI96" i="34"/>
  <c r="AJ96" i="34"/>
  <c r="Y97" i="34"/>
  <c r="Z97" i="34"/>
  <c r="AA97" i="34"/>
  <c r="AB97" i="34"/>
  <c r="AC97" i="34"/>
  <c r="AD97" i="34"/>
  <c r="AE97" i="34"/>
  <c r="AF97" i="34"/>
  <c r="AG97" i="34"/>
  <c r="AH97" i="34"/>
  <c r="AI97" i="34"/>
  <c r="Y98" i="34"/>
  <c r="AJ98" i="34" s="1"/>
  <c r="Z98" i="34"/>
  <c r="AA98" i="34"/>
  <c r="AB98" i="34"/>
  <c r="AC98" i="34"/>
  <c r="AD98" i="34"/>
  <c r="AE98" i="34"/>
  <c r="AF98" i="34"/>
  <c r="AG98" i="34"/>
  <c r="AH98" i="34"/>
  <c r="AI98" i="34"/>
  <c r="Y99" i="34"/>
  <c r="Z99" i="34"/>
  <c r="AJ99" i="34" s="1"/>
  <c r="AA99" i="34"/>
  <c r="AB99" i="34"/>
  <c r="AC99" i="34"/>
  <c r="AD99" i="34"/>
  <c r="AE99" i="34"/>
  <c r="AF99" i="34"/>
  <c r="AG99" i="34"/>
  <c r="AH99" i="34"/>
  <c r="AI99" i="34"/>
  <c r="Y100" i="34"/>
  <c r="AJ100" i="34" s="1"/>
  <c r="Z100" i="34"/>
  <c r="AK100" i="34" s="1"/>
  <c r="AA100" i="34"/>
  <c r="AB100" i="34"/>
  <c r="AC100" i="34"/>
  <c r="AD100" i="34"/>
  <c r="AE100" i="34"/>
  <c r="AF100" i="34"/>
  <c r="AG100" i="34"/>
  <c r="AH100" i="34"/>
  <c r="AI100" i="34"/>
  <c r="Y101" i="34"/>
  <c r="Z101" i="34"/>
  <c r="AA101" i="34"/>
  <c r="AB101" i="34"/>
  <c r="AC101" i="34"/>
  <c r="AD101" i="34"/>
  <c r="AE101" i="34"/>
  <c r="AF101" i="34"/>
  <c r="AG101" i="34"/>
  <c r="AH101" i="34"/>
  <c r="AI101" i="34"/>
  <c r="Y102" i="34"/>
  <c r="Z102" i="34"/>
  <c r="AA102" i="34"/>
  <c r="AB102" i="34"/>
  <c r="AC102" i="34"/>
  <c r="AD102" i="34"/>
  <c r="AJ102" i="34" s="1"/>
  <c r="AE102" i="34"/>
  <c r="AF102" i="34"/>
  <c r="AG102" i="34"/>
  <c r="AH102" i="34"/>
  <c r="AI102" i="34"/>
  <c r="Y103" i="34"/>
  <c r="Z103" i="34"/>
  <c r="AA103" i="34"/>
  <c r="AB103" i="34"/>
  <c r="AC103" i="34"/>
  <c r="AD103" i="34"/>
  <c r="AE103" i="34"/>
  <c r="AF103" i="34"/>
  <c r="AG103" i="34"/>
  <c r="AH103" i="34"/>
  <c r="AI103" i="34"/>
  <c r="Y104" i="34"/>
  <c r="AJ104" i="34" s="1"/>
  <c r="Z104" i="34"/>
  <c r="AA104" i="34"/>
  <c r="AB104" i="34"/>
  <c r="AC104" i="34"/>
  <c r="AD104" i="34"/>
  <c r="AE104" i="34"/>
  <c r="AF104" i="34"/>
  <c r="AG104" i="34"/>
  <c r="AH104" i="34"/>
  <c r="AI104" i="34"/>
  <c r="Y105" i="34"/>
  <c r="Z105" i="34"/>
  <c r="AJ105" i="34" s="1"/>
  <c r="AA105" i="34"/>
  <c r="AB105" i="34"/>
  <c r="AC105" i="34"/>
  <c r="AD105" i="34"/>
  <c r="AE105" i="34"/>
  <c r="AF105" i="34"/>
  <c r="AG105" i="34"/>
  <c r="AH105" i="34"/>
  <c r="AI105" i="34"/>
  <c r="Y106" i="34"/>
  <c r="AJ106" i="34" s="1"/>
  <c r="Z106" i="34"/>
  <c r="AK106" i="34" s="1"/>
  <c r="AA106" i="34"/>
  <c r="AB106" i="34"/>
  <c r="AC106" i="34"/>
  <c r="AD106" i="34"/>
  <c r="AE106" i="34"/>
  <c r="AF106" i="34"/>
  <c r="AG106" i="34"/>
  <c r="AH106" i="34"/>
  <c r="AI106" i="34"/>
  <c r="Y107" i="34"/>
  <c r="AJ107" i="34" s="1"/>
  <c r="Z107" i="34"/>
  <c r="AA107" i="34"/>
  <c r="AB107" i="34"/>
  <c r="AC107" i="34"/>
  <c r="AD107" i="34"/>
  <c r="AE107" i="34"/>
  <c r="AF107" i="34"/>
  <c r="AG107" i="34"/>
  <c r="AH107" i="34"/>
  <c r="AI107" i="34"/>
  <c r="Y108" i="34"/>
  <c r="Z108" i="34"/>
  <c r="AA108" i="34"/>
  <c r="AB108" i="34"/>
  <c r="AC108" i="34"/>
  <c r="AD108" i="34"/>
  <c r="AE108" i="34"/>
  <c r="AF108" i="34"/>
  <c r="AG108" i="34"/>
  <c r="AH108" i="34"/>
  <c r="AI108" i="34"/>
  <c r="AJ108" i="34"/>
  <c r="Y110" i="34"/>
  <c r="AJ110" i="34" s="1"/>
  <c r="Z110" i="34"/>
  <c r="AA110" i="34"/>
  <c r="AK110" i="34" s="1"/>
  <c r="AB110" i="34"/>
  <c r="AC110" i="34"/>
  <c r="AD110" i="34"/>
  <c r="AE110" i="34"/>
  <c r="AF110" i="34"/>
  <c r="AG110" i="34"/>
  <c r="AH110" i="34"/>
  <c r="AI110" i="34"/>
  <c r="Y111" i="34"/>
  <c r="Z111" i="34"/>
  <c r="AJ111" i="34" s="1"/>
  <c r="AA111" i="34"/>
  <c r="AB111" i="34"/>
  <c r="AC111" i="34"/>
  <c r="AD111" i="34"/>
  <c r="AE111" i="34"/>
  <c r="AF111" i="34"/>
  <c r="AG111" i="34"/>
  <c r="AH111" i="34"/>
  <c r="AI111" i="34"/>
  <c r="Y112" i="34"/>
  <c r="AJ112" i="34" s="1"/>
  <c r="Z112" i="34"/>
  <c r="AK112" i="34" s="1"/>
  <c r="AA112" i="34"/>
  <c r="AB112" i="34"/>
  <c r="AC112" i="34"/>
  <c r="AD112" i="34"/>
  <c r="AE112" i="34"/>
  <c r="AF112" i="34"/>
  <c r="AG112" i="34"/>
  <c r="AH112" i="34"/>
  <c r="AI112" i="34"/>
  <c r="Y113" i="34"/>
  <c r="Z113" i="34"/>
  <c r="AA113" i="34"/>
  <c r="AB113" i="34"/>
  <c r="AC113" i="34"/>
  <c r="AD113" i="34"/>
  <c r="AE113" i="34"/>
  <c r="AF113" i="34"/>
  <c r="AG113" i="34"/>
  <c r="AH113" i="34"/>
  <c r="AI113" i="34"/>
  <c r="Y114" i="34"/>
  <c r="Z114" i="34"/>
  <c r="AA114" i="34"/>
  <c r="AK114" i="34" s="1"/>
  <c r="AB114" i="34"/>
  <c r="AC114" i="34"/>
  <c r="AD114" i="34"/>
  <c r="AE114" i="34"/>
  <c r="AF114" i="34"/>
  <c r="AG114" i="34"/>
  <c r="AH114" i="34"/>
  <c r="AI114" i="34"/>
  <c r="AJ114" i="34"/>
  <c r="Y115" i="34"/>
  <c r="Z115" i="34"/>
  <c r="AA115" i="34"/>
  <c r="AB115" i="34"/>
  <c r="AC115" i="34"/>
  <c r="AD115" i="34"/>
  <c r="AE115" i="34"/>
  <c r="AF115" i="34"/>
  <c r="AG115" i="34"/>
  <c r="AH115" i="34"/>
  <c r="AI115" i="34"/>
  <c r="Y116" i="34"/>
  <c r="AJ116" i="34" s="1"/>
  <c r="Z116" i="34"/>
  <c r="AA116" i="34"/>
  <c r="AB116" i="34"/>
  <c r="AC116" i="34"/>
  <c r="AD116" i="34"/>
  <c r="AE116" i="34"/>
  <c r="AF116" i="34"/>
  <c r="AG116" i="34"/>
  <c r="AH116" i="34"/>
  <c r="AI116" i="34"/>
  <c r="Y117" i="34"/>
  <c r="Z117" i="34"/>
  <c r="AJ117" i="34" s="1"/>
  <c r="AA117" i="34"/>
  <c r="AB117" i="34"/>
  <c r="AC117" i="34"/>
  <c r="AD117" i="34"/>
  <c r="AE117" i="34"/>
  <c r="AF117" i="34"/>
  <c r="AG117" i="34"/>
  <c r="AH117" i="34"/>
  <c r="AI117" i="34"/>
  <c r="Y118" i="34"/>
  <c r="AJ118" i="34" s="1"/>
  <c r="Z118" i="34"/>
  <c r="AA118" i="34"/>
  <c r="AB118" i="34"/>
  <c r="AC118" i="34"/>
  <c r="AD118" i="34"/>
  <c r="AE118" i="34"/>
  <c r="AF118" i="34"/>
  <c r="AG118" i="34"/>
  <c r="AH118" i="34"/>
  <c r="AI118" i="34"/>
  <c r="Y119" i="34"/>
  <c r="AJ119" i="34" s="1"/>
  <c r="Z119" i="34"/>
  <c r="AA119" i="34"/>
  <c r="AB119" i="34"/>
  <c r="AC119" i="34"/>
  <c r="AD119" i="34"/>
  <c r="AE119" i="34"/>
  <c r="AF119" i="34"/>
  <c r="AG119" i="34"/>
  <c r="AH119" i="34"/>
  <c r="AI119" i="34"/>
  <c r="Y120" i="34"/>
  <c r="Z120" i="34"/>
  <c r="AA120" i="34"/>
  <c r="AB120" i="34"/>
  <c r="AC120" i="34"/>
  <c r="AD120" i="34"/>
  <c r="AJ120" i="34" s="1"/>
  <c r="AE120" i="34"/>
  <c r="AF120" i="34"/>
  <c r="AG120" i="34"/>
  <c r="AH120" i="34"/>
  <c r="AI120" i="34"/>
  <c r="Y121" i="34"/>
  <c r="Z121" i="34"/>
  <c r="AA121" i="34"/>
  <c r="AB121" i="34"/>
  <c r="AC121" i="34"/>
  <c r="AD121" i="34"/>
  <c r="AE121" i="34"/>
  <c r="AF121" i="34"/>
  <c r="AG121" i="34"/>
  <c r="AH121" i="34"/>
  <c r="AI121" i="34"/>
  <c r="Y122" i="34"/>
  <c r="AJ122" i="34" s="1"/>
  <c r="Z122" i="34"/>
  <c r="AA122" i="34"/>
  <c r="AB122" i="34"/>
  <c r="AC122" i="34"/>
  <c r="AD122" i="34"/>
  <c r="AE122" i="34"/>
  <c r="AF122" i="34"/>
  <c r="AG122" i="34"/>
  <c r="AH122" i="34"/>
  <c r="AI122" i="34"/>
  <c r="Y123" i="34"/>
  <c r="Z123" i="34"/>
  <c r="AJ123" i="34" s="1"/>
  <c r="AA123" i="34"/>
  <c r="AB123" i="34"/>
  <c r="AC123" i="34"/>
  <c r="AD123" i="34"/>
  <c r="AE123" i="34"/>
  <c r="AF123" i="34"/>
  <c r="AG123" i="34"/>
  <c r="AH123" i="34"/>
  <c r="AI123" i="34"/>
  <c r="Y138" i="34"/>
  <c r="Z138" i="34"/>
  <c r="AJ138" i="34" s="1"/>
  <c r="AA138" i="34"/>
  <c r="AB138" i="34"/>
  <c r="AC138" i="34"/>
  <c r="AD138" i="34"/>
  <c r="AE138" i="34"/>
  <c r="AF138" i="34"/>
  <c r="AG138" i="34"/>
  <c r="AH138" i="34"/>
  <c r="AI138" i="34"/>
  <c r="Y139" i="34"/>
  <c r="AJ139" i="34" s="1"/>
  <c r="Z139" i="34"/>
  <c r="AA139" i="34"/>
  <c r="AB139" i="34"/>
  <c r="AC139" i="34"/>
  <c r="AD139" i="34"/>
  <c r="AE139" i="34"/>
  <c r="AF139" i="34"/>
  <c r="AG139" i="34"/>
  <c r="AH139" i="34"/>
  <c r="AI139" i="34"/>
  <c r="Y140" i="34"/>
  <c r="Z140" i="34"/>
  <c r="AA140" i="34"/>
  <c r="AB140" i="34"/>
  <c r="AC140" i="34"/>
  <c r="AD140" i="34"/>
  <c r="AE140" i="34"/>
  <c r="AF140" i="34"/>
  <c r="AG140" i="34"/>
  <c r="AH140" i="34"/>
  <c r="AI140" i="34"/>
  <c r="Y141" i="34"/>
  <c r="Z141" i="34"/>
  <c r="AA141" i="34"/>
  <c r="AK141" i="34" s="1"/>
  <c r="AB141" i="34"/>
  <c r="AC141" i="34"/>
  <c r="AD141" i="34"/>
  <c r="AE141" i="34"/>
  <c r="AF141" i="34"/>
  <c r="AG141" i="34"/>
  <c r="AH141" i="34"/>
  <c r="AI141" i="34"/>
  <c r="AJ141" i="34"/>
  <c r="Y142" i="34"/>
  <c r="Z142" i="34"/>
  <c r="AA142" i="34"/>
  <c r="AB142" i="34"/>
  <c r="AC142" i="34"/>
  <c r="AD142" i="34"/>
  <c r="AE142" i="34"/>
  <c r="AF142" i="34"/>
  <c r="AG142" i="34"/>
  <c r="AH142" i="34"/>
  <c r="AI142" i="34"/>
  <c r="Y143" i="34"/>
  <c r="AJ143" i="34" s="1"/>
  <c r="Z143" i="34"/>
  <c r="AA143" i="34"/>
  <c r="AK143" i="34" s="1"/>
  <c r="AB143" i="34"/>
  <c r="AC143" i="34"/>
  <c r="AD143" i="34"/>
  <c r="AE143" i="34"/>
  <c r="AF143" i="34"/>
  <c r="AG143" i="34"/>
  <c r="AH143" i="34"/>
  <c r="AI143" i="34"/>
  <c r="Y144" i="34"/>
  <c r="Z144" i="34"/>
  <c r="AJ144" i="34" s="1"/>
  <c r="AA144" i="34"/>
  <c r="AB144" i="34"/>
  <c r="AC144" i="34"/>
  <c r="AD144" i="34"/>
  <c r="AE144" i="34"/>
  <c r="AF144" i="34"/>
  <c r="AG144" i="34"/>
  <c r="AH144" i="34"/>
  <c r="AI144" i="34"/>
  <c r="Y145" i="34"/>
  <c r="AJ145" i="34" s="1"/>
  <c r="Z145" i="34"/>
  <c r="AK145" i="34" s="1"/>
  <c r="AA145" i="34"/>
  <c r="AB145" i="34"/>
  <c r="AC145" i="34"/>
  <c r="AD145" i="34"/>
  <c r="AE145" i="34"/>
  <c r="AF145" i="34"/>
  <c r="AG145" i="34"/>
  <c r="AH145" i="34"/>
  <c r="AI145" i="34"/>
  <c r="Y146" i="34"/>
  <c r="AJ146" i="34" s="1"/>
  <c r="Z146" i="34"/>
  <c r="AA146" i="34"/>
  <c r="AB146" i="34"/>
  <c r="AC146" i="34"/>
  <c r="AD146" i="34"/>
  <c r="AE146" i="34"/>
  <c r="AF146" i="34"/>
  <c r="AG146" i="34"/>
  <c r="AH146" i="34"/>
  <c r="AI146" i="34"/>
  <c r="Y147" i="34"/>
  <c r="Z147" i="34"/>
  <c r="AA147" i="34"/>
  <c r="AB147" i="34"/>
  <c r="AC147" i="34"/>
  <c r="AD147" i="34"/>
  <c r="AJ147" i="34" s="1"/>
  <c r="AE147" i="34"/>
  <c r="AF147" i="34"/>
  <c r="AG147" i="34"/>
  <c r="AH147" i="34"/>
  <c r="AI147" i="34"/>
  <c r="Y154" i="34"/>
  <c r="Z154" i="34"/>
  <c r="AA154" i="34"/>
  <c r="AB154" i="34"/>
  <c r="AC154" i="34"/>
  <c r="AD154" i="34"/>
  <c r="AE154" i="34"/>
  <c r="AF154" i="34"/>
  <c r="AG154" i="34"/>
  <c r="AH154" i="34"/>
  <c r="AI154" i="34"/>
  <c r="Y158" i="34"/>
  <c r="Z158" i="34"/>
  <c r="AA158" i="34"/>
  <c r="AJ158" i="34" s="1"/>
  <c r="AB158" i="34"/>
  <c r="AC158" i="34"/>
  <c r="AD158" i="34"/>
  <c r="AE158" i="34"/>
  <c r="AF158" i="34"/>
  <c r="AG158" i="34"/>
  <c r="AH158" i="34"/>
  <c r="AI158" i="34"/>
  <c r="Y159" i="34"/>
  <c r="Z159" i="34"/>
  <c r="AJ159" i="34" s="1"/>
  <c r="AA159" i="34"/>
  <c r="AB159" i="34"/>
  <c r="AC159" i="34"/>
  <c r="AD159" i="34"/>
  <c r="AE159" i="34"/>
  <c r="AF159" i="34"/>
  <c r="AG159" i="34"/>
  <c r="AH159" i="34"/>
  <c r="AI159" i="34"/>
  <c r="Y160" i="34"/>
  <c r="AJ160" i="34" s="1"/>
  <c r="Z160" i="34"/>
  <c r="AA160" i="34"/>
  <c r="AB160" i="34"/>
  <c r="AC160" i="34"/>
  <c r="AD160" i="34"/>
  <c r="AE160" i="34"/>
  <c r="AF160" i="34"/>
  <c r="AG160" i="34"/>
  <c r="AH160" i="34"/>
  <c r="AI160" i="34"/>
  <c r="Y161" i="34"/>
  <c r="AJ161" i="34" s="1"/>
  <c r="Z161" i="34"/>
  <c r="AA161" i="34"/>
  <c r="AB161" i="34"/>
  <c r="AC161" i="34"/>
  <c r="AD161" i="34"/>
  <c r="AE161" i="34"/>
  <c r="AK161" i="34" s="1"/>
  <c r="AF161" i="34"/>
  <c r="AG161" i="34"/>
  <c r="AH161" i="34"/>
  <c r="AI161" i="34"/>
  <c r="Y164" i="34"/>
  <c r="Z164" i="34"/>
  <c r="AA164" i="34"/>
  <c r="AB164" i="34"/>
  <c r="AC164" i="34"/>
  <c r="AD164" i="34"/>
  <c r="AE164" i="34"/>
  <c r="AF164" i="34"/>
  <c r="AG164" i="34"/>
  <c r="AH164" i="34"/>
  <c r="AI164" i="34"/>
  <c r="AJ164" i="34"/>
  <c r="Y167" i="34"/>
  <c r="Z167" i="34"/>
  <c r="AA167" i="34"/>
  <c r="AB167" i="34"/>
  <c r="AC167" i="34"/>
  <c r="AD167" i="34"/>
  <c r="AE167" i="34"/>
  <c r="AF167" i="34"/>
  <c r="AG167" i="34"/>
  <c r="AH167" i="34"/>
  <c r="AI167" i="34"/>
  <c r="Y168" i="34"/>
  <c r="Z168" i="34"/>
  <c r="AA168" i="34"/>
  <c r="AJ168" i="34" s="1"/>
  <c r="AB168" i="34"/>
  <c r="AC168" i="34"/>
  <c r="AD168" i="34"/>
  <c r="AE168" i="34"/>
  <c r="AF168" i="34"/>
  <c r="AG168" i="34"/>
  <c r="AH168" i="34"/>
  <c r="AI168" i="34"/>
  <c r="Y169" i="34"/>
  <c r="Z169" i="34"/>
  <c r="AJ169" i="34" s="1"/>
  <c r="AA169" i="34"/>
  <c r="AB169" i="34"/>
  <c r="AC169" i="34"/>
  <c r="AD169" i="34"/>
  <c r="AE169" i="34"/>
  <c r="AF169" i="34"/>
  <c r="AG169" i="34"/>
  <c r="AH169" i="34"/>
  <c r="AI169" i="34"/>
  <c r="Y172" i="34"/>
  <c r="AJ172" i="34" s="1"/>
  <c r="Z172" i="34"/>
  <c r="AK172" i="34" s="1"/>
  <c r="AA172" i="34"/>
  <c r="AB172" i="34"/>
  <c r="AC172" i="34"/>
  <c r="AD172" i="34"/>
  <c r="AE172" i="34"/>
  <c r="AF172" i="34"/>
  <c r="AG172" i="34"/>
  <c r="AH172" i="34"/>
  <c r="AI172" i="34"/>
  <c r="Y173" i="34"/>
  <c r="Z173" i="34"/>
  <c r="AA173" i="34"/>
  <c r="AB173" i="34"/>
  <c r="AC173" i="34"/>
  <c r="AD173" i="34"/>
  <c r="AE173" i="34"/>
  <c r="AF173" i="34"/>
  <c r="AG173" i="34"/>
  <c r="AH173" i="34"/>
  <c r="AI173" i="34"/>
  <c r="Y174" i="34"/>
  <c r="Z174" i="34"/>
  <c r="AA174" i="34"/>
  <c r="AB174" i="34"/>
  <c r="AC174" i="34"/>
  <c r="AK174" i="34" s="1"/>
  <c r="AD174" i="34"/>
  <c r="AJ174" i="34" s="1"/>
  <c r="AE174" i="34"/>
  <c r="AF174" i="34"/>
  <c r="AG174" i="34"/>
  <c r="AH174" i="34"/>
  <c r="AI174" i="34"/>
  <c r="Y46" i="34"/>
  <c r="Z46" i="34"/>
  <c r="AJ46" i="34"/>
  <c r="AK46" i="34" s="1"/>
  <c r="AJ45" i="34"/>
  <c r="AK45" i="34" s="1"/>
  <c r="AJ44" i="34"/>
  <c r="AK44" i="34" s="1"/>
  <c r="AJ43" i="34"/>
  <c r="AK43" i="34" s="1"/>
  <c r="AK31" i="34"/>
  <c r="AK29" i="34"/>
  <c r="AK28" i="34"/>
  <c r="AJ33" i="34"/>
  <c r="AK33" i="34" s="1"/>
  <c r="AJ32" i="34"/>
  <c r="AK32" i="34" s="1"/>
  <c r="AJ31" i="34"/>
  <c r="AJ30" i="34"/>
  <c r="AK30" i="34" s="1"/>
  <c r="AJ29" i="34"/>
  <c r="AJ28" i="34"/>
  <c r="AJ27" i="34"/>
  <c r="AK27" i="34" s="1"/>
  <c r="AJ26" i="34"/>
  <c r="AK26" i="34" s="1"/>
  <c r="AI46" i="34"/>
  <c r="AH46" i="34"/>
  <c r="AG46" i="34"/>
  <c r="AF46" i="34"/>
  <c r="AE46" i="34"/>
  <c r="AD46" i="34"/>
  <c r="AC46" i="34"/>
  <c r="AB46" i="34"/>
  <c r="AA46" i="34"/>
  <c r="AD44" i="34"/>
  <c r="AJ14" i="34"/>
  <c r="AK14" i="34" s="1"/>
  <c r="AJ13" i="34"/>
  <c r="AK13" i="34" s="1"/>
  <c r="AJ12" i="34"/>
  <c r="AK12" i="34" s="1"/>
  <c r="AJ10" i="34"/>
  <c r="AK10" i="34" s="1"/>
  <c r="AJ9" i="34"/>
  <c r="AK9" i="34" s="1"/>
  <c r="AJ8" i="34"/>
  <c r="AK8" i="34" s="1"/>
  <c r="AJ7" i="34"/>
  <c r="AK7" i="34" s="1"/>
  <c r="AD45" i="34"/>
  <c r="AI43" i="34"/>
  <c r="AH43" i="34"/>
  <c r="AG43" i="34"/>
  <c r="AF43" i="34"/>
  <c r="AE43" i="34"/>
  <c r="AD43" i="34"/>
  <c r="AC43" i="34"/>
  <c r="AB43" i="34"/>
  <c r="AA43" i="34"/>
  <c r="Z43" i="34"/>
  <c r="Y43" i="34"/>
  <c r="AI37" i="34"/>
  <c r="AH37" i="34"/>
  <c r="AG37" i="34"/>
  <c r="AF37" i="34"/>
  <c r="AE37" i="34"/>
  <c r="AD37" i="34"/>
  <c r="AC37" i="34"/>
  <c r="AB37" i="34"/>
  <c r="AA37" i="34"/>
  <c r="Z37" i="34"/>
  <c r="Y37" i="34"/>
  <c r="AI36" i="34"/>
  <c r="AH36" i="34"/>
  <c r="AG36" i="34"/>
  <c r="AF36" i="34"/>
  <c r="AE36" i="34"/>
  <c r="AD36" i="34"/>
  <c r="AC36" i="34"/>
  <c r="AB36" i="34"/>
  <c r="AA36" i="34"/>
  <c r="Z36" i="34"/>
  <c r="Y36" i="34"/>
  <c r="AI33" i="34"/>
  <c r="AH33" i="34"/>
  <c r="AG33" i="34"/>
  <c r="AF33" i="34"/>
  <c r="AE33" i="34"/>
  <c r="AD33" i="34"/>
  <c r="AC33" i="34"/>
  <c r="AB33" i="34"/>
  <c r="AA33" i="34"/>
  <c r="Z33" i="34"/>
  <c r="Y33" i="34"/>
  <c r="AI32" i="34"/>
  <c r="AH32" i="34"/>
  <c r="AG32" i="34"/>
  <c r="AF32" i="34"/>
  <c r="AE32" i="34"/>
  <c r="AD32" i="34"/>
  <c r="AC32" i="34"/>
  <c r="AB32" i="34"/>
  <c r="AA32" i="34"/>
  <c r="Z32" i="34"/>
  <c r="Y32" i="34"/>
  <c r="AI31" i="34"/>
  <c r="AH31" i="34"/>
  <c r="AG31" i="34"/>
  <c r="AF31" i="34"/>
  <c r="AE31" i="34"/>
  <c r="AD31" i="34"/>
  <c r="AC31" i="34"/>
  <c r="AB31" i="34"/>
  <c r="AA31" i="34"/>
  <c r="Z31" i="34"/>
  <c r="Y31" i="34"/>
  <c r="AI30" i="34"/>
  <c r="AH30" i="34"/>
  <c r="AG30" i="34"/>
  <c r="AF30" i="34"/>
  <c r="AE30" i="34"/>
  <c r="AD30" i="34"/>
  <c r="AC30" i="34"/>
  <c r="AB30" i="34"/>
  <c r="AA30" i="34"/>
  <c r="Z30" i="34"/>
  <c r="Y30" i="34"/>
  <c r="AI29" i="34"/>
  <c r="AH29" i="34"/>
  <c r="AG29" i="34"/>
  <c r="AF29" i="34"/>
  <c r="AE29" i="34"/>
  <c r="AD29" i="34"/>
  <c r="AC29" i="34"/>
  <c r="AB29" i="34"/>
  <c r="AA29" i="34"/>
  <c r="Z29" i="34"/>
  <c r="Y29" i="34"/>
  <c r="AI26" i="34"/>
  <c r="AH26" i="34"/>
  <c r="AG26" i="34"/>
  <c r="AF26" i="34"/>
  <c r="AE26" i="34"/>
  <c r="AD26" i="34"/>
  <c r="AC26" i="34"/>
  <c r="AB26" i="34"/>
  <c r="AA26" i="34"/>
  <c r="Z26" i="34"/>
  <c r="Y26" i="34"/>
  <c r="AH21" i="34"/>
  <c r="AE21" i="34"/>
  <c r="AB21" i="34"/>
  <c r="AH20" i="34"/>
  <c r="AE20" i="34"/>
  <c r="AB20" i="34"/>
  <c r="AH19" i="34"/>
  <c r="AE19" i="34"/>
  <c r="AB19" i="34"/>
  <c r="AI17" i="34"/>
  <c r="AH17" i="34"/>
  <c r="AG17" i="34"/>
  <c r="AF17" i="34"/>
  <c r="AE17" i="34"/>
  <c r="AD17" i="34"/>
  <c r="AC17" i="34"/>
  <c r="AB17" i="34"/>
  <c r="AA17" i="34"/>
  <c r="Z17" i="34"/>
  <c r="Y17" i="34"/>
  <c r="AD11" i="34"/>
  <c r="AB6" i="34"/>
  <c r="AK69" i="34" l="1"/>
  <c r="AK55" i="34"/>
  <c r="AK164" i="34"/>
  <c r="AK108" i="34"/>
  <c r="AK147" i="34"/>
  <c r="AK139" i="34"/>
  <c r="AK104" i="34"/>
  <c r="AK98" i="34"/>
  <c r="AK118" i="34"/>
  <c r="AK75" i="34"/>
  <c r="AK120" i="34"/>
  <c r="AK51" i="34"/>
  <c r="AK160" i="34"/>
  <c r="AK122" i="34"/>
  <c r="AK116" i="34"/>
  <c r="AK102" i="34"/>
  <c r="AK94" i="34"/>
  <c r="AK146" i="34"/>
  <c r="AK119" i="34"/>
  <c r="AK58" i="34"/>
  <c r="AJ167" i="34"/>
  <c r="AK167" i="34" s="1"/>
  <c r="AJ154" i="34"/>
  <c r="AK154" i="34" s="1"/>
  <c r="AJ142" i="34"/>
  <c r="AK142" i="34" s="1"/>
  <c r="AJ121" i="34"/>
  <c r="AK121" i="34" s="1"/>
  <c r="AJ115" i="34"/>
  <c r="AK115" i="34" s="1"/>
  <c r="AJ109" i="34"/>
  <c r="AK109" i="34" s="1"/>
  <c r="AJ103" i="34"/>
  <c r="AK103" i="34" s="1"/>
  <c r="AJ97" i="34"/>
  <c r="AK97" i="34" s="1"/>
  <c r="AJ74" i="34"/>
  <c r="AK74" i="34" s="1"/>
  <c r="AJ62" i="34"/>
  <c r="AK62" i="34" s="1"/>
  <c r="AJ47" i="34"/>
  <c r="AK47" i="34" s="1"/>
  <c r="AK107" i="34"/>
  <c r="AJ173" i="34"/>
  <c r="AK173" i="34" s="1"/>
  <c r="AJ140" i="34"/>
  <c r="AK140" i="34" s="1"/>
  <c r="AJ113" i="34"/>
  <c r="AK113" i="34" s="1"/>
  <c r="AJ101" i="34"/>
  <c r="AK101" i="34" s="1"/>
  <c r="AK169" i="34"/>
  <c r="AK159" i="34"/>
  <c r="AK144" i="34"/>
  <c r="AK138" i="34"/>
  <c r="AK123" i="34"/>
  <c r="AK117" i="34"/>
  <c r="AK111" i="34"/>
  <c r="AK105" i="34"/>
  <c r="AK99" i="34"/>
  <c r="AK93" i="34"/>
  <c r="AK64" i="34"/>
  <c r="AK54" i="34"/>
  <c r="AK168" i="34"/>
  <c r="AK158" i="34"/>
  <c r="AJ19" i="34"/>
  <c r="AK19" i="34"/>
  <c r="AJ17" i="34"/>
  <c r="AK17" i="34" s="1"/>
  <c r="AJ11" i="34"/>
  <c r="AK11" i="34" s="1"/>
  <c r="AJ6" i="34"/>
  <c r="AK6" i="34" s="1"/>
  <c r="AJ20" i="34"/>
  <c r="AK20" i="34" s="1"/>
  <c r="AJ21" i="34"/>
  <c r="AK21" i="34" s="1"/>
  <c r="AJ36" i="34"/>
  <c r="AK36" i="34" s="1"/>
  <c r="AJ37" i="34"/>
  <c r="AK37" i="34" s="1"/>
  <c r="W182" i="34" l="1"/>
  <c r="W183" i="34" s="1"/>
  <c r="V182" i="34"/>
  <c r="V183" i="34" s="1"/>
  <c r="S182" i="34"/>
  <c r="S183" i="34" s="1"/>
  <c r="R182" i="34"/>
  <c r="R183" i="34" s="1"/>
  <c r="Q182" i="34"/>
  <c r="Q183" i="34" s="1"/>
  <c r="P182" i="34"/>
  <c r="P183" i="34" s="1"/>
  <c r="O182" i="34"/>
  <c r="O183" i="34" s="1"/>
  <c r="N182" i="34"/>
  <c r="N183" i="34" s="1"/>
  <c r="M182" i="34"/>
  <c r="M183" i="34" s="1"/>
  <c r="L182" i="34"/>
  <c r="L183" i="34" s="1"/>
  <c r="K182" i="34"/>
  <c r="K183" i="34" s="1"/>
  <c r="J182" i="34"/>
  <c r="J183" i="34" s="1"/>
  <c r="I182" i="34"/>
  <c r="I183" i="34" s="1"/>
  <c r="H182" i="34"/>
  <c r="U181" i="34"/>
  <c r="U180" i="34"/>
  <c r="U179" i="34"/>
  <c r="W174" i="34"/>
  <c r="W170" i="34"/>
  <c r="V170" i="34"/>
  <c r="S170" i="34"/>
  <c r="R170" i="34"/>
  <c r="Q170" i="34"/>
  <c r="P170" i="34"/>
  <c r="O170" i="34"/>
  <c r="N170" i="34"/>
  <c r="M170" i="34"/>
  <c r="L170" i="34"/>
  <c r="K170" i="34"/>
  <c r="J170" i="34"/>
  <c r="I170" i="34"/>
  <c r="H170" i="34"/>
  <c r="U169" i="34"/>
  <c r="W165" i="34"/>
  <c r="V165" i="34"/>
  <c r="S165" i="34"/>
  <c r="R165" i="34"/>
  <c r="Q165" i="34"/>
  <c r="P165" i="34"/>
  <c r="O165" i="34"/>
  <c r="N165" i="34"/>
  <c r="M165" i="34"/>
  <c r="L165" i="34"/>
  <c r="K165" i="34"/>
  <c r="J165" i="34"/>
  <c r="I165" i="34"/>
  <c r="H165" i="34"/>
  <c r="U164" i="34"/>
  <c r="W162" i="34"/>
  <c r="W171" i="34" s="1"/>
  <c r="V162" i="34"/>
  <c r="S162" i="34"/>
  <c r="R162" i="34"/>
  <c r="Q162" i="34"/>
  <c r="P162" i="34"/>
  <c r="O162" i="34"/>
  <c r="O171" i="34" s="1"/>
  <c r="N162" i="34"/>
  <c r="M162" i="34"/>
  <c r="L162" i="34"/>
  <c r="K162" i="34"/>
  <c r="J162" i="34"/>
  <c r="I162" i="34"/>
  <c r="I171" i="34" s="1"/>
  <c r="H162" i="34"/>
  <c r="U159" i="34"/>
  <c r="U154" i="34"/>
  <c r="W153" i="34"/>
  <c r="V153" i="34"/>
  <c r="V155" i="34" s="1"/>
  <c r="S153" i="34"/>
  <c r="S155" i="34" s="1"/>
  <c r="R153" i="34"/>
  <c r="R155" i="34" s="1"/>
  <c r="Q153" i="34"/>
  <c r="Q155" i="34" s="1"/>
  <c r="P153" i="34"/>
  <c r="P155" i="34" s="1"/>
  <c r="O153" i="34"/>
  <c r="O155" i="34" s="1"/>
  <c r="N153" i="34"/>
  <c r="N155" i="34" s="1"/>
  <c r="M153" i="34"/>
  <c r="M155" i="34" s="1"/>
  <c r="L153" i="34"/>
  <c r="L155" i="34" s="1"/>
  <c r="K153" i="34"/>
  <c r="K155" i="34" s="1"/>
  <c r="J153" i="34"/>
  <c r="J155" i="34" s="1"/>
  <c r="I153" i="34"/>
  <c r="I155" i="34" s="1"/>
  <c r="H153" i="34"/>
  <c r="H155" i="34" s="1"/>
  <c r="U152" i="34"/>
  <c r="W148" i="34"/>
  <c r="V148" i="34"/>
  <c r="S148" i="34"/>
  <c r="R148" i="34"/>
  <c r="Q148" i="34"/>
  <c r="P148" i="34"/>
  <c r="O148" i="34"/>
  <c r="N148" i="34"/>
  <c r="M148" i="34"/>
  <c r="K148" i="34"/>
  <c r="J148" i="34"/>
  <c r="I148" i="34"/>
  <c r="H148" i="34"/>
  <c r="U147" i="34"/>
  <c r="U146" i="34"/>
  <c r="U145" i="34"/>
  <c r="U144" i="34"/>
  <c r="U142" i="34"/>
  <c r="U141" i="34"/>
  <c r="U140" i="34"/>
  <c r="U139" i="34"/>
  <c r="U138" i="34"/>
  <c r="L137" i="34"/>
  <c r="L148" i="34" s="1"/>
  <c r="W124" i="34"/>
  <c r="V124" i="34"/>
  <c r="R124" i="34"/>
  <c r="Q124" i="34"/>
  <c r="P124" i="34"/>
  <c r="O124" i="34"/>
  <c r="N124" i="34"/>
  <c r="M124" i="34"/>
  <c r="L124" i="34"/>
  <c r="K124" i="34"/>
  <c r="J124" i="34"/>
  <c r="I124" i="34"/>
  <c r="H124" i="34"/>
  <c r="U123" i="34"/>
  <c r="U122" i="34"/>
  <c r="U121" i="34"/>
  <c r="U120" i="34"/>
  <c r="U119" i="34"/>
  <c r="U118" i="34"/>
  <c r="U117" i="34"/>
  <c r="U115" i="34"/>
  <c r="U114" i="34"/>
  <c r="U113" i="34"/>
  <c r="U112" i="34"/>
  <c r="S110" i="34"/>
  <c r="S124" i="34" s="1"/>
  <c r="U109" i="34"/>
  <c r="U108" i="34"/>
  <c r="U107" i="34"/>
  <c r="U106" i="34"/>
  <c r="U105" i="34"/>
  <c r="U104" i="34"/>
  <c r="U103" i="34"/>
  <c r="U102" i="34"/>
  <c r="U101" i="34"/>
  <c r="U100" i="34"/>
  <c r="U99" i="34"/>
  <c r="U98" i="34"/>
  <c r="U97" i="34"/>
  <c r="U96" i="34"/>
  <c r="U95" i="34"/>
  <c r="U94" i="34"/>
  <c r="U93" i="34"/>
  <c r="W76" i="34"/>
  <c r="V76" i="34"/>
  <c r="S76" i="34"/>
  <c r="R76" i="34"/>
  <c r="Q76" i="34"/>
  <c r="P76" i="34"/>
  <c r="O76" i="34"/>
  <c r="N76" i="34"/>
  <c r="M76" i="34"/>
  <c r="L76" i="34"/>
  <c r="K76" i="34"/>
  <c r="J76" i="34"/>
  <c r="I76" i="34"/>
  <c r="H76" i="34"/>
  <c r="U75" i="34"/>
  <c r="U74" i="34"/>
  <c r="W70" i="34"/>
  <c r="V70" i="34"/>
  <c r="S70" i="34"/>
  <c r="R70" i="34"/>
  <c r="Q70" i="34"/>
  <c r="P70" i="34"/>
  <c r="O70" i="34"/>
  <c r="N70" i="34"/>
  <c r="M70" i="34"/>
  <c r="L70" i="34"/>
  <c r="K70" i="34"/>
  <c r="J70" i="34"/>
  <c r="I70" i="34"/>
  <c r="H70" i="34"/>
  <c r="U69" i="34"/>
  <c r="U67" i="34"/>
  <c r="W65" i="34"/>
  <c r="V65" i="34"/>
  <c r="S65" i="34"/>
  <c r="R65" i="34"/>
  <c r="Q65" i="34"/>
  <c r="P65" i="34"/>
  <c r="O65" i="34"/>
  <c r="N65" i="34"/>
  <c r="M65" i="34"/>
  <c r="L65" i="34"/>
  <c r="K65" i="34"/>
  <c r="J65" i="34"/>
  <c r="I65" i="34"/>
  <c r="H65" i="34"/>
  <c r="U64" i="34"/>
  <c r="U63" i="34"/>
  <c r="U62" i="34"/>
  <c r="W60" i="34"/>
  <c r="V60" i="34"/>
  <c r="S60" i="34"/>
  <c r="R60" i="34"/>
  <c r="Q60" i="34"/>
  <c r="P60" i="34"/>
  <c r="O60" i="34"/>
  <c r="N60" i="34"/>
  <c r="M60" i="34"/>
  <c r="L60" i="34"/>
  <c r="K60" i="34"/>
  <c r="J60" i="34"/>
  <c r="I60" i="34"/>
  <c r="H60" i="34"/>
  <c r="U59" i="34"/>
  <c r="U58" i="34"/>
  <c r="W56" i="34"/>
  <c r="V56" i="34"/>
  <c r="S56" i="34"/>
  <c r="R56" i="34"/>
  <c r="Q56" i="34"/>
  <c r="P56" i="34"/>
  <c r="O56" i="34"/>
  <c r="N56" i="34"/>
  <c r="M56" i="34"/>
  <c r="L56" i="34"/>
  <c r="K56" i="34"/>
  <c r="J56" i="34"/>
  <c r="I56" i="34"/>
  <c r="H56" i="34"/>
  <c r="U55" i="34"/>
  <c r="U54" i="34"/>
  <c r="W52" i="34"/>
  <c r="V52" i="34"/>
  <c r="S52" i="34"/>
  <c r="R52" i="34"/>
  <c r="Q52" i="34"/>
  <c r="P52" i="34"/>
  <c r="O52" i="34"/>
  <c r="N52" i="34"/>
  <c r="M52" i="34"/>
  <c r="L52" i="34"/>
  <c r="K52" i="34"/>
  <c r="J52" i="34"/>
  <c r="I52" i="34"/>
  <c r="H52" i="34"/>
  <c r="U51" i="34"/>
  <c r="W47" i="34"/>
  <c r="V47" i="34"/>
  <c r="S47" i="34"/>
  <c r="R47" i="34"/>
  <c r="Q47" i="34"/>
  <c r="P47" i="34"/>
  <c r="O47" i="34"/>
  <c r="N47" i="34"/>
  <c r="M47" i="34"/>
  <c r="L47" i="34"/>
  <c r="K47" i="34"/>
  <c r="J47" i="34"/>
  <c r="I47" i="34"/>
  <c r="H47" i="34"/>
  <c r="U46" i="34"/>
  <c r="U45" i="34"/>
  <c r="U44" i="34"/>
  <c r="U43" i="34"/>
  <c r="W38" i="34"/>
  <c r="V38" i="34"/>
  <c r="S38" i="34"/>
  <c r="R38" i="34"/>
  <c r="Q38" i="34"/>
  <c r="P38" i="34"/>
  <c r="O38" i="34"/>
  <c r="N38" i="34"/>
  <c r="M38" i="34"/>
  <c r="L38" i="34"/>
  <c r="K38" i="34"/>
  <c r="J38" i="34"/>
  <c r="I38" i="34"/>
  <c r="H38" i="34"/>
  <c r="U37" i="34"/>
  <c r="V34" i="34"/>
  <c r="R34" i="34"/>
  <c r="Q34" i="34"/>
  <c r="P34" i="34"/>
  <c r="O34" i="34"/>
  <c r="N34" i="34"/>
  <c r="M34" i="34"/>
  <c r="L34" i="34"/>
  <c r="K34" i="34"/>
  <c r="J34" i="34"/>
  <c r="I34" i="34"/>
  <c r="H34" i="34"/>
  <c r="U33" i="34"/>
  <c r="U32" i="34"/>
  <c r="U31" i="34"/>
  <c r="U30" i="34"/>
  <c r="U29" i="34"/>
  <c r="W28" i="34"/>
  <c r="S28" i="34"/>
  <c r="U28" i="34" s="1"/>
  <c r="W27" i="34"/>
  <c r="S27" i="34"/>
  <c r="U27" i="34" s="1"/>
  <c r="U26" i="34"/>
  <c r="U25" i="34"/>
  <c r="W24" i="34"/>
  <c r="S24" i="34"/>
  <c r="V22" i="34"/>
  <c r="S22" i="34"/>
  <c r="R22" i="34"/>
  <c r="Q22" i="34"/>
  <c r="P22" i="34"/>
  <c r="O22" i="34"/>
  <c r="N22" i="34"/>
  <c r="M22" i="34"/>
  <c r="L22" i="34"/>
  <c r="K22" i="34"/>
  <c r="J22" i="34"/>
  <c r="I22" i="34"/>
  <c r="H22" i="34"/>
  <c r="U21" i="34"/>
  <c r="U20" i="34"/>
  <c r="U19" i="34"/>
  <c r="W18" i="34"/>
  <c r="U18" i="34"/>
  <c r="U17" i="34"/>
  <c r="V15" i="34"/>
  <c r="S15" i="34"/>
  <c r="R15" i="34"/>
  <c r="Q15" i="34"/>
  <c r="P15" i="34"/>
  <c r="O15" i="34"/>
  <c r="N15" i="34"/>
  <c r="M15" i="34"/>
  <c r="L15" i="34"/>
  <c r="K15" i="34"/>
  <c r="J15" i="34"/>
  <c r="I15" i="34"/>
  <c r="H15" i="34"/>
  <c r="U14" i="34"/>
  <c r="U13" i="34"/>
  <c r="U12" i="34"/>
  <c r="U11" i="34"/>
  <c r="U10" i="34"/>
  <c r="U9" i="34"/>
  <c r="U8" i="34"/>
  <c r="U7" i="34"/>
  <c r="U6" i="34"/>
  <c r="W5" i="34"/>
  <c r="U5" i="34"/>
  <c r="BA185" i="33"/>
  <c r="BA186" i="33" s="1"/>
  <c r="AZ185" i="33"/>
  <c r="AZ186" i="33" s="1"/>
  <c r="AW185" i="33"/>
  <c r="AW186" i="33" s="1"/>
  <c r="AV185" i="33"/>
  <c r="AV186" i="33" s="1"/>
  <c r="AU185" i="33"/>
  <c r="AU186" i="33" s="1"/>
  <c r="AT185" i="33"/>
  <c r="AT186" i="33" s="1"/>
  <c r="AS185" i="33"/>
  <c r="AS186" i="33" s="1"/>
  <c r="AR185" i="33"/>
  <c r="AR186" i="33" s="1"/>
  <c r="AQ185" i="33"/>
  <c r="AQ186" i="33" s="1"/>
  <c r="AP185" i="33"/>
  <c r="AP186" i="33" s="1"/>
  <c r="AO185" i="33"/>
  <c r="AO186" i="33" s="1"/>
  <c r="AN185" i="33"/>
  <c r="AN186" i="33" s="1"/>
  <c r="AM185" i="33"/>
  <c r="AM186" i="33" s="1"/>
  <c r="AL185" i="33"/>
  <c r="AY185" i="33" s="1"/>
  <c r="AY184" i="33"/>
  <c r="AY183" i="33"/>
  <c r="Q183" i="33"/>
  <c r="P183" i="33"/>
  <c r="W182" i="33"/>
  <c r="W183" i="33" s="1"/>
  <c r="V182" i="33"/>
  <c r="V183" i="33" s="1"/>
  <c r="S182" i="33"/>
  <c r="S183" i="33" s="1"/>
  <c r="R182" i="33"/>
  <c r="R183" i="33" s="1"/>
  <c r="Q182" i="33"/>
  <c r="P182" i="33"/>
  <c r="O182" i="33"/>
  <c r="O183" i="33" s="1"/>
  <c r="N182" i="33"/>
  <c r="N183" i="33" s="1"/>
  <c r="M182" i="33"/>
  <c r="M183" i="33" s="1"/>
  <c r="L182" i="33"/>
  <c r="L183" i="33" s="1"/>
  <c r="K182" i="33"/>
  <c r="K183" i="33" s="1"/>
  <c r="J182" i="33"/>
  <c r="J183" i="33" s="1"/>
  <c r="I182" i="33"/>
  <c r="I183" i="33" s="1"/>
  <c r="H182" i="33"/>
  <c r="U182" i="33" s="1"/>
  <c r="U181" i="33"/>
  <c r="U180" i="33"/>
  <c r="AX179" i="33"/>
  <c r="U179" i="33"/>
  <c r="BA177" i="33"/>
  <c r="W174" i="33"/>
  <c r="BA170" i="33"/>
  <c r="AZ170" i="33"/>
  <c r="AW170" i="33"/>
  <c r="AV170" i="33"/>
  <c r="AU170" i="33"/>
  <c r="AT170" i="33"/>
  <c r="AS170" i="33"/>
  <c r="AR170" i="33"/>
  <c r="AQ170" i="33"/>
  <c r="AP170" i="33"/>
  <c r="AO170" i="33"/>
  <c r="AN170" i="33"/>
  <c r="AM170" i="33"/>
  <c r="AL170" i="33"/>
  <c r="AY170" i="33" s="1"/>
  <c r="W170" i="33"/>
  <c r="V170" i="33"/>
  <c r="S170" i="33"/>
  <c r="R170" i="33"/>
  <c r="Q170" i="33"/>
  <c r="P170" i="33"/>
  <c r="O170" i="33"/>
  <c r="N170" i="33"/>
  <c r="M170" i="33"/>
  <c r="L170" i="33"/>
  <c r="K170" i="33"/>
  <c r="J170" i="33"/>
  <c r="I170" i="33"/>
  <c r="H170" i="33"/>
  <c r="U170" i="33" s="1"/>
  <c r="AY169" i="33"/>
  <c r="U169" i="33"/>
  <c r="AY168" i="33"/>
  <c r="AY167" i="33"/>
  <c r="BA165" i="33"/>
  <c r="AZ165" i="33"/>
  <c r="AW165" i="33"/>
  <c r="AV165" i="33"/>
  <c r="AU165" i="33"/>
  <c r="AT165" i="33"/>
  <c r="AS165" i="33"/>
  <c r="AR165" i="33"/>
  <c r="AQ165" i="33"/>
  <c r="AP165" i="33"/>
  <c r="AO165" i="33"/>
  <c r="AN165" i="33"/>
  <c r="AM165" i="33"/>
  <c r="AL165" i="33"/>
  <c r="AY165" i="33" s="1"/>
  <c r="W165" i="33"/>
  <c r="V165" i="33"/>
  <c r="S165" i="33"/>
  <c r="R165" i="33"/>
  <c r="Q165" i="33"/>
  <c r="P165" i="33"/>
  <c r="O165" i="33"/>
  <c r="N165" i="33"/>
  <c r="M165" i="33"/>
  <c r="L165" i="33"/>
  <c r="K165" i="33"/>
  <c r="J165" i="33"/>
  <c r="I165" i="33"/>
  <c r="H165" i="33"/>
  <c r="U165" i="33" s="1"/>
  <c r="AY164" i="33"/>
  <c r="U164" i="33"/>
  <c r="BA162" i="33"/>
  <c r="BA171" i="33" s="1"/>
  <c r="AZ162" i="33"/>
  <c r="AZ171" i="33" s="1"/>
  <c r="AW162" i="33"/>
  <c r="AW171" i="33" s="1"/>
  <c r="AV162" i="33"/>
  <c r="AV171" i="33" s="1"/>
  <c r="AU162" i="33"/>
  <c r="AU171" i="33" s="1"/>
  <c r="AT162" i="33"/>
  <c r="AT171" i="33" s="1"/>
  <c r="AS162" i="33"/>
  <c r="AS171" i="33" s="1"/>
  <c r="AR162" i="33"/>
  <c r="AR171" i="33" s="1"/>
  <c r="AQ162" i="33"/>
  <c r="AQ171" i="33" s="1"/>
  <c r="AP162" i="33"/>
  <c r="AP171" i="33" s="1"/>
  <c r="AO162" i="33"/>
  <c r="AO171" i="33" s="1"/>
  <c r="AN162" i="33"/>
  <c r="AN171" i="33" s="1"/>
  <c r="AM162" i="33"/>
  <c r="AM171" i="33" s="1"/>
  <c r="AL162" i="33"/>
  <c r="AL171" i="33" s="1"/>
  <c r="W162" i="33"/>
  <c r="W171" i="33" s="1"/>
  <c r="V162" i="33"/>
  <c r="V171" i="33" s="1"/>
  <c r="S162" i="33"/>
  <c r="S171" i="33" s="1"/>
  <c r="R162" i="33"/>
  <c r="R171" i="33" s="1"/>
  <c r="Q162" i="33"/>
  <c r="Q171" i="33" s="1"/>
  <c r="P162" i="33"/>
  <c r="P171" i="33" s="1"/>
  <c r="O162" i="33"/>
  <c r="O171" i="33" s="1"/>
  <c r="N162" i="33"/>
  <c r="N171" i="33" s="1"/>
  <c r="M162" i="33"/>
  <c r="M171" i="33" s="1"/>
  <c r="L162" i="33"/>
  <c r="L171" i="33" s="1"/>
  <c r="K162" i="33"/>
  <c r="K171" i="33" s="1"/>
  <c r="J162" i="33"/>
  <c r="J171" i="33" s="1"/>
  <c r="I162" i="33"/>
  <c r="I171" i="33" s="1"/>
  <c r="H162" i="33"/>
  <c r="H171" i="33" s="1"/>
  <c r="AY161" i="33"/>
  <c r="AY160" i="33"/>
  <c r="AY159" i="33"/>
  <c r="U159" i="33"/>
  <c r="AY158" i="33"/>
  <c r="BA155" i="33"/>
  <c r="AU155" i="33"/>
  <c r="AT155" i="33"/>
  <c r="AO155" i="33"/>
  <c r="AN155" i="33"/>
  <c r="S155" i="33"/>
  <c r="N155" i="33"/>
  <c r="M155" i="33"/>
  <c r="H155" i="33"/>
  <c r="AY154" i="33"/>
  <c r="U154" i="33"/>
  <c r="BA153" i="33"/>
  <c r="AZ153" i="33"/>
  <c r="AZ155" i="33" s="1"/>
  <c r="AW153" i="33"/>
  <c r="AW155" i="33" s="1"/>
  <c r="AV153" i="33"/>
  <c r="AV155" i="33" s="1"/>
  <c r="AU153" i="33"/>
  <c r="AT153" i="33"/>
  <c r="AS153" i="33"/>
  <c r="AS155" i="33" s="1"/>
  <c r="AR153" i="33"/>
  <c r="AR155" i="33" s="1"/>
  <c r="AQ153" i="33"/>
  <c r="AQ155" i="33" s="1"/>
  <c r="AP153" i="33"/>
  <c r="AP155" i="33" s="1"/>
  <c r="AO153" i="33"/>
  <c r="AN153" i="33"/>
  <c r="AM153" i="33"/>
  <c r="AM155" i="33" s="1"/>
  <c r="AL153" i="33"/>
  <c r="AY153" i="33" s="1"/>
  <c r="W153" i="33"/>
  <c r="W155" i="33" s="1"/>
  <c r="V153" i="33"/>
  <c r="V155" i="33" s="1"/>
  <c r="S153" i="33"/>
  <c r="R153" i="33"/>
  <c r="R155" i="33" s="1"/>
  <c r="Q153" i="33"/>
  <c r="Q155" i="33" s="1"/>
  <c r="P153" i="33"/>
  <c r="P155" i="33" s="1"/>
  <c r="O153" i="33"/>
  <c r="O155" i="33" s="1"/>
  <c r="N153" i="33"/>
  <c r="M153" i="33"/>
  <c r="L153" i="33"/>
  <c r="L155" i="33" s="1"/>
  <c r="K153" i="33"/>
  <c r="K155" i="33" s="1"/>
  <c r="J153" i="33"/>
  <c r="J155" i="33" s="1"/>
  <c r="I153" i="33"/>
  <c r="I155" i="33" s="1"/>
  <c r="H153" i="33"/>
  <c r="U153" i="33" s="1"/>
  <c r="AY152" i="33"/>
  <c r="U152" i="33"/>
  <c r="BA148" i="33"/>
  <c r="AZ148" i="33"/>
  <c r="AW148" i="33"/>
  <c r="AV148" i="33"/>
  <c r="AU148" i="33"/>
  <c r="AT148" i="33"/>
  <c r="AS148" i="33"/>
  <c r="AR148" i="33"/>
  <c r="AR149" i="33" s="1"/>
  <c r="AQ148" i="33"/>
  <c r="AP148" i="33"/>
  <c r="AO148" i="33"/>
  <c r="AN148" i="33"/>
  <c r="AM148" i="33"/>
  <c r="AL148" i="33"/>
  <c r="AY148" i="33" s="1"/>
  <c r="W148" i="33"/>
  <c r="V148" i="33"/>
  <c r="S148" i="33"/>
  <c r="R148" i="33"/>
  <c r="Q148" i="33"/>
  <c r="Q149" i="33" s="1"/>
  <c r="P148" i="33"/>
  <c r="O148" i="33"/>
  <c r="N148" i="33"/>
  <c r="M148" i="33"/>
  <c r="L148" i="33"/>
  <c r="K148" i="33"/>
  <c r="K149" i="33" s="1"/>
  <c r="J148" i="33"/>
  <c r="I148" i="33"/>
  <c r="H148" i="33"/>
  <c r="U148" i="33" s="1"/>
  <c r="AY147" i="33"/>
  <c r="U147" i="33"/>
  <c r="AY146" i="33"/>
  <c r="U146" i="33"/>
  <c r="AY145" i="33"/>
  <c r="U145" i="33"/>
  <c r="AY144" i="33"/>
  <c r="U144" i="33"/>
  <c r="AY143" i="33"/>
  <c r="AY142" i="33"/>
  <c r="U142" i="33"/>
  <c r="AY141" i="33"/>
  <c r="U141" i="33"/>
  <c r="AY140" i="33"/>
  <c r="U140" i="33"/>
  <c r="AY139" i="33"/>
  <c r="U139" i="33"/>
  <c r="AY138" i="33"/>
  <c r="U138" i="33"/>
  <c r="AY137" i="33"/>
  <c r="U137" i="33"/>
  <c r="L137" i="33"/>
  <c r="BA124" i="33"/>
  <c r="AZ124" i="33"/>
  <c r="AW124" i="33"/>
  <c r="AV124" i="33"/>
  <c r="AU124" i="33"/>
  <c r="AT124" i="33"/>
  <c r="AS124" i="33"/>
  <c r="AR124" i="33"/>
  <c r="AQ124" i="33"/>
  <c r="AP124" i="33"/>
  <c r="AO124" i="33"/>
  <c r="AN124" i="33"/>
  <c r="AM124" i="33"/>
  <c r="AL124" i="33"/>
  <c r="AY124" i="33" s="1"/>
  <c r="W124" i="33"/>
  <c r="V124" i="33"/>
  <c r="R124" i="33"/>
  <c r="Q124" i="33"/>
  <c r="P124" i="33"/>
  <c r="O124" i="33"/>
  <c r="N124" i="33"/>
  <c r="M124" i="33"/>
  <c r="L124" i="33"/>
  <c r="K124" i="33"/>
  <c r="J124" i="33"/>
  <c r="I124" i="33"/>
  <c r="H124" i="33"/>
  <c r="U124" i="33" s="1"/>
  <c r="AY123" i="33"/>
  <c r="U123" i="33"/>
  <c r="AY122" i="33"/>
  <c r="U122" i="33"/>
  <c r="AY121" i="33"/>
  <c r="U121" i="33"/>
  <c r="AY120" i="33"/>
  <c r="U120" i="33"/>
  <c r="AY119" i="33"/>
  <c r="U119" i="33"/>
  <c r="AY118" i="33"/>
  <c r="U118" i="33"/>
  <c r="AY117" i="33"/>
  <c r="U117" i="33"/>
  <c r="AY116" i="33"/>
  <c r="AY115" i="33"/>
  <c r="U115" i="33"/>
  <c r="AY114" i="33"/>
  <c r="U114" i="33"/>
  <c r="AY113" i="33"/>
  <c r="U113" i="33"/>
  <c r="AY112" i="33"/>
  <c r="U112" i="33"/>
  <c r="AY111" i="33"/>
  <c r="AY110" i="33"/>
  <c r="U110" i="33"/>
  <c r="S110" i="33"/>
  <c r="S124" i="33" s="1"/>
  <c r="AY109" i="33"/>
  <c r="U109" i="33"/>
  <c r="AY108" i="33"/>
  <c r="U108" i="33"/>
  <c r="AY107" i="33"/>
  <c r="U107" i="33"/>
  <c r="AY106" i="33"/>
  <c r="U106" i="33"/>
  <c r="AY105" i="33"/>
  <c r="U105" i="33"/>
  <c r="AY104" i="33"/>
  <c r="U104" i="33"/>
  <c r="AY103" i="33"/>
  <c r="U103" i="33"/>
  <c r="AY102" i="33"/>
  <c r="U102" i="33"/>
  <c r="AY101" i="33"/>
  <c r="U101" i="33"/>
  <c r="AY100" i="33"/>
  <c r="U100" i="33"/>
  <c r="AY99" i="33"/>
  <c r="U99" i="33"/>
  <c r="AY98" i="33"/>
  <c r="U98" i="33"/>
  <c r="AY97" i="33"/>
  <c r="U97" i="33"/>
  <c r="AY96" i="33"/>
  <c r="U96" i="33"/>
  <c r="AY95" i="33"/>
  <c r="U95" i="33"/>
  <c r="AY94" i="33"/>
  <c r="U94" i="33"/>
  <c r="AY93" i="33"/>
  <c r="U93" i="33"/>
  <c r="BA76" i="33"/>
  <c r="BA149" i="33" s="1"/>
  <c r="AZ76" i="33"/>
  <c r="AZ149" i="33" s="1"/>
  <c r="AW76" i="33"/>
  <c r="AW149" i="33" s="1"/>
  <c r="AV76" i="33"/>
  <c r="AV149" i="33" s="1"/>
  <c r="AU76" i="33"/>
  <c r="AU149" i="33" s="1"/>
  <c r="AT76" i="33"/>
  <c r="AT149" i="33" s="1"/>
  <c r="AS76" i="33"/>
  <c r="AS149" i="33" s="1"/>
  <c r="AR76" i="33"/>
  <c r="AQ76" i="33"/>
  <c r="AQ149" i="33" s="1"/>
  <c r="AP76" i="33"/>
  <c r="AP149" i="33" s="1"/>
  <c r="AO76" i="33"/>
  <c r="AO149" i="33" s="1"/>
  <c r="AN76" i="33"/>
  <c r="AN149" i="33" s="1"/>
  <c r="AM76" i="33"/>
  <c r="AM149" i="33" s="1"/>
  <c r="AL76" i="33"/>
  <c r="AY76" i="33" s="1"/>
  <c r="W76" i="33"/>
  <c r="W149" i="33" s="1"/>
  <c r="V76" i="33"/>
  <c r="V149" i="33" s="1"/>
  <c r="S76" i="33"/>
  <c r="S149" i="33" s="1"/>
  <c r="R76" i="33"/>
  <c r="R149" i="33" s="1"/>
  <c r="Q76" i="33"/>
  <c r="P76" i="33"/>
  <c r="P149" i="33" s="1"/>
  <c r="O76" i="33"/>
  <c r="O149" i="33" s="1"/>
  <c r="N76" i="33"/>
  <c r="N149" i="33" s="1"/>
  <c r="M76" i="33"/>
  <c r="M149" i="33" s="1"/>
  <c r="L76" i="33"/>
  <c r="L149" i="33" s="1"/>
  <c r="K76" i="33"/>
  <c r="J76" i="33"/>
  <c r="J149" i="33" s="1"/>
  <c r="I76" i="33"/>
  <c r="I149" i="33" s="1"/>
  <c r="H76" i="33"/>
  <c r="U76" i="33" s="1"/>
  <c r="AY75" i="33"/>
  <c r="U75" i="33"/>
  <c r="AY74" i="33"/>
  <c r="U74" i="33"/>
  <c r="BA70" i="33"/>
  <c r="AZ70" i="33"/>
  <c r="AW70" i="33"/>
  <c r="AV70" i="33"/>
  <c r="AU70" i="33"/>
  <c r="AU71" i="33" s="1"/>
  <c r="AT70" i="33"/>
  <c r="AS70" i="33"/>
  <c r="AR70" i="33"/>
  <c r="AQ70" i="33"/>
  <c r="AP70" i="33"/>
  <c r="AO70" i="33"/>
  <c r="AO71" i="33" s="1"/>
  <c r="AN70" i="33"/>
  <c r="AM70" i="33"/>
  <c r="AL70" i="33"/>
  <c r="AY70" i="33" s="1"/>
  <c r="W70" i="33"/>
  <c r="V70" i="33"/>
  <c r="S70" i="33"/>
  <c r="R70" i="33"/>
  <c r="Q70" i="33"/>
  <c r="P70" i="33"/>
  <c r="O70" i="33"/>
  <c r="N70" i="33"/>
  <c r="M70" i="33"/>
  <c r="L70" i="33"/>
  <c r="K70" i="33"/>
  <c r="J70" i="33"/>
  <c r="I70" i="33"/>
  <c r="H70" i="33"/>
  <c r="U70" i="33" s="1"/>
  <c r="AY69" i="33"/>
  <c r="U69" i="33"/>
  <c r="AY68" i="33"/>
  <c r="AY67" i="33"/>
  <c r="U67" i="33"/>
  <c r="BA65" i="33"/>
  <c r="AZ65" i="33"/>
  <c r="AW65" i="33"/>
  <c r="AV65" i="33"/>
  <c r="AU65" i="33"/>
  <c r="AT65" i="33"/>
  <c r="AS65" i="33"/>
  <c r="AR65" i="33"/>
  <c r="AQ65" i="33"/>
  <c r="AP65" i="33"/>
  <c r="AO65" i="33"/>
  <c r="AN65" i="33"/>
  <c r="AM65" i="33"/>
  <c r="AL65" i="33"/>
  <c r="AY65" i="33" s="1"/>
  <c r="W65" i="33"/>
  <c r="V65" i="33"/>
  <c r="S65" i="33"/>
  <c r="R65" i="33"/>
  <c r="Q65" i="33"/>
  <c r="P65" i="33"/>
  <c r="O65" i="33"/>
  <c r="N65" i="33"/>
  <c r="M65" i="33"/>
  <c r="L65" i="33"/>
  <c r="K65" i="33"/>
  <c r="J65" i="33"/>
  <c r="I65" i="33"/>
  <c r="H65" i="33"/>
  <c r="U65" i="33" s="1"/>
  <c r="AY64" i="33"/>
  <c r="U64" i="33"/>
  <c r="AY63" i="33"/>
  <c r="U63" i="33"/>
  <c r="AY62" i="33"/>
  <c r="U62" i="33"/>
  <c r="AZ60" i="33"/>
  <c r="AW60" i="33"/>
  <c r="AV60" i="33"/>
  <c r="AU60" i="33"/>
  <c r="AT60" i="33"/>
  <c r="AS60" i="33"/>
  <c r="AR60" i="33"/>
  <c r="AQ60" i="33"/>
  <c r="AP60" i="33"/>
  <c r="AO60" i="33"/>
  <c r="AN60" i="33"/>
  <c r="AM60" i="33"/>
  <c r="AL60" i="33"/>
  <c r="AY60" i="33" s="1"/>
  <c r="W60" i="33"/>
  <c r="V60" i="33"/>
  <c r="S60" i="33"/>
  <c r="R60" i="33"/>
  <c r="Q60" i="33"/>
  <c r="P60" i="33"/>
  <c r="O60" i="33"/>
  <c r="N60" i="33"/>
  <c r="M60" i="33"/>
  <c r="L60" i="33"/>
  <c r="K60" i="33"/>
  <c r="J60" i="33"/>
  <c r="I60" i="33"/>
  <c r="H60" i="33"/>
  <c r="U60" i="33" s="1"/>
  <c r="BA59" i="33"/>
  <c r="BA60" i="33" s="1"/>
  <c r="AY59" i="33"/>
  <c r="U59" i="33"/>
  <c r="BA58" i="33"/>
  <c r="AY58" i="33"/>
  <c r="U58" i="33"/>
  <c r="BA56" i="33"/>
  <c r="AZ56" i="33"/>
  <c r="AW56" i="33"/>
  <c r="AV56" i="33"/>
  <c r="AU56" i="33"/>
  <c r="AT56" i="33"/>
  <c r="AS56" i="33"/>
  <c r="AR56" i="33"/>
  <c r="AQ56" i="33"/>
  <c r="AP56" i="33"/>
  <c r="AO56" i="33"/>
  <c r="AN56" i="33"/>
  <c r="AM56" i="33"/>
  <c r="AL56" i="33"/>
  <c r="AY56" i="33" s="1"/>
  <c r="W56" i="33"/>
  <c r="V56" i="33"/>
  <c r="S56" i="33"/>
  <c r="R56" i="33"/>
  <c r="Q56" i="33"/>
  <c r="P56" i="33"/>
  <c r="O56" i="33"/>
  <c r="N56" i="33"/>
  <c r="M56" i="33"/>
  <c r="L56" i="33"/>
  <c r="K56" i="33"/>
  <c r="J56" i="33"/>
  <c r="I56" i="33"/>
  <c r="H56" i="33"/>
  <c r="U56" i="33" s="1"/>
  <c r="AY55" i="33"/>
  <c r="U55" i="33"/>
  <c r="AY54" i="33"/>
  <c r="U54" i="33"/>
  <c r="W52" i="33"/>
  <c r="V52" i="33"/>
  <c r="S52" i="33"/>
  <c r="R52" i="33"/>
  <c r="Q52" i="33"/>
  <c r="P52" i="33"/>
  <c r="O52" i="33"/>
  <c r="N52" i="33"/>
  <c r="N71" i="33" s="1"/>
  <c r="N175" i="33" s="1"/>
  <c r="M52" i="33"/>
  <c r="L52" i="33"/>
  <c r="K52" i="33"/>
  <c r="J52" i="33"/>
  <c r="I52" i="33"/>
  <c r="H52" i="33"/>
  <c r="H71" i="33" s="1"/>
  <c r="U51" i="33"/>
  <c r="BA50" i="33"/>
  <c r="AZ50" i="33"/>
  <c r="AZ71" i="33" s="1"/>
  <c r="AZ179" i="33" s="1"/>
  <c r="AW50" i="33"/>
  <c r="AW71" i="33" s="1"/>
  <c r="AV50" i="33"/>
  <c r="AV71" i="33" s="1"/>
  <c r="AU50" i="33"/>
  <c r="AT50" i="33"/>
  <c r="AT71" i="33" s="1"/>
  <c r="AT179" i="33" s="1"/>
  <c r="AS50" i="33"/>
  <c r="AS71" i="33" s="1"/>
  <c r="AR50" i="33"/>
  <c r="AR71" i="33" s="1"/>
  <c r="AR179" i="33" s="1"/>
  <c r="AQ50" i="33"/>
  <c r="AQ71" i="33" s="1"/>
  <c r="AP50" i="33"/>
  <c r="AP71" i="33" s="1"/>
  <c r="AO50" i="33"/>
  <c r="AN50" i="33"/>
  <c r="AN71" i="33" s="1"/>
  <c r="AN179" i="33" s="1"/>
  <c r="AM50" i="33"/>
  <c r="AM71" i="33" s="1"/>
  <c r="AL50" i="33"/>
  <c r="AY50" i="33" s="1"/>
  <c r="AY47" i="33"/>
  <c r="W47" i="33"/>
  <c r="W71" i="33" s="1"/>
  <c r="V47" i="33"/>
  <c r="V71" i="33" s="1"/>
  <c r="V175" i="33" s="1"/>
  <c r="S47" i="33"/>
  <c r="S71" i="33" s="1"/>
  <c r="S175" i="33" s="1"/>
  <c r="R47" i="33"/>
  <c r="R71" i="33" s="1"/>
  <c r="R175" i="33" s="1"/>
  <c r="Q47" i="33"/>
  <c r="Q71" i="33" s="1"/>
  <c r="P47" i="33"/>
  <c r="P71" i="33" s="1"/>
  <c r="O47" i="33"/>
  <c r="O71" i="33" s="1"/>
  <c r="O175" i="33" s="1"/>
  <c r="N47" i="33"/>
  <c r="M47" i="33"/>
  <c r="M71" i="33" s="1"/>
  <c r="M175" i="33" s="1"/>
  <c r="L47" i="33"/>
  <c r="L71" i="33" s="1"/>
  <c r="L175" i="33" s="1"/>
  <c r="K47" i="33"/>
  <c r="K71" i="33" s="1"/>
  <c r="J47" i="33"/>
  <c r="J71" i="33" s="1"/>
  <c r="I47" i="33"/>
  <c r="I71" i="33" s="1"/>
  <c r="I175" i="33" s="1"/>
  <c r="H47" i="33"/>
  <c r="U47" i="33" s="1"/>
  <c r="AY46" i="33"/>
  <c r="U46" i="33"/>
  <c r="AY45" i="33"/>
  <c r="U45" i="33"/>
  <c r="AY44" i="33"/>
  <c r="U44" i="33"/>
  <c r="AY43" i="33"/>
  <c r="U43" i="33"/>
  <c r="BA38" i="33"/>
  <c r="AZ38" i="33"/>
  <c r="AW38" i="33"/>
  <c r="AV38" i="33"/>
  <c r="AU38" i="33"/>
  <c r="AT38" i="33"/>
  <c r="AS38" i="33"/>
  <c r="AR38" i="33"/>
  <c r="AQ38" i="33"/>
  <c r="AP38" i="33"/>
  <c r="AO38" i="33"/>
  <c r="AN38" i="33"/>
  <c r="AM38" i="33"/>
  <c r="AL38" i="33"/>
  <c r="AY38" i="33" s="1"/>
  <c r="W38" i="33"/>
  <c r="V38" i="33"/>
  <c r="S38" i="33"/>
  <c r="R38" i="33"/>
  <c r="Q38" i="33"/>
  <c r="P38" i="33"/>
  <c r="O38" i="33"/>
  <c r="N38" i="33"/>
  <c r="M38" i="33"/>
  <c r="L38" i="33"/>
  <c r="K38" i="33"/>
  <c r="J38" i="33"/>
  <c r="I38" i="33"/>
  <c r="H38" i="33"/>
  <c r="U38" i="33" s="1"/>
  <c r="AY37" i="33"/>
  <c r="U37" i="33"/>
  <c r="BA34" i="33"/>
  <c r="AZ34" i="33"/>
  <c r="AW34" i="33"/>
  <c r="AV34" i="33"/>
  <c r="AU34" i="33"/>
  <c r="AU35" i="33" s="1"/>
  <c r="AU39" i="33" s="1"/>
  <c r="AT34" i="33"/>
  <c r="AS34" i="33"/>
  <c r="AR34" i="33"/>
  <c r="AQ34" i="33"/>
  <c r="AP34" i="33"/>
  <c r="AO34" i="33"/>
  <c r="AO35" i="33" s="1"/>
  <c r="AO39" i="33" s="1"/>
  <c r="AN34" i="33"/>
  <c r="AM34" i="33"/>
  <c r="AL34" i="33"/>
  <c r="AY34" i="33" s="1"/>
  <c r="V34" i="33"/>
  <c r="R34" i="33"/>
  <c r="Q34" i="33"/>
  <c r="P34" i="33"/>
  <c r="O34" i="33"/>
  <c r="N34" i="33"/>
  <c r="N35" i="33" s="1"/>
  <c r="N39" i="33" s="1"/>
  <c r="M34" i="33"/>
  <c r="L34" i="33"/>
  <c r="K34" i="33"/>
  <c r="J34" i="33"/>
  <c r="I34" i="33"/>
  <c r="H34" i="33"/>
  <c r="H35" i="33" s="1"/>
  <c r="AY33" i="33"/>
  <c r="U33" i="33"/>
  <c r="AY32" i="33"/>
  <c r="U32" i="33"/>
  <c r="AY31" i="33"/>
  <c r="U31" i="33"/>
  <c r="AY30" i="33"/>
  <c r="U30" i="33"/>
  <c r="AY29" i="33"/>
  <c r="U29" i="33"/>
  <c r="AY28" i="33"/>
  <c r="W28" i="33"/>
  <c r="S28" i="33"/>
  <c r="U28" i="33" s="1"/>
  <c r="AY27" i="33"/>
  <c r="W27" i="33"/>
  <c r="S27" i="33"/>
  <c r="U27" i="33" s="1"/>
  <c r="AY26" i="33"/>
  <c r="U26" i="33"/>
  <c r="AY25" i="33"/>
  <c r="U25" i="33"/>
  <c r="AY24" i="33"/>
  <c r="W24" i="33"/>
  <c r="W34" i="33" s="1"/>
  <c r="S24" i="33"/>
  <c r="S34" i="33" s="1"/>
  <c r="BA22" i="33"/>
  <c r="AZ22" i="33"/>
  <c r="AW22" i="33"/>
  <c r="AV22" i="33"/>
  <c r="AU22" i="33"/>
  <c r="AT22" i="33"/>
  <c r="AS22" i="33"/>
  <c r="AR22" i="33"/>
  <c r="AQ22" i="33"/>
  <c r="AP22" i="33"/>
  <c r="AO22" i="33"/>
  <c r="AN22" i="33"/>
  <c r="AM22" i="33"/>
  <c r="AL22" i="33"/>
  <c r="AY22" i="33" s="1"/>
  <c r="W22" i="33"/>
  <c r="V22" i="33"/>
  <c r="S22" i="33"/>
  <c r="R22" i="33"/>
  <c r="Q22" i="33"/>
  <c r="P22" i="33"/>
  <c r="O22" i="33"/>
  <c r="N22" i="33"/>
  <c r="M22" i="33"/>
  <c r="L22" i="33"/>
  <c r="K22" i="33"/>
  <c r="J22" i="33"/>
  <c r="I22" i="33"/>
  <c r="H22" i="33"/>
  <c r="U22" i="33" s="1"/>
  <c r="AY21" i="33"/>
  <c r="U21" i="33"/>
  <c r="AY20" i="33"/>
  <c r="U20" i="33"/>
  <c r="AY19" i="33"/>
  <c r="U19" i="33"/>
  <c r="AY18" i="33"/>
  <c r="W18" i="33"/>
  <c r="U18" i="33"/>
  <c r="AY17" i="33"/>
  <c r="U17" i="33"/>
  <c r="BA15" i="33"/>
  <c r="BA35" i="33" s="1"/>
  <c r="BA39" i="33" s="1"/>
  <c r="AZ15" i="33"/>
  <c r="AZ35" i="33" s="1"/>
  <c r="AZ39" i="33" s="1"/>
  <c r="AW15" i="33"/>
  <c r="AW35" i="33" s="1"/>
  <c r="AW39" i="33" s="1"/>
  <c r="AV15" i="33"/>
  <c r="AV35" i="33" s="1"/>
  <c r="AV39" i="33" s="1"/>
  <c r="AU15" i="33"/>
  <c r="AT15" i="33"/>
  <c r="AT35" i="33" s="1"/>
  <c r="AT39" i="33" s="1"/>
  <c r="AS15" i="33"/>
  <c r="AS35" i="33" s="1"/>
  <c r="AS39" i="33" s="1"/>
  <c r="AR15" i="33"/>
  <c r="AR35" i="33" s="1"/>
  <c r="AR39" i="33" s="1"/>
  <c r="AQ15" i="33"/>
  <c r="AQ35" i="33" s="1"/>
  <c r="AQ39" i="33" s="1"/>
  <c r="AP15" i="33"/>
  <c r="AP35" i="33" s="1"/>
  <c r="AP39" i="33" s="1"/>
  <c r="AO15" i="33"/>
  <c r="AN15" i="33"/>
  <c r="AN35" i="33" s="1"/>
  <c r="AN39" i="33" s="1"/>
  <c r="AM15" i="33"/>
  <c r="AM35" i="33" s="1"/>
  <c r="AM39" i="33" s="1"/>
  <c r="AL15" i="33"/>
  <c r="AY15" i="33" s="1"/>
  <c r="V15" i="33"/>
  <c r="V35" i="33" s="1"/>
  <c r="V39" i="33" s="1"/>
  <c r="V176" i="33" s="1"/>
  <c r="S15" i="33"/>
  <c r="R15" i="33"/>
  <c r="R35" i="33" s="1"/>
  <c r="R39" i="33" s="1"/>
  <c r="Q15" i="33"/>
  <c r="Q35" i="33" s="1"/>
  <c r="Q39" i="33" s="1"/>
  <c r="P15" i="33"/>
  <c r="P35" i="33" s="1"/>
  <c r="P39" i="33" s="1"/>
  <c r="O15" i="33"/>
  <c r="O35" i="33" s="1"/>
  <c r="O39" i="33" s="1"/>
  <c r="O176" i="33" s="1"/>
  <c r="N15" i="33"/>
  <c r="M15" i="33"/>
  <c r="M35" i="33" s="1"/>
  <c r="M39" i="33" s="1"/>
  <c r="L15" i="33"/>
  <c r="L35" i="33" s="1"/>
  <c r="L39" i="33" s="1"/>
  <c r="K15" i="33"/>
  <c r="K35" i="33" s="1"/>
  <c r="K39" i="33" s="1"/>
  <c r="J15" i="33"/>
  <c r="J35" i="33" s="1"/>
  <c r="J39" i="33" s="1"/>
  <c r="I15" i="33"/>
  <c r="I35" i="33" s="1"/>
  <c r="I39" i="33" s="1"/>
  <c r="I176" i="33" s="1"/>
  <c r="H15" i="33"/>
  <c r="U15" i="33" s="1"/>
  <c r="AY14" i="33"/>
  <c r="U14" i="33"/>
  <c r="AY13" i="33"/>
  <c r="U13" i="33"/>
  <c r="AY12" i="33"/>
  <c r="U12" i="33"/>
  <c r="AY11" i="33"/>
  <c r="U11" i="33"/>
  <c r="AY10" i="33"/>
  <c r="U10" i="33"/>
  <c r="AY9" i="33"/>
  <c r="U9" i="33"/>
  <c r="AY8" i="33"/>
  <c r="U8" i="33"/>
  <c r="U7" i="33"/>
  <c r="AY6" i="33"/>
  <c r="U6" i="33"/>
  <c r="AY5" i="33"/>
  <c r="W5" i="33"/>
  <c r="W15" i="33" s="1"/>
  <c r="U5" i="33"/>
  <c r="AU186" i="32"/>
  <c r="AO186" i="32"/>
  <c r="BA185" i="32"/>
  <c r="BA186" i="32" s="1"/>
  <c r="AZ185" i="32"/>
  <c r="AZ186" i="32" s="1"/>
  <c r="AW185" i="32"/>
  <c r="AW186" i="32" s="1"/>
  <c r="AV185" i="32"/>
  <c r="AV186" i="32" s="1"/>
  <c r="AU185" i="32"/>
  <c r="AT185" i="32"/>
  <c r="AT186" i="32" s="1"/>
  <c r="AS185" i="32"/>
  <c r="AS186" i="32" s="1"/>
  <c r="AR185" i="32"/>
  <c r="AR186" i="32" s="1"/>
  <c r="AQ185" i="32"/>
  <c r="AQ186" i="32" s="1"/>
  <c r="AP185" i="32"/>
  <c r="AP186" i="32" s="1"/>
  <c r="AO185" i="32"/>
  <c r="AN185" i="32"/>
  <c r="AN186" i="32" s="1"/>
  <c r="AM185" i="32"/>
  <c r="AM186" i="32" s="1"/>
  <c r="AL185" i="32"/>
  <c r="AY185" i="32" s="1"/>
  <c r="AY184" i="32"/>
  <c r="AY183" i="32"/>
  <c r="W183" i="32"/>
  <c r="P183" i="32"/>
  <c r="J183" i="32"/>
  <c r="W182" i="32"/>
  <c r="V182" i="32"/>
  <c r="V183" i="32" s="1"/>
  <c r="S182" i="32"/>
  <c r="S183" i="32" s="1"/>
  <c r="R182" i="32"/>
  <c r="R183" i="32" s="1"/>
  <c r="Q182" i="32"/>
  <c r="Q183" i="32" s="1"/>
  <c r="P182" i="32"/>
  <c r="O182" i="32"/>
  <c r="O183" i="32" s="1"/>
  <c r="N182" i="32"/>
  <c r="N183" i="32" s="1"/>
  <c r="M182" i="32"/>
  <c r="M183" i="32" s="1"/>
  <c r="L182" i="32"/>
  <c r="L183" i="32" s="1"/>
  <c r="K182" i="32"/>
  <c r="K183" i="32" s="1"/>
  <c r="J182" i="32"/>
  <c r="I182" i="32"/>
  <c r="I183" i="32" s="1"/>
  <c r="H182" i="32"/>
  <c r="U182" i="32" s="1"/>
  <c r="U181" i="32"/>
  <c r="U180" i="32"/>
  <c r="AX179" i="32"/>
  <c r="U179" i="32"/>
  <c r="BA177" i="32"/>
  <c r="W174" i="32"/>
  <c r="BA170" i="32"/>
  <c r="AZ170" i="32"/>
  <c r="AW170" i="32"/>
  <c r="AV170" i="32"/>
  <c r="AU170" i="32"/>
  <c r="AT170" i="32"/>
  <c r="AS170" i="32"/>
  <c r="AR170" i="32"/>
  <c r="AQ170" i="32"/>
  <c r="AP170" i="32"/>
  <c r="AO170" i="32"/>
  <c r="AN170" i="32"/>
  <c r="AM170" i="32"/>
  <c r="AL170" i="32"/>
  <c r="AY170" i="32" s="1"/>
  <c r="W170" i="32"/>
  <c r="V170" i="32"/>
  <c r="S170" i="32"/>
  <c r="R170" i="32"/>
  <c r="Q170" i="32"/>
  <c r="P170" i="32"/>
  <c r="O170" i="32"/>
  <c r="N170" i="32"/>
  <c r="M170" i="32"/>
  <c r="L170" i="32"/>
  <c r="K170" i="32"/>
  <c r="J170" i="32"/>
  <c r="I170" i="32"/>
  <c r="H170" i="32"/>
  <c r="U170" i="32" s="1"/>
  <c r="AY169" i="32"/>
  <c r="U169" i="32"/>
  <c r="AY168" i="32"/>
  <c r="AY167" i="32"/>
  <c r="BA165" i="32"/>
  <c r="AZ165" i="32"/>
  <c r="AW165" i="32"/>
  <c r="AV165" i="32"/>
  <c r="AU165" i="32"/>
  <c r="AT165" i="32"/>
  <c r="AS165" i="32"/>
  <c r="AR165" i="32"/>
  <c r="AQ165" i="32"/>
  <c r="AP165" i="32"/>
  <c r="AO165" i="32"/>
  <c r="AN165" i="32"/>
  <c r="AM165" i="32"/>
  <c r="AL165" i="32"/>
  <c r="AY165" i="32" s="1"/>
  <c r="W165" i="32"/>
  <c r="V165" i="32"/>
  <c r="S165" i="32"/>
  <c r="R165" i="32"/>
  <c r="Q165" i="32"/>
  <c r="P165" i="32"/>
  <c r="O165" i="32"/>
  <c r="N165" i="32"/>
  <c r="M165" i="32"/>
  <c r="L165" i="32"/>
  <c r="K165" i="32"/>
  <c r="J165" i="32"/>
  <c r="I165" i="32"/>
  <c r="H165" i="32"/>
  <c r="U165" i="32" s="1"/>
  <c r="AY164" i="32"/>
  <c r="U164" i="32"/>
  <c r="BA162" i="32"/>
  <c r="BA171" i="32" s="1"/>
  <c r="AZ162" i="32"/>
  <c r="AZ171" i="32" s="1"/>
  <c r="AW162" i="32"/>
  <c r="AW171" i="32" s="1"/>
  <c r="AV162" i="32"/>
  <c r="AV171" i="32" s="1"/>
  <c r="AU162" i="32"/>
  <c r="AU171" i="32" s="1"/>
  <c r="AT162" i="32"/>
  <c r="AT171" i="32" s="1"/>
  <c r="AS162" i="32"/>
  <c r="AS171" i="32" s="1"/>
  <c r="AR162" i="32"/>
  <c r="AR171" i="32" s="1"/>
  <c r="AQ162" i="32"/>
  <c r="AQ171" i="32" s="1"/>
  <c r="AP162" i="32"/>
  <c r="AP171" i="32" s="1"/>
  <c r="AO162" i="32"/>
  <c r="AO171" i="32" s="1"/>
  <c r="AN162" i="32"/>
  <c r="AN171" i="32" s="1"/>
  <c r="AM162" i="32"/>
  <c r="AM171" i="32" s="1"/>
  <c r="AL162" i="32"/>
  <c r="AL171" i="32" s="1"/>
  <c r="W162" i="32"/>
  <c r="W171" i="32" s="1"/>
  <c r="V162" i="32"/>
  <c r="V171" i="32" s="1"/>
  <c r="S162" i="32"/>
  <c r="S171" i="32" s="1"/>
  <c r="R162" i="32"/>
  <c r="R171" i="32" s="1"/>
  <c r="Q162" i="32"/>
  <c r="Q171" i="32" s="1"/>
  <c r="P162" i="32"/>
  <c r="P171" i="32" s="1"/>
  <c r="O162" i="32"/>
  <c r="O171" i="32" s="1"/>
  <c r="N162" i="32"/>
  <c r="N171" i="32" s="1"/>
  <c r="M162" i="32"/>
  <c r="M171" i="32" s="1"/>
  <c r="L162" i="32"/>
  <c r="L171" i="32" s="1"/>
  <c r="K162" i="32"/>
  <c r="K171" i="32" s="1"/>
  <c r="J162" i="32"/>
  <c r="J171" i="32" s="1"/>
  <c r="I162" i="32"/>
  <c r="I171" i="32" s="1"/>
  <c r="H162" i="32"/>
  <c r="H171" i="32" s="1"/>
  <c r="AY161" i="32"/>
  <c r="AY160" i="32"/>
  <c r="AY159" i="32"/>
  <c r="U159" i="32"/>
  <c r="AY158" i="32"/>
  <c r="BA155" i="32"/>
  <c r="AT155" i="32"/>
  <c r="AN155" i="32"/>
  <c r="S155" i="32"/>
  <c r="M155" i="32"/>
  <c r="AY154" i="32"/>
  <c r="U154" i="32"/>
  <c r="BA153" i="32"/>
  <c r="AZ153" i="32"/>
  <c r="AZ155" i="32" s="1"/>
  <c r="AW153" i="32"/>
  <c r="AW155" i="32" s="1"/>
  <c r="AV153" i="32"/>
  <c r="AV155" i="32" s="1"/>
  <c r="AU153" i="32"/>
  <c r="AU155" i="32" s="1"/>
  <c r="AT153" i="32"/>
  <c r="AS153" i="32"/>
  <c r="AS155" i="32" s="1"/>
  <c r="AR153" i="32"/>
  <c r="AR155" i="32" s="1"/>
  <c r="AQ153" i="32"/>
  <c r="AQ155" i="32" s="1"/>
  <c r="AP153" i="32"/>
  <c r="AP155" i="32" s="1"/>
  <c r="AO153" i="32"/>
  <c r="AO155" i="32" s="1"/>
  <c r="AN153" i="32"/>
  <c r="AM153" i="32"/>
  <c r="AM155" i="32" s="1"/>
  <c r="AL153" i="32"/>
  <c r="AY153" i="32" s="1"/>
  <c r="W153" i="32"/>
  <c r="W155" i="32" s="1"/>
  <c r="V153" i="32"/>
  <c r="V155" i="32" s="1"/>
  <c r="S153" i="32"/>
  <c r="R153" i="32"/>
  <c r="R155" i="32" s="1"/>
  <c r="Q153" i="32"/>
  <c r="Q155" i="32" s="1"/>
  <c r="P153" i="32"/>
  <c r="P155" i="32" s="1"/>
  <c r="O153" i="32"/>
  <c r="O155" i="32" s="1"/>
  <c r="N153" i="32"/>
  <c r="N155" i="32" s="1"/>
  <c r="M153" i="32"/>
  <c r="L153" i="32"/>
  <c r="L155" i="32" s="1"/>
  <c r="K153" i="32"/>
  <c r="K155" i="32" s="1"/>
  <c r="J153" i="32"/>
  <c r="J155" i="32" s="1"/>
  <c r="I153" i="32"/>
  <c r="I155" i="32" s="1"/>
  <c r="H153" i="32"/>
  <c r="H155" i="32" s="1"/>
  <c r="AY152" i="32"/>
  <c r="U152" i="32"/>
  <c r="BA148" i="32"/>
  <c r="AZ148" i="32"/>
  <c r="AW148" i="32"/>
  <c r="AV148" i="32"/>
  <c r="AU148" i="32"/>
  <c r="AT148" i="32"/>
  <c r="AS148" i="32"/>
  <c r="AR148" i="32"/>
  <c r="AR149" i="32" s="1"/>
  <c r="AQ148" i="32"/>
  <c r="AP148" i="32"/>
  <c r="AO148" i="32"/>
  <c r="AN148" i="32"/>
  <c r="AM148" i="32"/>
  <c r="AL148" i="32"/>
  <c r="AY148" i="32" s="1"/>
  <c r="W148" i="32"/>
  <c r="V148" i="32"/>
  <c r="S148" i="32"/>
  <c r="R148" i="32"/>
  <c r="Q148" i="32"/>
  <c r="Q149" i="32" s="1"/>
  <c r="P148" i="32"/>
  <c r="O148" i="32"/>
  <c r="N148" i="32"/>
  <c r="M148" i="32"/>
  <c r="K148" i="32"/>
  <c r="K149" i="32" s="1"/>
  <c r="J148" i="32"/>
  <c r="I148" i="32"/>
  <c r="H148" i="32"/>
  <c r="U148" i="32" s="1"/>
  <c r="AY147" i="32"/>
  <c r="U147" i="32"/>
  <c r="AY146" i="32"/>
  <c r="U146" i="32"/>
  <c r="AY145" i="32"/>
  <c r="U145" i="32"/>
  <c r="AY144" i="32"/>
  <c r="U144" i="32"/>
  <c r="AY143" i="32"/>
  <c r="AY142" i="32"/>
  <c r="U142" i="32"/>
  <c r="AY141" i="32"/>
  <c r="U141" i="32"/>
  <c r="AY140" i="32"/>
  <c r="U140" i="32"/>
  <c r="AY139" i="32"/>
  <c r="U139" i="32"/>
  <c r="AY138" i="32"/>
  <c r="U138" i="32"/>
  <c r="AY137" i="32"/>
  <c r="U137" i="32"/>
  <c r="L137" i="32"/>
  <c r="L148" i="32" s="1"/>
  <c r="BA124" i="32"/>
  <c r="AZ124" i="32"/>
  <c r="AW124" i="32"/>
  <c r="AV124" i="32"/>
  <c r="AU124" i="32"/>
  <c r="AT124" i="32"/>
  <c r="AS124" i="32"/>
  <c r="AR124" i="32"/>
  <c r="AQ124" i="32"/>
  <c r="AP124" i="32"/>
  <c r="AO124" i="32"/>
  <c r="AN124" i="32"/>
  <c r="AM124" i="32"/>
  <c r="AL124" i="32"/>
  <c r="AY124" i="32" s="1"/>
  <c r="W124" i="32"/>
  <c r="V124" i="32"/>
  <c r="R124" i="32"/>
  <c r="Q124" i="32"/>
  <c r="P124" i="32"/>
  <c r="O124" i="32"/>
  <c r="N124" i="32"/>
  <c r="M124" i="32"/>
  <c r="L124" i="32"/>
  <c r="K124" i="32"/>
  <c r="J124" i="32"/>
  <c r="I124" i="32"/>
  <c r="H124" i="32"/>
  <c r="U124" i="32" s="1"/>
  <c r="AY123" i="32"/>
  <c r="U123" i="32"/>
  <c r="AY122" i="32"/>
  <c r="U122" i="32"/>
  <c r="AY121" i="32"/>
  <c r="U121" i="32"/>
  <c r="AY120" i="32"/>
  <c r="U120" i="32"/>
  <c r="AY119" i="32"/>
  <c r="U119" i="32"/>
  <c r="AY118" i="32"/>
  <c r="U118" i="32"/>
  <c r="AY117" i="32"/>
  <c r="U117" i="32"/>
  <c r="AY116" i="32"/>
  <c r="AY115" i="32"/>
  <c r="U115" i="32"/>
  <c r="AY114" i="32"/>
  <c r="U114" i="32"/>
  <c r="AY113" i="32"/>
  <c r="U113" i="32"/>
  <c r="AY112" i="32"/>
  <c r="U112" i="32"/>
  <c r="AY111" i="32"/>
  <c r="AY110" i="32"/>
  <c r="U110" i="32"/>
  <c r="S110" i="32"/>
  <c r="S124" i="32" s="1"/>
  <c r="AY109" i="32"/>
  <c r="U109" i="32"/>
  <c r="AY108" i="32"/>
  <c r="U108" i="32"/>
  <c r="AY107" i="32"/>
  <c r="U107" i="32"/>
  <c r="AY106" i="32"/>
  <c r="U106" i="32"/>
  <c r="AY105" i="32"/>
  <c r="U105" i="32"/>
  <c r="AY104" i="32"/>
  <c r="U104" i="32"/>
  <c r="AY103" i="32"/>
  <c r="U103" i="32"/>
  <c r="AY102" i="32"/>
  <c r="U102" i="32"/>
  <c r="AY101" i="32"/>
  <c r="U101" i="32"/>
  <c r="AY100" i="32"/>
  <c r="U100" i="32"/>
  <c r="AY99" i="32"/>
  <c r="U99" i="32"/>
  <c r="AY98" i="32"/>
  <c r="U98" i="32"/>
  <c r="AY97" i="32"/>
  <c r="U97" i="32"/>
  <c r="AY96" i="32"/>
  <c r="U96" i="32"/>
  <c r="AY95" i="32"/>
  <c r="U95" i="32"/>
  <c r="AY94" i="32"/>
  <c r="U94" i="32"/>
  <c r="AY93" i="32"/>
  <c r="U93" i="32"/>
  <c r="BA76" i="32"/>
  <c r="BA149" i="32" s="1"/>
  <c r="AZ76" i="32"/>
  <c r="AZ149" i="32" s="1"/>
  <c r="AW76" i="32"/>
  <c r="AW149" i="32" s="1"/>
  <c r="AV76" i="32"/>
  <c r="AV149" i="32" s="1"/>
  <c r="AU76" i="32"/>
  <c r="AU149" i="32" s="1"/>
  <c r="AT76" i="32"/>
  <c r="AT149" i="32" s="1"/>
  <c r="AS76" i="32"/>
  <c r="AS149" i="32" s="1"/>
  <c r="AR76" i="32"/>
  <c r="AQ76" i="32"/>
  <c r="AQ149" i="32" s="1"/>
  <c r="AP76" i="32"/>
  <c r="AP149" i="32" s="1"/>
  <c r="AO76" i="32"/>
  <c r="AO149" i="32" s="1"/>
  <c r="AN76" i="32"/>
  <c r="AN149" i="32" s="1"/>
  <c r="AM76" i="32"/>
  <c r="AM149" i="32" s="1"/>
  <c r="AL76" i="32"/>
  <c r="AY76" i="32" s="1"/>
  <c r="W76" i="32"/>
  <c r="W149" i="32" s="1"/>
  <c r="V76" i="32"/>
  <c r="V149" i="32" s="1"/>
  <c r="S76" i="32"/>
  <c r="S149" i="32" s="1"/>
  <c r="R76" i="32"/>
  <c r="R149" i="32" s="1"/>
  <c r="Q76" i="32"/>
  <c r="P76" i="32"/>
  <c r="P149" i="32" s="1"/>
  <c r="O76" i="32"/>
  <c r="O149" i="32" s="1"/>
  <c r="N76" i="32"/>
  <c r="N149" i="32" s="1"/>
  <c r="M76" i="32"/>
  <c r="M149" i="32" s="1"/>
  <c r="L76" i="32"/>
  <c r="K76" i="32"/>
  <c r="J76" i="32"/>
  <c r="J149" i="32" s="1"/>
  <c r="I76" i="32"/>
  <c r="I149" i="32" s="1"/>
  <c r="H76" i="32"/>
  <c r="U76" i="32" s="1"/>
  <c r="AY75" i="32"/>
  <c r="U75" i="32"/>
  <c r="AY74" i="32"/>
  <c r="U74" i="32"/>
  <c r="BA70" i="32"/>
  <c r="AZ70" i="32"/>
  <c r="AW70" i="32"/>
  <c r="AV70" i="32"/>
  <c r="AU70" i="32"/>
  <c r="AU71" i="32" s="1"/>
  <c r="AT70" i="32"/>
  <c r="AS70" i="32"/>
  <c r="AR70" i="32"/>
  <c r="AQ70" i="32"/>
  <c r="AP70" i="32"/>
  <c r="AO70" i="32"/>
  <c r="AO71" i="32" s="1"/>
  <c r="AN70" i="32"/>
  <c r="AM70" i="32"/>
  <c r="AL70" i="32"/>
  <c r="AY70" i="32" s="1"/>
  <c r="W70" i="32"/>
  <c r="V70" i="32"/>
  <c r="S70" i="32"/>
  <c r="R70" i="32"/>
  <c r="Q70" i="32"/>
  <c r="P70" i="32"/>
  <c r="O70" i="32"/>
  <c r="N70" i="32"/>
  <c r="M70" i="32"/>
  <c r="L70" i="32"/>
  <c r="K70" i="32"/>
  <c r="J70" i="32"/>
  <c r="I70" i="32"/>
  <c r="H70" i="32"/>
  <c r="U70" i="32" s="1"/>
  <c r="AY69" i="32"/>
  <c r="U69" i="32"/>
  <c r="AY68" i="32"/>
  <c r="AY67" i="32"/>
  <c r="U67" i="32"/>
  <c r="BA65" i="32"/>
  <c r="AZ65" i="32"/>
  <c r="AW65" i="32"/>
  <c r="AV65" i="32"/>
  <c r="AU65" i="32"/>
  <c r="AT65" i="32"/>
  <c r="AS65" i="32"/>
  <c r="AR65" i="32"/>
  <c r="AQ65" i="32"/>
  <c r="AP65" i="32"/>
  <c r="AO65" i="32"/>
  <c r="AN65" i="32"/>
  <c r="AM65" i="32"/>
  <c r="AL65" i="32"/>
  <c r="AY65" i="32" s="1"/>
  <c r="W65" i="32"/>
  <c r="V65" i="32"/>
  <c r="S65" i="32"/>
  <c r="R65" i="32"/>
  <c r="Q65" i="32"/>
  <c r="P65" i="32"/>
  <c r="O65" i="32"/>
  <c r="N65" i="32"/>
  <c r="M65" i="32"/>
  <c r="L65" i="32"/>
  <c r="K65" i="32"/>
  <c r="J65" i="32"/>
  <c r="I65" i="32"/>
  <c r="H65" i="32"/>
  <c r="U65" i="32" s="1"/>
  <c r="AY64" i="32"/>
  <c r="U64" i="32"/>
  <c r="AY63" i="32"/>
  <c r="U63" i="32"/>
  <c r="AY62" i="32"/>
  <c r="U62" i="32"/>
  <c r="AZ60" i="32"/>
  <c r="AW60" i="32"/>
  <c r="AV60" i="32"/>
  <c r="AU60" i="32"/>
  <c r="AT60" i="32"/>
  <c r="AS60" i="32"/>
  <c r="AR60" i="32"/>
  <c r="AQ60" i="32"/>
  <c r="AP60" i="32"/>
  <c r="AO60" i="32"/>
  <c r="AN60" i="32"/>
  <c r="AM60" i="32"/>
  <c r="AL60" i="32"/>
  <c r="AY60" i="32" s="1"/>
  <c r="W60" i="32"/>
  <c r="V60" i="32"/>
  <c r="S60" i="32"/>
  <c r="R60" i="32"/>
  <c r="Q60" i="32"/>
  <c r="P60" i="32"/>
  <c r="O60" i="32"/>
  <c r="N60" i="32"/>
  <c r="M60" i="32"/>
  <c r="L60" i="32"/>
  <c r="K60" i="32"/>
  <c r="J60" i="32"/>
  <c r="I60" i="32"/>
  <c r="H60" i="32"/>
  <c r="U60" i="32" s="1"/>
  <c r="BA59" i="32"/>
  <c r="BA60" i="32" s="1"/>
  <c r="AY59" i="32"/>
  <c r="U59" i="32"/>
  <c r="BA58" i="32"/>
  <c r="AY58" i="32"/>
  <c r="U58" i="32"/>
  <c r="BA56" i="32"/>
  <c r="AZ56" i="32"/>
  <c r="AW56" i="32"/>
  <c r="AV56" i="32"/>
  <c r="AU56" i="32"/>
  <c r="AT56" i="32"/>
  <c r="AS56" i="32"/>
  <c r="AR56" i="32"/>
  <c r="AQ56" i="32"/>
  <c r="AP56" i="32"/>
  <c r="AO56" i="32"/>
  <c r="AN56" i="32"/>
  <c r="AM56" i="32"/>
  <c r="AL56" i="32"/>
  <c r="AY56" i="32" s="1"/>
  <c r="W56" i="32"/>
  <c r="V56" i="32"/>
  <c r="S56" i="32"/>
  <c r="R56" i="32"/>
  <c r="Q56" i="32"/>
  <c r="P56" i="32"/>
  <c r="O56" i="32"/>
  <c r="N56" i="32"/>
  <c r="M56" i="32"/>
  <c r="L56" i="32"/>
  <c r="K56" i="32"/>
  <c r="J56" i="32"/>
  <c r="I56" i="32"/>
  <c r="H56" i="32"/>
  <c r="U56" i="32" s="1"/>
  <c r="AY55" i="32"/>
  <c r="U55" i="32"/>
  <c r="AY54" i="32"/>
  <c r="U54" i="32"/>
  <c r="W52" i="32"/>
  <c r="V52" i="32"/>
  <c r="U52" i="32"/>
  <c r="S52" i="32"/>
  <c r="R52" i="32"/>
  <c r="Q52" i="32"/>
  <c r="P52" i="32"/>
  <c r="O52" i="32"/>
  <c r="N52" i="32"/>
  <c r="N71" i="32" s="1"/>
  <c r="N175" i="32" s="1"/>
  <c r="M52" i="32"/>
  <c r="L52" i="32"/>
  <c r="K52" i="32"/>
  <c r="J52" i="32"/>
  <c r="I52" i="32"/>
  <c r="H52" i="32"/>
  <c r="H71" i="32" s="1"/>
  <c r="U51" i="32"/>
  <c r="BA50" i="32"/>
  <c r="BA71" i="32" s="1"/>
  <c r="AZ50" i="32"/>
  <c r="AZ71" i="32" s="1"/>
  <c r="AW50" i="32"/>
  <c r="AW71" i="32" s="1"/>
  <c r="AW179" i="32" s="1"/>
  <c r="AV50" i="32"/>
  <c r="AV71" i="32" s="1"/>
  <c r="AV179" i="32" s="1"/>
  <c r="AU50" i="32"/>
  <c r="AT50" i="32"/>
  <c r="AT71" i="32" s="1"/>
  <c r="AS50" i="32"/>
  <c r="AS71" i="32" s="1"/>
  <c r="AR50" i="32"/>
  <c r="AR71" i="32" s="1"/>
  <c r="AQ50" i="32"/>
  <c r="AQ71" i="32" s="1"/>
  <c r="AQ179" i="32" s="1"/>
  <c r="AP50" i="32"/>
  <c r="AP71" i="32" s="1"/>
  <c r="AP179" i="32" s="1"/>
  <c r="AO50" i="32"/>
  <c r="AN50" i="32"/>
  <c r="AN71" i="32" s="1"/>
  <c r="AM50" i="32"/>
  <c r="AM71" i="32" s="1"/>
  <c r="AL50" i="32"/>
  <c r="AY50" i="32" s="1"/>
  <c r="AY47" i="32"/>
  <c r="W47" i="32"/>
  <c r="W71" i="32" s="1"/>
  <c r="V47" i="32"/>
  <c r="V71" i="32" s="1"/>
  <c r="V175" i="32" s="1"/>
  <c r="S47" i="32"/>
  <c r="S71" i="32" s="1"/>
  <c r="R47" i="32"/>
  <c r="R71" i="32" s="1"/>
  <c r="Q47" i="32"/>
  <c r="Q71" i="32" s="1"/>
  <c r="P47" i="32"/>
  <c r="P71" i="32" s="1"/>
  <c r="P175" i="32" s="1"/>
  <c r="O47" i="32"/>
  <c r="O71" i="32" s="1"/>
  <c r="O175" i="32" s="1"/>
  <c r="N47" i="32"/>
  <c r="M47" i="32"/>
  <c r="M71" i="32" s="1"/>
  <c r="L47" i="32"/>
  <c r="L71" i="32" s="1"/>
  <c r="K47" i="32"/>
  <c r="K71" i="32" s="1"/>
  <c r="J47" i="32"/>
  <c r="J71" i="32" s="1"/>
  <c r="J175" i="32" s="1"/>
  <c r="I47" i="32"/>
  <c r="I71" i="32" s="1"/>
  <c r="I175" i="32" s="1"/>
  <c r="H47" i="32"/>
  <c r="U47" i="32" s="1"/>
  <c r="AY46" i="32"/>
  <c r="U46" i="32"/>
  <c r="AY45" i="32"/>
  <c r="U45" i="32"/>
  <c r="AY44" i="32"/>
  <c r="U44" i="32"/>
  <c r="AY43" i="32"/>
  <c r="U43" i="32"/>
  <c r="BA38" i="32"/>
  <c r="AZ38" i="32"/>
  <c r="AW38" i="32"/>
  <c r="AV38" i="32"/>
  <c r="AU38" i="32"/>
  <c r="AT38" i="32"/>
  <c r="AS38" i="32"/>
  <c r="AR38" i="32"/>
  <c r="AQ38" i="32"/>
  <c r="AP38" i="32"/>
  <c r="AO38" i="32"/>
  <c r="AN38" i="32"/>
  <c r="AM38" i="32"/>
  <c r="AL38" i="32"/>
  <c r="AY38" i="32" s="1"/>
  <c r="W38" i="32"/>
  <c r="V38" i="32"/>
  <c r="S38" i="32"/>
  <c r="R38" i="32"/>
  <c r="Q38" i="32"/>
  <c r="P38" i="32"/>
  <c r="O38" i="32"/>
  <c r="N38" i="32"/>
  <c r="M38" i="32"/>
  <c r="L38" i="32"/>
  <c r="K38" i="32"/>
  <c r="J38" i="32"/>
  <c r="I38" i="32"/>
  <c r="H38" i="32"/>
  <c r="U38" i="32" s="1"/>
  <c r="AY37" i="32"/>
  <c r="U37" i="32"/>
  <c r="BA34" i="32"/>
  <c r="AZ34" i="32"/>
  <c r="AW34" i="32"/>
  <c r="AV34" i="32"/>
  <c r="AU34" i="32"/>
  <c r="AU35" i="32" s="1"/>
  <c r="AU39" i="32" s="1"/>
  <c r="AT34" i="32"/>
  <c r="AS34" i="32"/>
  <c r="AR34" i="32"/>
  <c r="AQ34" i="32"/>
  <c r="AP34" i="32"/>
  <c r="AO34" i="32"/>
  <c r="AO35" i="32" s="1"/>
  <c r="AO39" i="32" s="1"/>
  <c r="AN34" i="32"/>
  <c r="AM34" i="32"/>
  <c r="AL34" i="32"/>
  <c r="AY34" i="32" s="1"/>
  <c r="V34" i="32"/>
  <c r="R34" i="32"/>
  <c r="Q34" i="32"/>
  <c r="P34" i="32"/>
  <c r="O34" i="32"/>
  <c r="N34" i="32"/>
  <c r="N35" i="32" s="1"/>
  <c r="N39" i="32" s="1"/>
  <c r="N176" i="32" s="1"/>
  <c r="N184" i="32" s="1"/>
  <c r="M34" i="32"/>
  <c r="L34" i="32"/>
  <c r="K34" i="32"/>
  <c r="J34" i="32"/>
  <c r="I34" i="32"/>
  <c r="H34" i="32"/>
  <c r="U34" i="32" s="1"/>
  <c r="AY33" i="32"/>
  <c r="U33" i="32"/>
  <c r="AY32" i="32"/>
  <c r="U32" i="32"/>
  <c r="AY31" i="32"/>
  <c r="U31" i="32"/>
  <c r="AY30" i="32"/>
  <c r="U30" i="32"/>
  <c r="AY29" i="32"/>
  <c r="U29" i="32"/>
  <c r="AY28" i="32"/>
  <c r="W28" i="32"/>
  <c r="S28" i="32"/>
  <c r="U28" i="32" s="1"/>
  <c r="AY27" i="32"/>
  <c r="W27" i="32"/>
  <c r="S27" i="32"/>
  <c r="U27" i="32" s="1"/>
  <c r="AY26" i="32"/>
  <c r="U26" i="32"/>
  <c r="AY25" i="32"/>
  <c r="U25" i="32"/>
  <c r="AY24" i="32"/>
  <c r="W24" i="32"/>
  <c r="W34" i="32" s="1"/>
  <c r="S24" i="32"/>
  <c r="S34" i="32" s="1"/>
  <c r="BA22" i="32"/>
  <c r="AZ22" i="32"/>
  <c r="AW22" i="32"/>
  <c r="AV22" i="32"/>
  <c r="AU22" i="32"/>
  <c r="AT22" i="32"/>
  <c r="AS22" i="32"/>
  <c r="AR22" i="32"/>
  <c r="AQ22" i="32"/>
  <c r="AP22" i="32"/>
  <c r="AO22" i="32"/>
  <c r="AN22" i="32"/>
  <c r="AM22" i="32"/>
  <c r="AL22" i="32"/>
  <c r="AY22" i="32" s="1"/>
  <c r="W22" i="32"/>
  <c r="V22" i="32"/>
  <c r="S22" i="32"/>
  <c r="R22" i="32"/>
  <c r="Q22" i="32"/>
  <c r="P22" i="32"/>
  <c r="O22" i="32"/>
  <c r="N22" i="32"/>
  <c r="M22" i="32"/>
  <c r="L22" i="32"/>
  <c r="K22" i="32"/>
  <c r="J22" i="32"/>
  <c r="I22" i="32"/>
  <c r="H22" i="32"/>
  <c r="U22" i="32" s="1"/>
  <c r="AY21" i="32"/>
  <c r="U21" i="32"/>
  <c r="AY20" i="32"/>
  <c r="U20" i="32"/>
  <c r="AY19" i="32"/>
  <c r="U19" i="32"/>
  <c r="AY18" i="32"/>
  <c r="W18" i="32"/>
  <c r="U18" i="32"/>
  <c r="AY17" i="32"/>
  <c r="U17" i="32"/>
  <c r="BA15" i="32"/>
  <c r="BA35" i="32" s="1"/>
  <c r="BA39" i="32" s="1"/>
  <c r="AZ15" i="32"/>
  <c r="AZ35" i="32" s="1"/>
  <c r="AZ39" i="32" s="1"/>
  <c r="AW15" i="32"/>
  <c r="AW35" i="32" s="1"/>
  <c r="AW39" i="32" s="1"/>
  <c r="AV15" i="32"/>
  <c r="AV35" i="32" s="1"/>
  <c r="AV39" i="32" s="1"/>
  <c r="AV180" i="32" s="1"/>
  <c r="AV187" i="32" s="1"/>
  <c r="AU15" i="32"/>
  <c r="AT15" i="32"/>
  <c r="AT35" i="32" s="1"/>
  <c r="AT39" i="32" s="1"/>
  <c r="AS15" i="32"/>
  <c r="AS35" i="32" s="1"/>
  <c r="AS39" i="32" s="1"/>
  <c r="AR15" i="32"/>
  <c r="AR35" i="32" s="1"/>
  <c r="AR39" i="32" s="1"/>
  <c r="AQ15" i="32"/>
  <c r="AQ35" i="32" s="1"/>
  <c r="AQ39" i="32" s="1"/>
  <c r="AP15" i="32"/>
  <c r="AP35" i="32" s="1"/>
  <c r="AP39" i="32" s="1"/>
  <c r="AP180" i="32" s="1"/>
  <c r="AP187" i="32" s="1"/>
  <c r="AO15" i="32"/>
  <c r="AN15" i="32"/>
  <c r="AN35" i="32" s="1"/>
  <c r="AN39" i="32" s="1"/>
  <c r="AM15" i="32"/>
  <c r="AM35" i="32" s="1"/>
  <c r="AM39" i="32" s="1"/>
  <c r="AL15" i="32"/>
  <c r="AY15" i="32" s="1"/>
  <c r="V15" i="32"/>
  <c r="V35" i="32" s="1"/>
  <c r="V39" i="32" s="1"/>
  <c r="S15" i="32"/>
  <c r="S35" i="32" s="1"/>
  <c r="S39" i="32" s="1"/>
  <c r="R15" i="32"/>
  <c r="R35" i="32" s="1"/>
  <c r="R39" i="32" s="1"/>
  <c r="Q15" i="32"/>
  <c r="Q35" i="32" s="1"/>
  <c r="Q39" i="32" s="1"/>
  <c r="P15" i="32"/>
  <c r="P35" i="32" s="1"/>
  <c r="P39" i="32" s="1"/>
  <c r="O15" i="32"/>
  <c r="O35" i="32" s="1"/>
  <c r="O39" i="32" s="1"/>
  <c r="N15" i="32"/>
  <c r="M15" i="32"/>
  <c r="M35" i="32" s="1"/>
  <c r="M39" i="32" s="1"/>
  <c r="L15" i="32"/>
  <c r="L35" i="32" s="1"/>
  <c r="L39" i="32" s="1"/>
  <c r="K15" i="32"/>
  <c r="K35" i="32" s="1"/>
  <c r="K39" i="32" s="1"/>
  <c r="J15" i="32"/>
  <c r="J35" i="32" s="1"/>
  <c r="J39" i="32" s="1"/>
  <c r="I15" i="32"/>
  <c r="I35" i="32" s="1"/>
  <c r="I39" i="32" s="1"/>
  <c r="H15" i="32"/>
  <c r="U15" i="32" s="1"/>
  <c r="AY14" i="32"/>
  <c r="U14" i="32"/>
  <c r="AY13" i="32"/>
  <c r="U13" i="32"/>
  <c r="AY12" i="32"/>
  <c r="U12" i="32"/>
  <c r="AY11" i="32"/>
  <c r="U11" i="32"/>
  <c r="AY10" i="32"/>
  <c r="U10" i="32"/>
  <c r="AY9" i="32"/>
  <c r="U9" i="32"/>
  <c r="AY8" i="32"/>
  <c r="U8" i="32"/>
  <c r="U7" i="32"/>
  <c r="AY6" i="32"/>
  <c r="U6" i="32"/>
  <c r="AY5" i="32"/>
  <c r="W5" i="32"/>
  <c r="W15" i="32" s="1"/>
  <c r="W35" i="32" s="1"/>
  <c r="W39" i="32" s="1"/>
  <c r="U5" i="32"/>
  <c r="V176" i="31"/>
  <c r="W174" i="31"/>
  <c r="W172" i="31"/>
  <c r="W171" i="31"/>
  <c r="W175" i="31" s="1"/>
  <c r="BA185" i="31"/>
  <c r="BA186" i="31" s="1"/>
  <c r="AZ185" i="31"/>
  <c r="AZ186" i="31" s="1"/>
  <c r="AW185" i="31"/>
  <c r="AW186" i="31" s="1"/>
  <c r="AV185" i="31"/>
  <c r="AV186" i="31" s="1"/>
  <c r="AU185" i="31"/>
  <c r="AU186" i="31" s="1"/>
  <c r="AT185" i="31"/>
  <c r="AT186" i="31" s="1"/>
  <c r="AS185" i="31"/>
  <c r="AS186" i="31" s="1"/>
  <c r="AR185" i="31"/>
  <c r="AR186" i="31" s="1"/>
  <c r="AQ185" i="31"/>
  <c r="AQ186" i="31" s="1"/>
  <c r="AP185" i="31"/>
  <c r="AP186" i="31" s="1"/>
  <c r="AO185" i="31"/>
  <c r="AO186" i="31" s="1"/>
  <c r="AN185" i="31"/>
  <c r="AN186" i="31" s="1"/>
  <c r="AM185" i="31"/>
  <c r="AM186" i="31" s="1"/>
  <c r="AL185" i="31"/>
  <c r="AY185" i="31" s="1"/>
  <c r="AY184" i="31"/>
  <c r="AY183" i="31"/>
  <c r="W183" i="31"/>
  <c r="V183" i="31"/>
  <c r="P183" i="31"/>
  <c r="O183" i="31"/>
  <c r="J183" i="31"/>
  <c r="I183" i="31"/>
  <c r="W182" i="31"/>
  <c r="V182" i="31"/>
  <c r="S182" i="31"/>
  <c r="S183" i="31" s="1"/>
  <c r="R182" i="31"/>
  <c r="R183" i="31" s="1"/>
  <c r="Q182" i="31"/>
  <c r="Q183" i="31" s="1"/>
  <c r="P182" i="31"/>
  <c r="O182" i="31"/>
  <c r="N182" i="31"/>
  <c r="N183" i="31" s="1"/>
  <c r="M182" i="31"/>
  <c r="M183" i="31" s="1"/>
  <c r="L182" i="31"/>
  <c r="L183" i="31" s="1"/>
  <c r="K182" i="31"/>
  <c r="K183" i="31" s="1"/>
  <c r="J182" i="31"/>
  <c r="I182" i="31"/>
  <c r="H182" i="31"/>
  <c r="U182" i="31" s="1"/>
  <c r="U181" i="31"/>
  <c r="U180" i="31"/>
  <c r="AX179" i="31"/>
  <c r="U179" i="31"/>
  <c r="BA177" i="31"/>
  <c r="BA170" i="31"/>
  <c r="AZ170" i="31"/>
  <c r="AW170" i="31"/>
  <c r="AV170" i="31"/>
  <c r="AU170" i="31"/>
  <c r="AT170" i="31"/>
  <c r="AS170" i="31"/>
  <c r="AR170" i="31"/>
  <c r="AQ170" i="31"/>
  <c r="AP170" i="31"/>
  <c r="AO170" i="31"/>
  <c r="AN170" i="31"/>
  <c r="AM170" i="31"/>
  <c r="AL170" i="31"/>
  <c r="AY170" i="31" s="1"/>
  <c r="W170" i="31"/>
  <c r="V170" i="31"/>
  <c r="S170" i="31"/>
  <c r="R170" i="31"/>
  <c r="Q170" i="31"/>
  <c r="P170" i="31"/>
  <c r="O170" i="31"/>
  <c r="N170" i="31"/>
  <c r="M170" i="31"/>
  <c r="L170" i="31"/>
  <c r="K170" i="31"/>
  <c r="J170" i="31"/>
  <c r="I170" i="31"/>
  <c r="H170" i="31"/>
  <c r="U170" i="31" s="1"/>
  <c r="AY169" i="31"/>
  <c r="U169" i="31"/>
  <c r="AY168" i="31"/>
  <c r="AY167" i="31"/>
  <c r="BA165" i="31"/>
  <c r="AZ165" i="31"/>
  <c r="AW165" i="31"/>
  <c r="AV165" i="31"/>
  <c r="AU165" i="31"/>
  <c r="AT165" i="31"/>
  <c r="AS165" i="31"/>
  <c r="AR165" i="31"/>
  <c r="AQ165" i="31"/>
  <c r="AP165" i="31"/>
  <c r="AO165" i="31"/>
  <c r="AN165" i="31"/>
  <c r="AM165" i="31"/>
  <c r="AL165" i="31"/>
  <c r="AY165" i="31" s="1"/>
  <c r="W165" i="31"/>
  <c r="V165" i="31"/>
  <c r="S165" i="31"/>
  <c r="R165" i="31"/>
  <c r="Q165" i="31"/>
  <c r="P165" i="31"/>
  <c r="O165" i="31"/>
  <c r="N165" i="31"/>
  <c r="M165" i="31"/>
  <c r="L165" i="31"/>
  <c r="K165" i="31"/>
  <c r="J165" i="31"/>
  <c r="I165" i="31"/>
  <c r="H165" i="31"/>
  <c r="U165" i="31" s="1"/>
  <c r="AY164" i="31"/>
  <c r="U164" i="31"/>
  <c r="BA162" i="31"/>
  <c r="BA171" i="31" s="1"/>
  <c r="AZ162" i="31"/>
  <c r="AZ171" i="31" s="1"/>
  <c r="AW162" i="31"/>
  <c r="AW171" i="31" s="1"/>
  <c r="AV162" i="31"/>
  <c r="AV171" i="31" s="1"/>
  <c r="AU162" i="31"/>
  <c r="AU171" i="31" s="1"/>
  <c r="AT162" i="31"/>
  <c r="AT171" i="31" s="1"/>
  <c r="AS162" i="31"/>
  <c r="AS171" i="31" s="1"/>
  <c r="AR162" i="31"/>
  <c r="AR171" i="31" s="1"/>
  <c r="AQ162" i="31"/>
  <c r="AQ171" i="31" s="1"/>
  <c r="AP162" i="31"/>
  <c r="AP171" i="31" s="1"/>
  <c r="AO162" i="31"/>
  <c r="AO171" i="31" s="1"/>
  <c r="AN162" i="31"/>
  <c r="AN171" i="31" s="1"/>
  <c r="AM162" i="31"/>
  <c r="AM171" i="31" s="1"/>
  <c r="AL162" i="31"/>
  <c r="AL171" i="31" s="1"/>
  <c r="W162" i="31"/>
  <c r="V162" i="31"/>
  <c r="V171" i="31" s="1"/>
  <c r="S162" i="31"/>
  <c r="S171" i="31" s="1"/>
  <c r="R162" i="31"/>
  <c r="R171" i="31" s="1"/>
  <c r="Q162" i="31"/>
  <c r="Q171" i="31" s="1"/>
  <c r="P162" i="31"/>
  <c r="P171" i="31" s="1"/>
  <c r="O162" i="31"/>
  <c r="O171" i="31" s="1"/>
  <c r="N162" i="31"/>
  <c r="N171" i="31" s="1"/>
  <c r="M162" i="31"/>
  <c r="M171" i="31" s="1"/>
  <c r="L162" i="31"/>
  <c r="L171" i="31" s="1"/>
  <c r="K162" i="31"/>
  <c r="K171" i="31" s="1"/>
  <c r="J162" i="31"/>
  <c r="J171" i="31" s="1"/>
  <c r="I162" i="31"/>
  <c r="I171" i="31" s="1"/>
  <c r="H162" i="31"/>
  <c r="H171" i="31" s="1"/>
  <c r="AY161" i="31"/>
  <c r="AY160" i="31"/>
  <c r="AY159" i="31"/>
  <c r="U159" i="31"/>
  <c r="AY158" i="31"/>
  <c r="BA155" i="31"/>
  <c r="AZ155" i="31"/>
  <c r="AT155" i="31"/>
  <c r="AS155" i="31"/>
  <c r="AN155" i="31"/>
  <c r="AM155" i="31"/>
  <c r="S155" i="31"/>
  <c r="R155" i="31"/>
  <c r="M155" i="31"/>
  <c r="L155" i="31"/>
  <c r="AY154" i="31"/>
  <c r="U154" i="31"/>
  <c r="BA153" i="31"/>
  <c r="AZ153" i="31"/>
  <c r="AW153" i="31"/>
  <c r="AW155" i="31" s="1"/>
  <c r="AV153" i="31"/>
  <c r="AV155" i="31" s="1"/>
  <c r="AU153" i="31"/>
  <c r="AU155" i="31" s="1"/>
  <c r="AT153" i="31"/>
  <c r="AS153" i="31"/>
  <c r="AR153" i="31"/>
  <c r="AR155" i="31" s="1"/>
  <c r="AQ153" i="31"/>
  <c r="AQ155" i="31" s="1"/>
  <c r="AP153" i="31"/>
  <c r="AP155" i="31" s="1"/>
  <c r="AO153" i="31"/>
  <c r="AO155" i="31" s="1"/>
  <c r="AN153" i="31"/>
  <c r="AM153" i="31"/>
  <c r="AL153" i="31"/>
  <c r="AY153" i="31" s="1"/>
  <c r="W153" i="31"/>
  <c r="W155" i="31" s="1"/>
  <c r="V153" i="31"/>
  <c r="V155" i="31" s="1"/>
  <c r="S153" i="31"/>
  <c r="R153" i="31"/>
  <c r="Q153" i="31"/>
  <c r="Q155" i="31" s="1"/>
  <c r="P153" i="31"/>
  <c r="P155" i="31" s="1"/>
  <c r="O153" i="31"/>
  <c r="O155" i="31" s="1"/>
  <c r="N153" i="31"/>
  <c r="N155" i="31" s="1"/>
  <c r="M153" i="31"/>
  <c r="L153" i="31"/>
  <c r="K153" i="31"/>
  <c r="K155" i="31" s="1"/>
  <c r="J153" i="31"/>
  <c r="J155" i="31" s="1"/>
  <c r="I153" i="31"/>
  <c r="I155" i="31" s="1"/>
  <c r="H153" i="31"/>
  <c r="H155" i="31" s="1"/>
  <c r="AY152" i="31"/>
  <c r="U152" i="31"/>
  <c r="BA148" i="31"/>
  <c r="AZ148" i="31"/>
  <c r="AW148" i="31"/>
  <c r="AV148" i="31"/>
  <c r="AU148" i="31"/>
  <c r="AT148" i="31"/>
  <c r="AS148" i="31"/>
  <c r="AR148" i="31"/>
  <c r="AQ148" i="31"/>
  <c r="AP148" i="31"/>
  <c r="AO148" i="31"/>
  <c r="AN148" i="31"/>
  <c r="AM148" i="31"/>
  <c r="AL148" i="31"/>
  <c r="AY148" i="31" s="1"/>
  <c r="W148" i="31"/>
  <c r="V148" i="31"/>
  <c r="S148" i="31"/>
  <c r="R148" i="31"/>
  <c r="Q148" i="31"/>
  <c r="P148" i="31"/>
  <c r="O148" i="31"/>
  <c r="N148" i="31"/>
  <c r="M148" i="31"/>
  <c r="K148" i="31"/>
  <c r="J148" i="31"/>
  <c r="I148" i="31"/>
  <c r="H148" i="31"/>
  <c r="U148" i="31" s="1"/>
  <c r="AY147" i="31"/>
  <c r="U147" i="31"/>
  <c r="AY146" i="31"/>
  <c r="U146" i="31"/>
  <c r="AY145" i="31"/>
  <c r="U145" i="31"/>
  <c r="AY144" i="31"/>
  <c r="U144" i="31"/>
  <c r="AY143" i="31"/>
  <c r="AY142" i="31"/>
  <c r="U142" i="31"/>
  <c r="AY141" i="31"/>
  <c r="U141" i="31"/>
  <c r="AY140" i="31"/>
  <c r="U140" i="31"/>
  <c r="AY139" i="31"/>
  <c r="U139" i="31"/>
  <c r="AY138" i="31"/>
  <c r="U138" i="31"/>
  <c r="AY137" i="31"/>
  <c r="L137" i="31"/>
  <c r="L148" i="31" s="1"/>
  <c r="BA124" i="31"/>
  <c r="AZ124" i="31"/>
  <c r="AW124" i="31"/>
  <c r="AV124" i="31"/>
  <c r="AU124" i="31"/>
  <c r="AT124" i="31"/>
  <c r="AS124" i="31"/>
  <c r="AR124" i="31"/>
  <c r="AQ124" i="31"/>
  <c r="AP124" i="31"/>
  <c r="AO124" i="31"/>
  <c r="AN124" i="31"/>
  <c r="AM124" i="31"/>
  <c r="AL124" i="31"/>
  <c r="AY124" i="31" s="1"/>
  <c r="W124" i="31"/>
  <c r="V124" i="31"/>
  <c r="R124" i="31"/>
  <c r="Q124" i="31"/>
  <c r="P124" i="31"/>
  <c r="O124" i="31"/>
  <c r="N124" i="31"/>
  <c r="M124" i="31"/>
  <c r="L124" i="31"/>
  <c r="K124" i="31"/>
  <c r="J124" i="31"/>
  <c r="I124" i="31"/>
  <c r="H124" i="31"/>
  <c r="U124" i="31" s="1"/>
  <c r="AY123" i="31"/>
  <c r="U123" i="31"/>
  <c r="AY122" i="31"/>
  <c r="U122" i="31"/>
  <c r="AY121" i="31"/>
  <c r="U121" i="31"/>
  <c r="AY120" i="31"/>
  <c r="U120" i="31"/>
  <c r="AY119" i="31"/>
  <c r="U119" i="31"/>
  <c r="AY118" i="31"/>
  <c r="U118" i="31"/>
  <c r="AY117" i="31"/>
  <c r="U117" i="31"/>
  <c r="AY116" i="31"/>
  <c r="AY115" i="31"/>
  <c r="U115" i="31"/>
  <c r="AY114" i="31"/>
  <c r="U114" i="31"/>
  <c r="AY113" i="31"/>
  <c r="U113" i="31"/>
  <c r="AY112" i="31"/>
  <c r="U112" i="31"/>
  <c r="AY111" i="31"/>
  <c r="AY110" i="31"/>
  <c r="S110" i="31"/>
  <c r="S124" i="31" s="1"/>
  <c r="AY109" i="31"/>
  <c r="U109" i="31"/>
  <c r="AY108" i="31"/>
  <c r="U108" i="31"/>
  <c r="AY107" i="31"/>
  <c r="U107" i="31"/>
  <c r="AY106" i="31"/>
  <c r="U106" i="31"/>
  <c r="AY105" i="31"/>
  <c r="U105" i="31"/>
  <c r="AY104" i="31"/>
  <c r="U104" i="31"/>
  <c r="AY103" i="31"/>
  <c r="U103" i="31"/>
  <c r="AY102" i="31"/>
  <c r="U102" i="31"/>
  <c r="AY101" i="31"/>
  <c r="U101" i="31"/>
  <c r="AY100" i="31"/>
  <c r="U100" i="31"/>
  <c r="AY99" i="31"/>
  <c r="U99" i="31"/>
  <c r="AY98" i="31"/>
  <c r="U98" i="31"/>
  <c r="AY97" i="31"/>
  <c r="U97" i="31"/>
  <c r="AY96" i="31"/>
  <c r="U96" i="31"/>
  <c r="AY95" i="31"/>
  <c r="U95" i="31"/>
  <c r="AY94" i="31"/>
  <c r="U94" i="31"/>
  <c r="AY93" i="31"/>
  <c r="U93" i="31"/>
  <c r="BA76" i="31"/>
  <c r="BA149" i="31" s="1"/>
  <c r="AZ76" i="31"/>
  <c r="AZ149" i="31" s="1"/>
  <c r="AW76" i="31"/>
  <c r="AW149" i="31" s="1"/>
  <c r="AV76" i="31"/>
  <c r="AV149" i="31" s="1"/>
  <c r="AU76" i="31"/>
  <c r="AU149" i="31" s="1"/>
  <c r="AT76" i="31"/>
  <c r="AT149" i="31" s="1"/>
  <c r="AS76" i="31"/>
  <c r="AS149" i="31" s="1"/>
  <c r="AR76" i="31"/>
  <c r="AR149" i="31" s="1"/>
  <c r="AQ76" i="31"/>
  <c r="AQ149" i="31" s="1"/>
  <c r="AP76" i="31"/>
  <c r="AP149" i="31" s="1"/>
  <c r="AO76" i="31"/>
  <c r="AO149" i="31" s="1"/>
  <c r="AN76" i="31"/>
  <c r="AN149" i="31" s="1"/>
  <c r="AM76" i="31"/>
  <c r="AM149" i="31" s="1"/>
  <c r="AL76" i="31"/>
  <c r="AY76" i="31" s="1"/>
  <c r="W76" i="31"/>
  <c r="W149" i="31" s="1"/>
  <c r="V76" i="31"/>
  <c r="V149" i="31" s="1"/>
  <c r="S76" i="31"/>
  <c r="R76" i="31"/>
  <c r="R149" i="31" s="1"/>
  <c r="Q76" i="31"/>
  <c r="Q149" i="31" s="1"/>
  <c r="P76" i="31"/>
  <c r="P149" i="31" s="1"/>
  <c r="O76" i="31"/>
  <c r="O149" i="31" s="1"/>
  <c r="N76" i="31"/>
  <c r="N149" i="31" s="1"/>
  <c r="M76" i="31"/>
  <c r="M149" i="31" s="1"/>
  <c r="L76" i="31"/>
  <c r="L149" i="31" s="1"/>
  <c r="K76" i="31"/>
  <c r="K149" i="31" s="1"/>
  <c r="J76" i="31"/>
  <c r="J149" i="31" s="1"/>
  <c r="I76" i="31"/>
  <c r="I149" i="31" s="1"/>
  <c r="H76" i="31"/>
  <c r="U76" i="31" s="1"/>
  <c r="AY75" i="31"/>
  <c r="U75" i="31"/>
  <c r="AY74" i="31"/>
  <c r="U74" i="31"/>
  <c r="BA70" i="31"/>
  <c r="AZ70" i="31"/>
  <c r="AW70" i="31"/>
  <c r="AV70" i="31"/>
  <c r="AU70" i="31"/>
  <c r="AT70" i="31"/>
  <c r="AS70" i="31"/>
  <c r="AR70" i="31"/>
  <c r="AQ70" i="31"/>
  <c r="AP70" i="31"/>
  <c r="AO70" i="31"/>
  <c r="AN70" i="31"/>
  <c r="AM70" i="31"/>
  <c r="AL70" i="31"/>
  <c r="AY70" i="31" s="1"/>
  <c r="W70" i="31"/>
  <c r="V70" i="31"/>
  <c r="S70" i="31"/>
  <c r="R70" i="31"/>
  <c r="Q70" i="31"/>
  <c r="P70" i="31"/>
  <c r="O70" i="31"/>
  <c r="N70" i="31"/>
  <c r="M70" i="31"/>
  <c r="L70" i="31"/>
  <c r="K70" i="31"/>
  <c r="J70" i="31"/>
  <c r="I70" i="31"/>
  <c r="H70" i="31"/>
  <c r="U70" i="31" s="1"/>
  <c r="AY69" i="31"/>
  <c r="U69" i="31"/>
  <c r="AY68" i="31"/>
  <c r="AY67" i="31"/>
  <c r="U67" i="31"/>
  <c r="BA65" i="31"/>
  <c r="AZ65" i="31"/>
  <c r="AW65" i="31"/>
  <c r="AV65" i="31"/>
  <c r="AU65" i="31"/>
  <c r="AT65" i="31"/>
  <c r="AS65" i="31"/>
  <c r="AR65" i="31"/>
  <c r="AQ65" i="31"/>
  <c r="AP65" i="31"/>
  <c r="AO65" i="31"/>
  <c r="AN65" i="31"/>
  <c r="AM65" i="31"/>
  <c r="AL65" i="31"/>
  <c r="AY65" i="31" s="1"/>
  <c r="W65" i="31"/>
  <c r="V65" i="31"/>
  <c r="S65" i="31"/>
  <c r="R65" i="31"/>
  <c r="Q65" i="31"/>
  <c r="P65" i="31"/>
  <c r="O65" i="31"/>
  <c r="N65" i="31"/>
  <c r="M65" i="31"/>
  <c r="L65" i="31"/>
  <c r="K65" i="31"/>
  <c r="J65" i="31"/>
  <c r="I65" i="31"/>
  <c r="H65" i="31"/>
  <c r="U65" i="31" s="1"/>
  <c r="AY64" i="31"/>
  <c r="U64" i="31"/>
  <c r="AY63" i="31"/>
  <c r="U63" i="31"/>
  <c r="AY62" i="31"/>
  <c r="U62" i="31"/>
  <c r="AZ60" i="31"/>
  <c r="AW60" i="31"/>
  <c r="AV60" i="31"/>
  <c r="AU60" i="31"/>
  <c r="AT60" i="31"/>
  <c r="AS60" i="31"/>
  <c r="AR60" i="31"/>
  <c r="AQ60" i="31"/>
  <c r="AP60" i="31"/>
  <c r="AO60" i="31"/>
  <c r="AN60" i="31"/>
  <c r="AM60" i="31"/>
  <c r="AL60" i="31"/>
  <c r="AY60" i="31" s="1"/>
  <c r="W60" i="31"/>
  <c r="V60" i="31"/>
  <c r="S60" i="31"/>
  <c r="R60" i="31"/>
  <c r="Q60" i="31"/>
  <c r="P60" i="31"/>
  <c r="O60" i="31"/>
  <c r="N60" i="31"/>
  <c r="M60" i="31"/>
  <c r="L60" i="31"/>
  <c r="K60" i="31"/>
  <c r="J60" i="31"/>
  <c r="I60" i="31"/>
  <c r="H60" i="31"/>
  <c r="U60" i="31" s="1"/>
  <c r="BA59" i="31"/>
  <c r="BA60" i="31" s="1"/>
  <c r="AY59" i="31"/>
  <c r="U59" i="31"/>
  <c r="BA58" i="31"/>
  <c r="AY58" i="31"/>
  <c r="U58" i="31"/>
  <c r="BA56" i="31"/>
  <c r="AZ56" i="31"/>
  <c r="AW56" i="31"/>
  <c r="AV56" i="31"/>
  <c r="AU56" i="31"/>
  <c r="AT56" i="31"/>
  <c r="AS56" i="31"/>
  <c r="AR56" i="31"/>
  <c r="AQ56" i="31"/>
  <c r="AP56" i="31"/>
  <c r="AO56" i="31"/>
  <c r="AN56" i="31"/>
  <c r="AM56" i="31"/>
  <c r="AL56" i="31"/>
  <c r="AY56" i="31" s="1"/>
  <c r="W56" i="31"/>
  <c r="V56" i="31"/>
  <c r="S56" i="31"/>
  <c r="R56" i="31"/>
  <c r="Q56" i="31"/>
  <c r="P56" i="31"/>
  <c r="O56" i="31"/>
  <c r="N56" i="31"/>
  <c r="M56" i="31"/>
  <c r="L56" i="31"/>
  <c r="K56" i="31"/>
  <c r="J56" i="31"/>
  <c r="I56" i="31"/>
  <c r="H56" i="31"/>
  <c r="U56" i="31" s="1"/>
  <c r="AY55" i="31"/>
  <c r="U55" i="31"/>
  <c r="AY54" i="31"/>
  <c r="U54" i="31"/>
  <c r="W52" i="31"/>
  <c r="V52" i="31"/>
  <c r="S52" i="31"/>
  <c r="R52" i="31"/>
  <c r="Q52" i="31"/>
  <c r="P52" i="31"/>
  <c r="O52" i="31"/>
  <c r="N52" i="31"/>
  <c r="M52" i="31"/>
  <c r="L52" i="31"/>
  <c r="K52" i="31"/>
  <c r="J52" i="31"/>
  <c r="I52" i="31"/>
  <c r="H52" i="31"/>
  <c r="U52" i="31" s="1"/>
  <c r="U51" i="31"/>
  <c r="BA50" i="31"/>
  <c r="BA71" i="31" s="1"/>
  <c r="BA179" i="31" s="1"/>
  <c r="AZ50" i="31"/>
  <c r="AZ71" i="31" s="1"/>
  <c r="AZ179" i="31" s="1"/>
  <c r="AW50" i="31"/>
  <c r="AW71" i="31" s="1"/>
  <c r="AV50" i="31"/>
  <c r="AV71" i="31" s="1"/>
  <c r="AU50" i="31"/>
  <c r="AU71" i="31" s="1"/>
  <c r="AU179" i="31" s="1"/>
  <c r="AT50" i="31"/>
  <c r="AT71" i="31" s="1"/>
  <c r="AS50" i="31"/>
  <c r="AS71" i="31" s="1"/>
  <c r="AS179" i="31" s="1"/>
  <c r="AR50" i="31"/>
  <c r="AR71" i="31" s="1"/>
  <c r="AR179" i="31" s="1"/>
  <c r="AQ50" i="31"/>
  <c r="AQ71" i="31" s="1"/>
  <c r="AP50" i="31"/>
  <c r="AP71" i="31" s="1"/>
  <c r="AO50" i="31"/>
  <c r="AO71" i="31" s="1"/>
  <c r="AO179" i="31" s="1"/>
  <c r="AN50" i="31"/>
  <c r="AN71" i="31" s="1"/>
  <c r="AM50" i="31"/>
  <c r="AM71" i="31" s="1"/>
  <c r="AM179" i="31" s="1"/>
  <c r="AL50" i="31"/>
  <c r="AY50" i="31" s="1"/>
  <c r="AY47" i="31"/>
  <c r="W47" i="31"/>
  <c r="V47" i="31"/>
  <c r="V71" i="31" s="1"/>
  <c r="V175" i="31" s="1"/>
  <c r="S47" i="31"/>
  <c r="S71" i="31" s="1"/>
  <c r="R47" i="31"/>
  <c r="R71" i="31" s="1"/>
  <c r="R175" i="31" s="1"/>
  <c r="Q47" i="31"/>
  <c r="Q71" i="31" s="1"/>
  <c r="P47" i="31"/>
  <c r="P71" i="31" s="1"/>
  <c r="P175" i="31" s="1"/>
  <c r="O47" i="31"/>
  <c r="O71" i="31" s="1"/>
  <c r="N47" i="31"/>
  <c r="N71" i="31" s="1"/>
  <c r="N175" i="31" s="1"/>
  <c r="M47" i="31"/>
  <c r="M71" i="31" s="1"/>
  <c r="M175" i="31" s="1"/>
  <c r="L47" i="31"/>
  <c r="L71" i="31" s="1"/>
  <c r="L175" i="31" s="1"/>
  <c r="K47" i="31"/>
  <c r="K71" i="31" s="1"/>
  <c r="J47" i="31"/>
  <c r="J71" i="31" s="1"/>
  <c r="J175" i="31" s="1"/>
  <c r="I47" i="31"/>
  <c r="I71" i="31" s="1"/>
  <c r="H47" i="31"/>
  <c r="H71" i="31" s="1"/>
  <c r="AY46" i="31"/>
  <c r="U46" i="31"/>
  <c r="AY45" i="31"/>
  <c r="U45" i="31"/>
  <c r="AY44" i="31"/>
  <c r="U44" i="31"/>
  <c r="AY43" i="31"/>
  <c r="U43" i="31"/>
  <c r="BA38" i="31"/>
  <c r="AZ38" i="31"/>
  <c r="AW38" i="31"/>
  <c r="AV38" i="31"/>
  <c r="AU38" i="31"/>
  <c r="AT38" i="31"/>
  <c r="AS38" i="31"/>
  <c r="AR38" i="31"/>
  <c r="AQ38" i="31"/>
  <c r="AP38" i="31"/>
  <c r="AO38" i="31"/>
  <c r="AN38" i="31"/>
  <c r="AM38" i="31"/>
  <c r="AL38" i="31"/>
  <c r="AY38" i="31" s="1"/>
  <c r="W38" i="31"/>
  <c r="V38" i="31"/>
  <c r="S38" i="31"/>
  <c r="R38" i="31"/>
  <c r="Q38" i="31"/>
  <c r="P38" i="31"/>
  <c r="O38" i="31"/>
  <c r="N38" i="31"/>
  <c r="M38" i="31"/>
  <c r="L38" i="31"/>
  <c r="K38" i="31"/>
  <c r="J38" i="31"/>
  <c r="I38" i="31"/>
  <c r="H38" i="31"/>
  <c r="U38" i="31" s="1"/>
  <c r="AY37" i="31"/>
  <c r="U37" i="31"/>
  <c r="BA34" i="31"/>
  <c r="AZ34" i="31"/>
  <c r="AW34" i="31"/>
  <c r="AV34" i="31"/>
  <c r="AU34" i="31"/>
  <c r="AT34" i="31"/>
  <c r="AS34" i="31"/>
  <c r="AR34" i="31"/>
  <c r="AQ34" i="31"/>
  <c r="AP34" i="31"/>
  <c r="AO34" i="31"/>
  <c r="AN34" i="31"/>
  <c r="AM34" i="31"/>
  <c r="AL34" i="31"/>
  <c r="AY34" i="31" s="1"/>
  <c r="V34" i="31"/>
  <c r="R34" i="31"/>
  <c r="Q34" i="31"/>
  <c r="P34" i="31"/>
  <c r="O34" i="31"/>
  <c r="N34" i="31"/>
  <c r="M34" i="31"/>
  <c r="L34" i="31"/>
  <c r="K34" i="31"/>
  <c r="J34" i="31"/>
  <c r="I34" i="31"/>
  <c r="H34" i="31"/>
  <c r="AY33" i="31"/>
  <c r="U33" i="31"/>
  <c r="AY32" i="31"/>
  <c r="U32" i="31"/>
  <c r="AY31" i="31"/>
  <c r="U31" i="31"/>
  <c r="AY30" i="31"/>
  <c r="U30" i="31"/>
  <c r="AY29" i="31"/>
  <c r="U29" i="31"/>
  <c r="AY28" i="31"/>
  <c r="W28" i="31"/>
  <c r="U28" i="31"/>
  <c r="S28" i="31"/>
  <c r="AY27" i="31"/>
  <c r="W27" i="31"/>
  <c r="S27" i="31"/>
  <c r="U27" i="31" s="1"/>
  <c r="AY26" i="31"/>
  <c r="U26" i="31"/>
  <c r="AY25" i="31"/>
  <c r="U25" i="31"/>
  <c r="AY24" i="31"/>
  <c r="W24" i="31"/>
  <c r="W34" i="31" s="1"/>
  <c r="U24" i="31"/>
  <c r="S24" i="31"/>
  <c r="S34" i="31" s="1"/>
  <c r="BA22" i="31"/>
  <c r="AZ22" i="31"/>
  <c r="AW22" i="31"/>
  <c r="AV22" i="31"/>
  <c r="AU22" i="31"/>
  <c r="AT22" i="31"/>
  <c r="AS22" i="31"/>
  <c r="AR22" i="31"/>
  <c r="AQ22" i="31"/>
  <c r="AP22" i="31"/>
  <c r="AO22" i="31"/>
  <c r="AN22" i="31"/>
  <c r="AM22" i="31"/>
  <c r="AL22" i="31"/>
  <c r="AY22" i="31" s="1"/>
  <c r="V22" i="31"/>
  <c r="S22" i="31"/>
  <c r="R22" i="31"/>
  <c r="Q22" i="31"/>
  <c r="P22" i="31"/>
  <c r="O22" i="31"/>
  <c r="N22" i="31"/>
  <c r="M22" i="31"/>
  <c r="L22" i="31"/>
  <c r="K22" i="31"/>
  <c r="J22" i="31"/>
  <c r="I22" i="31"/>
  <c r="H22" i="31"/>
  <c r="U22" i="31" s="1"/>
  <c r="AY21" i="31"/>
  <c r="U21" i="31"/>
  <c r="AY20" i="31"/>
  <c r="U20" i="31"/>
  <c r="AY19" i="31"/>
  <c r="U19" i="31"/>
  <c r="AY18" i="31"/>
  <c r="W18" i="31"/>
  <c r="W22" i="31" s="1"/>
  <c r="U18" i="31"/>
  <c r="AY17" i="31"/>
  <c r="U17" i="31"/>
  <c r="BA15" i="31"/>
  <c r="BA35" i="31" s="1"/>
  <c r="BA39" i="31" s="1"/>
  <c r="BA180" i="31" s="1"/>
  <c r="BA187" i="31" s="1"/>
  <c r="AZ15" i="31"/>
  <c r="AZ35" i="31" s="1"/>
  <c r="AZ39" i="31" s="1"/>
  <c r="AZ180" i="31" s="1"/>
  <c r="AW15" i="31"/>
  <c r="AW35" i="31" s="1"/>
  <c r="AW39" i="31" s="1"/>
  <c r="AV15" i="31"/>
  <c r="AV35" i="31" s="1"/>
  <c r="AV39" i="31" s="1"/>
  <c r="AU15" i="31"/>
  <c r="AU35" i="31" s="1"/>
  <c r="AU39" i="31" s="1"/>
  <c r="AU180" i="31" s="1"/>
  <c r="AU187" i="31" s="1"/>
  <c r="AT15" i="31"/>
  <c r="AT35" i="31" s="1"/>
  <c r="AT39" i="31" s="1"/>
  <c r="AS15" i="31"/>
  <c r="AS35" i="31" s="1"/>
  <c r="AS39" i="31" s="1"/>
  <c r="AR15" i="31"/>
  <c r="AR35" i="31" s="1"/>
  <c r="AR39" i="31" s="1"/>
  <c r="AR180" i="31" s="1"/>
  <c r="AQ15" i="31"/>
  <c r="AQ35" i="31" s="1"/>
  <c r="AQ39" i="31" s="1"/>
  <c r="AP15" i="31"/>
  <c r="AP35" i="31" s="1"/>
  <c r="AP39" i="31" s="1"/>
  <c r="AO15" i="31"/>
  <c r="AO35" i="31" s="1"/>
  <c r="AO39" i="31" s="1"/>
  <c r="AO180" i="31" s="1"/>
  <c r="AO187" i="31" s="1"/>
  <c r="AN15" i="31"/>
  <c r="AN35" i="31" s="1"/>
  <c r="AN39" i="31" s="1"/>
  <c r="AM15" i="31"/>
  <c r="AM35" i="31" s="1"/>
  <c r="AM39" i="31" s="1"/>
  <c r="AL15" i="31"/>
  <c r="AY15" i="31" s="1"/>
  <c r="V15" i="31"/>
  <c r="V35" i="31" s="1"/>
  <c r="V39" i="31" s="1"/>
  <c r="S15" i="31"/>
  <c r="S35" i="31" s="1"/>
  <c r="S39" i="31" s="1"/>
  <c r="R15" i="31"/>
  <c r="R35" i="31" s="1"/>
  <c r="R39" i="31" s="1"/>
  <c r="Q15" i="31"/>
  <c r="Q35" i="31" s="1"/>
  <c r="Q39" i="31" s="1"/>
  <c r="P15" i="31"/>
  <c r="P35" i="31" s="1"/>
  <c r="P39" i="31" s="1"/>
  <c r="P176" i="31" s="1"/>
  <c r="P184" i="31" s="1"/>
  <c r="O15" i="31"/>
  <c r="O35" i="31" s="1"/>
  <c r="O39" i="31" s="1"/>
  <c r="N15" i="31"/>
  <c r="N35" i="31" s="1"/>
  <c r="N39" i="31" s="1"/>
  <c r="M15" i="31"/>
  <c r="M35" i="31" s="1"/>
  <c r="M39" i="31" s="1"/>
  <c r="M176" i="31" s="1"/>
  <c r="M184" i="31" s="1"/>
  <c r="L15" i="31"/>
  <c r="L35" i="31" s="1"/>
  <c r="L39" i="31" s="1"/>
  <c r="K15" i="31"/>
  <c r="K35" i="31" s="1"/>
  <c r="K39" i="31" s="1"/>
  <c r="J15" i="31"/>
  <c r="J35" i="31" s="1"/>
  <c r="J39" i="31" s="1"/>
  <c r="J176" i="31" s="1"/>
  <c r="J184" i="31" s="1"/>
  <c r="I15" i="31"/>
  <c r="I35" i="31" s="1"/>
  <c r="I39" i="31" s="1"/>
  <c r="H15" i="31"/>
  <c r="H35" i="31" s="1"/>
  <c r="AY14" i="31"/>
  <c r="U14" i="31"/>
  <c r="AY13" i="31"/>
  <c r="U13" i="31"/>
  <c r="AY12" i="31"/>
  <c r="U12" i="31"/>
  <c r="AY11" i="31"/>
  <c r="U11" i="31"/>
  <c r="AY10" i="31"/>
  <c r="U10" i="31"/>
  <c r="AY9" i="31"/>
  <c r="U9" i="31"/>
  <c r="AY8" i="31"/>
  <c r="U8" i="31"/>
  <c r="U7" i="31"/>
  <c r="AY6" i="31"/>
  <c r="U6" i="31"/>
  <c r="AY5" i="31"/>
  <c r="W5" i="31"/>
  <c r="W15" i="31" s="1"/>
  <c r="U5" i="31"/>
  <c r="AZ186" i="30"/>
  <c r="AW186" i="30"/>
  <c r="AS186" i="30"/>
  <c r="AR186" i="30"/>
  <c r="AQ186" i="30"/>
  <c r="AM186" i="30"/>
  <c r="AL186" i="30"/>
  <c r="BA185" i="30"/>
  <c r="BA186" i="30" s="1"/>
  <c r="AZ185" i="30"/>
  <c r="AW185" i="30"/>
  <c r="AV185" i="30"/>
  <c r="AV186" i="30" s="1"/>
  <c r="AU185" i="30"/>
  <c r="AU186" i="30" s="1"/>
  <c r="AT185" i="30"/>
  <c r="AT186" i="30" s="1"/>
  <c r="AS185" i="30"/>
  <c r="AR185" i="30"/>
  <c r="AQ185" i="30"/>
  <c r="AP185" i="30"/>
  <c r="AP186" i="30" s="1"/>
  <c r="AO185" i="30"/>
  <c r="AO186" i="30" s="1"/>
  <c r="AN185" i="30"/>
  <c r="AN186" i="30" s="1"/>
  <c r="AM185" i="30"/>
  <c r="AL185" i="30"/>
  <c r="AY185" i="30" s="1"/>
  <c r="AY184" i="30"/>
  <c r="AY183" i="30"/>
  <c r="S183" i="30"/>
  <c r="R183" i="30"/>
  <c r="N183" i="30"/>
  <c r="M183" i="30"/>
  <c r="L183" i="30"/>
  <c r="H183" i="30"/>
  <c r="W182" i="30"/>
  <c r="W183" i="30" s="1"/>
  <c r="V182" i="30"/>
  <c r="V183" i="30" s="1"/>
  <c r="S182" i="30"/>
  <c r="R182" i="30"/>
  <c r="Q182" i="30"/>
  <c r="Q183" i="30" s="1"/>
  <c r="P182" i="30"/>
  <c r="P183" i="30" s="1"/>
  <c r="O182" i="30"/>
  <c r="O183" i="30" s="1"/>
  <c r="N182" i="30"/>
  <c r="M182" i="30"/>
  <c r="L182" i="30"/>
  <c r="K182" i="30"/>
  <c r="K183" i="30" s="1"/>
  <c r="J182" i="30"/>
  <c r="J183" i="30" s="1"/>
  <c r="I182" i="30"/>
  <c r="I183" i="30" s="1"/>
  <c r="H182" i="30"/>
  <c r="U182" i="30" s="1"/>
  <c r="U181" i="30"/>
  <c r="U180" i="30"/>
  <c r="AX179" i="30"/>
  <c r="U179" i="30"/>
  <c r="BA177" i="30"/>
  <c r="BA170" i="30"/>
  <c r="AZ170" i="30"/>
  <c r="AW170" i="30"/>
  <c r="AV170" i="30"/>
  <c r="AU170" i="30"/>
  <c r="AT170" i="30"/>
  <c r="AS170" i="30"/>
  <c r="AR170" i="30"/>
  <c r="AQ170" i="30"/>
  <c r="AP170" i="30"/>
  <c r="AO170" i="30"/>
  <c r="AN170" i="30"/>
  <c r="AM170" i="30"/>
  <c r="AL170" i="30"/>
  <c r="AY170" i="30" s="1"/>
  <c r="W170" i="30"/>
  <c r="V170" i="30"/>
  <c r="S170" i="30"/>
  <c r="R170" i="30"/>
  <c r="Q170" i="30"/>
  <c r="P170" i="30"/>
  <c r="O170" i="30"/>
  <c r="N170" i="30"/>
  <c r="M170" i="30"/>
  <c r="L170" i="30"/>
  <c r="K170" i="30"/>
  <c r="J170" i="30"/>
  <c r="I170" i="30"/>
  <c r="H170" i="30"/>
  <c r="U170" i="30" s="1"/>
  <c r="AY169" i="30"/>
  <c r="U169" i="30"/>
  <c r="AY168" i="30"/>
  <c r="AY167" i="30"/>
  <c r="BA165" i="30"/>
  <c r="AZ165" i="30"/>
  <c r="AW165" i="30"/>
  <c r="AV165" i="30"/>
  <c r="AU165" i="30"/>
  <c r="AT165" i="30"/>
  <c r="AS165" i="30"/>
  <c r="AR165" i="30"/>
  <c r="AQ165" i="30"/>
  <c r="AP165" i="30"/>
  <c r="AO165" i="30"/>
  <c r="AN165" i="30"/>
  <c r="AM165" i="30"/>
  <c r="AL165" i="30"/>
  <c r="AY165" i="30" s="1"/>
  <c r="W165" i="30"/>
  <c r="V165" i="30"/>
  <c r="S165" i="30"/>
  <c r="R165" i="30"/>
  <c r="Q165" i="30"/>
  <c r="P165" i="30"/>
  <c r="O165" i="30"/>
  <c r="N165" i="30"/>
  <c r="M165" i="30"/>
  <c r="L165" i="30"/>
  <c r="K165" i="30"/>
  <c r="J165" i="30"/>
  <c r="I165" i="30"/>
  <c r="H165" i="30"/>
  <c r="AY164" i="30"/>
  <c r="U164" i="30"/>
  <c r="BA162" i="30"/>
  <c r="BA171" i="30" s="1"/>
  <c r="AZ162" i="30"/>
  <c r="AZ171" i="30" s="1"/>
  <c r="AW162" i="30"/>
  <c r="AW171" i="30" s="1"/>
  <c r="AV162" i="30"/>
  <c r="AV171" i="30" s="1"/>
  <c r="AU162" i="30"/>
  <c r="AU171" i="30" s="1"/>
  <c r="AT162" i="30"/>
  <c r="AT171" i="30" s="1"/>
  <c r="AS162" i="30"/>
  <c r="AS171" i="30" s="1"/>
  <c r="AR162" i="30"/>
  <c r="AR171" i="30" s="1"/>
  <c r="AQ162" i="30"/>
  <c r="AQ171" i="30" s="1"/>
  <c r="AP162" i="30"/>
  <c r="AP171" i="30" s="1"/>
  <c r="AO162" i="30"/>
  <c r="AO171" i="30" s="1"/>
  <c r="AN162" i="30"/>
  <c r="AN171" i="30" s="1"/>
  <c r="AM162" i="30"/>
  <c r="AM171" i="30" s="1"/>
  <c r="AL162" i="30"/>
  <c r="AL171" i="30" s="1"/>
  <c r="AY171" i="30" s="1"/>
  <c r="W162" i="30"/>
  <c r="W171" i="30" s="1"/>
  <c r="V162" i="30"/>
  <c r="V171" i="30" s="1"/>
  <c r="S162" i="30"/>
  <c r="S171" i="30" s="1"/>
  <c r="R162" i="30"/>
  <c r="R171" i="30" s="1"/>
  <c r="Q162" i="30"/>
  <c r="Q171" i="30" s="1"/>
  <c r="P162" i="30"/>
  <c r="P171" i="30" s="1"/>
  <c r="O162" i="30"/>
  <c r="N162" i="30"/>
  <c r="N171" i="30" s="1"/>
  <c r="M162" i="30"/>
  <c r="M171" i="30" s="1"/>
  <c r="L162" i="30"/>
  <c r="L171" i="30" s="1"/>
  <c r="K162" i="30"/>
  <c r="K171" i="30" s="1"/>
  <c r="J162" i="30"/>
  <c r="J171" i="30" s="1"/>
  <c r="I162" i="30"/>
  <c r="H162" i="30"/>
  <c r="H171" i="30" s="1"/>
  <c r="AY161" i="30"/>
  <c r="AY160" i="30"/>
  <c r="AY159" i="30"/>
  <c r="U159" i="30"/>
  <c r="AY158" i="30"/>
  <c r="AW155" i="30"/>
  <c r="AR155" i="30"/>
  <c r="AQ155" i="30"/>
  <c r="AL155" i="30"/>
  <c r="W155" i="30"/>
  <c r="Q155" i="30"/>
  <c r="P155" i="30"/>
  <c r="K155" i="30"/>
  <c r="J155" i="30"/>
  <c r="AY154" i="30"/>
  <c r="U154" i="30"/>
  <c r="BA153" i="30"/>
  <c r="BA155" i="30" s="1"/>
  <c r="AZ153" i="30"/>
  <c r="AZ155" i="30" s="1"/>
  <c r="AW153" i="30"/>
  <c r="AV153" i="30"/>
  <c r="AV155" i="30" s="1"/>
  <c r="AU153" i="30"/>
  <c r="AU155" i="30" s="1"/>
  <c r="AT153" i="30"/>
  <c r="AT155" i="30" s="1"/>
  <c r="AS153" i="30"/>
  <c r="AS155" i="30" s="1"/>
  <c r="AR153" i="30"/>
  <c r="AQ153" i="30"/>
  <c r="AP153" i="30"/>
  <c r="AP155" i="30" s="1"/>
  <c r="AO153" i="30"/>
  <c r="AO155" i="30" s="1"/>
  <c r="AN153" i="30"/>
  <c r="AN155" i="30" s="1"/>
  <c r="AM153" i="30"/>
  <c r="AM155" i="30" s="1"/>
  <c r="AL153" i="30"/>
  <c r="AY153" i="30" s="1"/>
  <c r="W153" i="30"/>
  <c r="V153" i="30"/>
  <c r="V155" i="30" s="1"/>
  <c r="S153" i="30"/>
  <c r="S155" i="30" s="1"/>
  <c r="R153" i="30"/>
  <c r="R155" i="30" s="1"/>
  <c r="Q153" i="30"/>
  <c r="P153" i="30"/>
  <c r="O153" i="30"/>
  <c r="O155" i="30" s="1"/>
  <c r="N153" i="30"/>
  <c r="N155" i="30" s="1"/>
  <c r="M153" i="30"/>
  <c r="M155" i="30" s="1"/>
  <c r="L153" i="30"/>
  <c r="L155" i="30" s="1"/>
  <c r="K153" i="30"/>
  <c r="J153" i="30"/>
  <c r="I153" i="30"/>
  <c r="I155" i="30" s="1"/>
  <c r="H153" i="30"/>
  <c r="H155" i="30" s="1"/>
  <c r="AY152" i="30"/>
  <c r="U152" i="30"/>
  <c r="H149" i="30"/>
  <c r="BA148" i="30"/>
  <c r="AZ148" i="30"/>
  <c r="AW148" i="30"/>
  <c r="AV148" i="30"/>
  <c r="AV149" i="30" s="1"/>
  <c r="AU148" i="30"/>
  <c r="AU149" i="30" s="1"/>
  <c r="AT148" i="30"/>
  <c r="AS148" i="30"/>
  <c r="AR148" i="30"/>
  <c r="AQ148" i="30"/>
  <c r="AP148" i="30"/>
  <c r="AP149" i="30" s="1"/>
  <c r="AO148" i="30"/>
  <c r="AO149" i="30" s="1"/>
  <c r="AN148" i="30"/>
  <c r="AM148" i="30"/>
  <c r="AL148" i="30"/>
  <c r="W148" i="30"/>
  <c r="V148" i="30"/>
  <c r="V149" i="30" s="1"/>
  <c r="S148" i="30"/>
  <c r="R148" i="30"/>
  <c r="Q148" i="30"/>
  <c r="P148" i="30"/>
  <c r="O148" i="30"/>
  <c r="O149" i="30" s="1"/>
  <c r="N148" i="30"/>
  <c r="N149" i="30" s="1"/>
  <c r="M148" i="30"/>
  <c r="K148" i="30"/>
  <c r="J148" i="30"/>
  <c r="I148" i="30"/>
  <c r="I149" i="30" s="1"/>
  <c r="H148" i="30"/>
  <c r="AY147" i="30"/>
  <c r="U147" i="30"/>
  <c r="AY146" i="30"/>
  <c r="U146" i="30"/>
  <c r="AY145" i="30"/>
  <c r="U145" i="30"/>
  <c r="AY144" i="30"/>
  <c r="U144" i="30"/>
  <c r="AY143" i="30"/>
  <c r="AY142" i="30"/>
  <c r="U142" i="30"/>
  <c r="AY141" i="30"/>
  <c r="U141" i="30"/>
  <c r="AY140" i="30"/>
  <c r="U140" i="30"/>
  <c r="AY139" i="30"/>
  <c r="U139" i="30"/>
  <c r="AY138" i="30"/>
  <c r="U138" i="30"/>
  <c r="AY137" i="30"/>
  <c r="L137" i="30"/>
  <c r="L148" i="30" s="1"/>
  <c r="U148" i="30" s="1"/>
  <c r="BA124" i="30"/>
  <c r="AZ124" i="30"/>
  <c r="AW124" i="30"/>
  <c r="AV124" i="30"/>
  <c r="AU124" i="30"/>
  <c r="AT124" i="30"/>
  <c r="AS124" i="30"/>
  <c r="AR124" i="30"/>
  <c r="AQ124" i="30"/>
  <c r="AP124" i="30"/>
  <c r="AO124" i="30"/>
  <c r="AN124" i="30"/>
  <c r="AM124" i="30"/>
  <c r="AL124" i="30"/>
  <c r="AY124" i="30" s="1"/>
  <c r="W124" i="30"/>
  <c r="V124" i="30"/>
  <c r="S124" i="30"/>
  <c r="R124" i="30"/>
  <c r="Q124" i="30"/>
  <c r="P124" i="30"/>
  <c r="O124" i="30"/>
  <c r="N124" i="30"/>
  <c r="M124" i="30"/>
  <c r="L124" i="30"/>
  <c r="K124" i="30"/>
  <c r="J124" i="30"/>
  <c r="I124" i="30"/>
  <c r="H124" i="30"/>
  <c r="AY123" i="30"/>
  <c r="U123" i="30"/>
  <c r="AY122" i="30"/>
  <c r="U122" i="30"/>
  <c r="AY121" i="30"/>
  <c r="U121" i="30"/>
  <c r="AY120" i="30"/>
  <c r="U120" i="30"/>
  <c r="AY119" i="30"/>
  <c r="U119" i="30"/>
  <c r="AY118" i="30"/>
  <c r="U118" i="30"/>
  <c r="AY117" i="30"/>
  <c r="U117" i="30"/>
  <c r="AY116" i="30"/>
  <c r="AY115" i="30"/>
  <c r="U115" i="30"/>
  <c r="AY114" i="30"/>
  <c r="U114" i="30"/>
  <c r="AY113" i="30"/>
  <c r="U113" i="30"/>
  <c r="AY112" i="30"/>
  <c r="U112" i="30"/>
  <c r="AY111" i="30"/>
  <c r="AY110" i="30"/>
  <c r="U110" i="30"/>
  <c r="S110" i="30"/>
  <c r="AY109" i="30"/>
  <c r="U109" i="30"/>
  <c r="AY108" i="30"/>
  <c r="U108" i="30"/>
  <c r="AY107" i="30"/>
  <c r="U107" i="30"/>
  <c r="AY106" i="30"/>
  <c r="U106" i="30"/>
  <c r="AY105" i="30"/>
  <c r="U105" i="30"/>
  <c r="AY104" i="30"/>
  <c r="U104" i="30"/>
  <c r="AY103" i="30"/>
  <c r="U103" i="30"/>
  <c r="AY102" i="30"/>
  <c r="U102" i="30"/>
  <c r="AY101" i="30"/>
  <c r="U101" i="30"/>
  <c r="AY100" i="30"/>
  <c r="U100" i="30"/>
  <c r="AY99" i="30"/>
  <c r="U99" i="30"/>
  <c r="AY98" i="30"/>
  <c r="U98" i="30"/>
  <c r="AY97" i="30"/>
  <c r="U97" i="30"/>
  <c r="AY96" i="30"/>
  <c r="U96" i="30"/>
  <c r="AY95" i="30"/>
  <c r="U95" i="30"/>
  <c r="AY94" i="30"/>
  <c r="U94" i="30"/>
  <c r="AY93" i="30"/>
  <c r="U93" i="30"/>
  <c r="BA76" i="30"/>
  <c r="BA149" i="30" s="1"/>
  <c r="AZ76" i="30"/>
  <c r="AW76" i="30"/>
  <c r="AW149" i="30" s="1"/>
  <c r="AV76" i="30"/>
  <c r="AU76" i="30"/>
  <c r="AT76" i="30"/>
  <c r="AT149" i="30" s="1"/>
  <c r="AS76" i="30"/>
  <c r="AS149" i="30" s="1"/>
  <c r="AR76" i="30"/>
  <c r="AR149" i="30" s="1"/>
  <c r="AQ76" i="30"/>
  <c r="AQ149" i="30" s="1"/>
  <c r="AP76" i="30"/>
  <c r="AO76" i="30"/>
  <c r="AN76" i="30"/>
  <c r="AN149" i="30" s="1"/>
  <c r="AM76" i="30"/>
  <c r="AM149" i="30" s="1"/>
  <c r="AL76" i="30"/>
  <c r="W76" i="30"/>
  <c r="W149" i="30" s="1"/>
  <c r="V76" i="30"/>
  <c r="S76" i="30"/>
  <c r="S149" i="30" s="1"/>
  <c r="R76" i="30"/>
  <c r="Q76" i="30"/>
  <c r="Q149" i="30" s="1"/>
  <c r="P76" i="30"/>
  <c r="P149" i="30" s="1"/>
  <c r="O76" i="30"/>
  <c r="N76" i="30"/>
  <c r="M76" i="30"/>
  <c r="M149" i="30" s="1"/>
  <c r="L76" i="30"/>
  <c r="K76" i="30"/>
  <c r="K149" i="30" s="1"/>
  <c r="J76" i="30"/>
  <c r="J149" i="30" s="1"/>
  <c r="I76" i="30"/>
  <c r="H76" i="30"/>
  <c r="AY75" i="30"/>
  <c r="U75" i="30"/>
  <c r="AY74" i="30"/>
  <c r="U74" i="30"/>
  <c r="AL71" i="30"/>
  <c r="BA70" i="30"/>
  <c r="AZ70" i="30"/>
  <c r="AW70" i="30"/>
  <c r="AV70" i="30"/>
  <c r="AU70" i="30"/>
  <c r="AT70" i="30"/>
  <c r="AS70" i="30"/>
  <c r="AR70" i="30"/>
  <c r="AR71" i="30" s="1"/>
  <c r="AR179" i="30" s="1"/>
  <c r="AQ70" i="30"/>
  <c r="AP70" i="30"/>
  <c r="AO70" i="30"/>
  <c r="AN70" i="30"/>
  <c r="AM70" i="30"/>
  <c r="AL70" i="30"/>
  <c r="AY70" i="30" s="1"/>
  <c r="W70" i="30"/>
  <c r="V70" i="30"/>
  <c r="S70" i="30"/>
  <c r="R70" i="30"/>
  <c r="Q70" i="30"/>
  <c r="P70" i="30"/>
  <c r="O70" i="30"/>
  <c r="N70" i="30"/>
  <c r="M70" i="30"/>
  <c r="L70" i="30"/>
  <c r="K70" i="30"/>
  <c r="J70" i="30"/>
  <c r="I70" i="30"/>
  <c r="H70" i="30"/>
  <c r="U70" i="30" s="1"/>
  <c r="AY69" i="30"/>
  <c r="U69" i="30"/>
  <c r="AY68" i="30"/>
  <c r="AY67" i="30"/>
  <c r="U67" i="30"/>
  <c r="BA65" i="30"/>
  <c r="AZ65" i="30"/>
  <c r="AW65" i="30"/>
  <c r="AV65" i="30"/>
  <c r="AU65" i="30"/>
  <c r="AT65" i="30"/>
  <c r="AS65" i="30"/>
  <c r="AR65" i="30"/>
  <c r="AQ65" i="30"/>
  <c r="AP65" i="30"/>
  <c r="AO65" i="30"/>
  <c r="AN65" i="30"/>
  <c r="AM65" i="30"/>
  <c r="AL65" i="30"/>
  <c r="AY65" i="30" s="1"/>
  <c r="W65" i="30"/>
  <c r="V65" i="30"/>
  <c r="S65" i="30"/>
  <c r="R65" i="30"/>
  <c r="Q65" i="30"/>
  <c r="P65" i="30"/>
  <c r="O65" i="30"/>
  <c r="N65" i="30"/>
  <c r="M65" i="30"/>
  <c r="L65" i="30"/>
  <c r="K65" i="30"/>
  <c r="J65" i="30"/>
  <c r="I65" i="30"/>
  <c r="H65" i="30"/>
  <c r="AY64" i="30"/>
  <c r="U64" i="30"/>
  <c r="AY63" i="30"/>
  <c r="U63" i="30"/>
  <c r="AY62" i="30"/>
  <c r="U62" i="30"/>
  <c r="AZ60" i="30"/>
  <c r="AW60" i="30"/>
  <c r="AV60" i="30"/>
  <c r="AU60" i="30"/>
  <c r="AT60" i="30"/>
  <c r="AS60" i="30"/>
  <c r="AR60" i="30"/>
  <c r="AQ60" i="30"/>
  <c r="AP60" i="30"/>
  <c r="AO60" i="30"/>
  <c r="AN60" i="30"/>
  <c r="AM60" i="30"/>
  <c r="AL60" i="30"/>
  <c r="W60" i="30"/>
  <c r="V60" i="30"/>
  <c r="S60" i="30"/>
  <c r="R60" i="30"/>
  <c r="Q60" i="30"/>
  <c r="P60" i="30"/>
  <c r="O60" i="30"/>
  <c r="N60" i="30"/>
  <c r="M60" i="30"/>
  <c r="L60" i="30"/>
  <c r="K60" i="30"/>
  <c r="J60" i="30"/>
  <c r="I60" i="30"/>
  <c r="H60" i="30"/>
  <c r="U60" i="30" s="1"/>
  <c r="BA59" i="30"/>
  <c r="AY59" i="30"/>
  <c r="U59" i="30"/>
  <c r="BA58" i="30"/>
  <c r="BA60" i="30" s="1"/>
  <c r="AY58" i="30"/>
  <c r="U58" i="30"/>
  <c r="BA56" i="30"/>
  <c r="AZ56" i="30"/>
  <c r="AW56" i="30"/>
  <c r="AV56" i="30"/>
  <c r="AU56" i="30"/>
  <c r="AT56" i="30"/>
  <c r="AS56" i="30"/>
  <c r="AR56" i="30"/>
  <c r="AQ56" i="30"/>
  <c r="AP56" i="30"/>
  <c r="AO56" i="30"/>
  <c r="AN56" i="30"/>
  <c r="AM56" i="30"/>
  <c r="AL56" i="30"/>
  <c r="W56" i="30"/>
  <c r="V56" i="30"/>
  <c r="S56" i="30"/>
  <c r="R56" i="30"/>
  <c r="Q56" i="30"/>
  <c r="P56" i="30"/>
  <c r="O56" i="30"/>
  <c r="N56" i="30"/>
  <c r="M56" i="30"/>
  <c r="L56" i="30"/>
  <c r="K56" i="30"/>
  <c r="J56" i="30"/>
  <c r="I56" i="30"/>
  <c r="H56" i="30"/>
  <c r="U56" i="30" s="1"/>
  <c r="AY55" i="30"/>
  <c r="U55" i="30"/>
  <c r="AY54" i="30"/>
  <c r="U54" i="30"/>
  <c r="W52" i="30"/>
  <c r="V52" i="30"/>
  <c r="S52" i="30"/>
  <c r="R52" i="30"/>
  <c r="R71" i="30" s="1"/>
  <c r="Q52" i="30"/>
  <c r="Q71" i="30" s="1"/>
  <c r="Q175" i="30" s="1"/>
  <c r="P52" i="30"/>
  <c r="O52" i="30"/>
  <c r="N52" i="30"/>
  <c r="M52" i="30"/>
  <c r="L52" i="30"/>
  <c r="L71" i="30" s="1"/>
  <c r="K52" i="30"/>
  <c r="K71" i="30" s="1"/>
  <c r="K175" i="30" s="1"/>
  <c r="J52" i="30"/>
  <c r="I52" i="30"/>
  <c r="H52" i="30"/>
  <c r="U51" i="30"/>
  <c r="BA50" i="30"/>
  <c r="BA71" i="30" s="1"/>
  <c r="AZ50" i="30"/>
  <c r="AZ71" i="30" s="1"/>
  <c r="AW50" i="30"/>
  <c r="AV50" i="30"/>
  <c r="AV71" i="30" s="1"/>
  <c r="AU50" i="30"/>
  <c r="AU71" i="30" s="1"/>
  <c r="AT50" i="30"/>
  <c r="AT71" i="30" s="1"/>
  <c r="AS50" i="30"/>
  <c r="AS71" i="30" s="1"/>
  <c r="AR50" i="30"/>
  <c r="AQ50" i="30"/>
  <c r="AP50" i="30"/>
  <c r="AP71" i="30" s="1"/>
  <c r="AO50" i="30"/>
  <c r="AO71" i="30" s="1"/>
  <c r="AN50" i="30"/>
  <c r="AN71" i="30" s="1"/>
  <c r="AM50" i="30"/>
  <c r="AM71" i="30" s="1"/>
  <c r="AL50" i="30"/>
  <c r="AY50" i="30" s="1"/>
  <c r="AY47" i="30"/>
  <c r="W47" i="30"/>
  <c r="V47" i="30"/>
  <c r="V71" i="30" s="1"/>
  <c r="S47" i="30"/>
  <c r="S71" i="30" s="1"/>
  <c r="S175" i="30" s="1"/>
  <c r="R47" i="30"/>
  <c r="Q47" i="30"/>
  <c r="P47" i="30"/>
  <c r="O47" i="30"/>
  <c r="O71" i="30" s="1"/>
  <c r="N47" i="30"/>
  <c r="N71" i="30" s="1"/>
  <c r="M47" i="30"/>
  <c r="M71" i="30" s="1"/>
  <c r="M175" i="30" s="1"/>
  <c r="L47" i="30"/>
  <c r="K47" i="30"/>
  <c r="J47" i="30"/>
  <c r="I47" i="30"/>
  <c r="I71" i="30" s="1"/>
  <c r="H47" i="30"/>
  <c r="H71" i="30" s="1"/>
  <c r="AY46" i="30"/>
  <c r="U46" i="30"/>
  <c r="AY45" i="30"/>
  <c r="U45" i="30"/>
  <c r="AY44" i="30"/>
  <c r="U44" i="30"/>
  <c r="AY43" i="30"/>
  <c r="U43" i="30"/>
  <c r="AV39" i="30"/>
  <c r="I39" i="30"/>
  <c r="BA38" i="30"/>
  <c r="AZ38" i="30"/>
  <c r="AW38" i="30"/>
  <c r="AV38" i="30"/>
  <c r="AU38" i="30"/>
  <c r="AT38" i="30"/>
  <c r="AS38" i="30"/>
  <c r="AR38" i="30"/>
  <c r="AQ38" i="30"/>
  <c r="AP38" i="30"/>
  <c r="AO38" i="30"/>
  <c r="AN38" i="30"/>
  <c r="AM38" i="30"/>
  <c r="AL38" i="30"/>
  <c r="AY38" i="30" s="1"/>
  <c r="W38" i="30"/>
  <c r="V38" i="30"/>
  <c r="S38" i="30"/>
  <c r="R38" i="30"/>
  <c r="Q38" i="30"/>
  <c r="P38" i="30"/>
  <c r="O38" i="30"/>
  <c r="N38" i="30"/>
  <c r="M38" i="30"/>
  <c r="L38" i="30"/>
  <c r="K38" i="30"/>
  <c r="J38" i="30"/>
  <c r="I38" i="30"/>
  <c r="H38" i="30"/>
  <c r="U38" i="30" s="1"/>
  <c r="AY37" i="30"/>
  <c r="U37" i="30"/>
  <c r="BA34" i="30"/>
  <c r="AZ34" i="30"/>
  <c r="AW34" i="30"/>
  <c r="AV34" i="30"/>
  <c r="AU34" i="30"/>
  <c r="AT34" i="30"/>
  <c r="AS34" i="30"/>
  <c r="AR34" i="30"/>
  <c r="AR35" i="30" s="1"/>
  <c r="AR39" i="30" s="1"/>
  <c r="AR180" i="30" s="1"/>
  <c r="AR187" i="30" s="1"/>
  <c r="AQ34" i="30"/>
  <c r="AP34" i="30"/>
  <c r="AO34" i="30"/>
  <c r="AN34" i="30"/>
  <c r="AM34" i="30"/>
  <c r="AL34" i="30"/>
  <c r="AL35" i="30" s="1"/>
  <c r="V34" i="30"/>
  <c r="R34" i="30"/>
  <c r="Q34" i="30"/>
  <c r="Q35" i="30" s="1"/>
  <c r="Q39" i="30" s="1"/>
  <c r="Q176" i="30" s="1"/>
  <c r="Q184" i="30" s="1"/>
  <c r="P34" i="30"/>
  <c r="O34" i="30"/>
  <c r="N34" i="30"/>
  <c r="M34" i="30"/>
  <c r="L34" i="30"/>
  <c r="K34" i="30"/>
  <c r="K35" i="30" s="1"/>
  <c r="K39" i="30" s="1"/>
  <c r="K176" i="30" s="1"/>
  <c r="K184" i="30" s="1"/>
  <c r="J34" i="30"/>
  <c r="I34" i="30"/>
  <c r="H34" i="30"/>
  <c r="U34" i="30" s="1"/>
  <c r="AY33" i="30"/>
  <c r="U33" i="30"/>
  <c r="AY32" i="30"/>
  <c r="U32" i="30"/>
  <c r="AY31" i="30"/>
  <c r="U31" i="30"/>
  <c r="AY30" i="30"/>
  <c r="U30" i="30"/>
  <c r="AY29" i="30"/>
  <c r="U29" i="30"/>
  <c r="AY28" i="30"/>
  <c r="W28" i="30"/>
  <c r="S28" i="30"/>
  <c r="U28" i="30" s="1"/>
  <c r="AY27" i="30"/>
  <c r="W27" i="30"/>
  <c r="S27" i="30"/>
  <c r="U27" i="30" s="1"/>
  <c r="AY26" i="30"/>
  <c r="U26" i="30"/>
  <c r="AY25" i="30"/>
  <c r="U25" i="30"/>
  <c r="AY24" i="30"/>
  <c r="W24" i="30"/>
  <c r="W34" i="30" s="1"/>
  <c r="S24" i="30"/>
  <c r="S34" i="30" s="1"/>
  <c r="BA22" i="30"/>
  <c r="AZ22" i="30"/>
  <c r="AW22" i="30"/>
  <c r="AV22" i="30"/>
  <c r="AU22" i="30"/>
  <c r="AT22" i="30"/>
  <c r="AS22" i="30"/>
  <c r="AR22" i="30"/>
  <c r="AQ22" i="30"/>
  <c r="AP22" i="30"/>
  <c r="AO22" i="30"/>
  <c r="AN22" i="30"/>
  <c r="AM22" i="30"/>
  <c r="AL22" i="30"/>
  <c r="V22" i="30"/>
  <c r="S22" i="30"/>
  <c r="R22" i="30"/>
  <c r="Q22" i="30"/>
  <c r="P22" i="30"/>
  <c r="O22" i="30"/>
  <c r="N22" i="30"/>
  <c r="M22" i="30"/>
  <c r="L22" i="30"/>
  <c r="K22" i="30"/>
  <c r="J22" i="30"/>
  <c r="I22" i="30"/>
  <c r="H22" i="30"/>
  <c r="AY21" i="30"/>
  <c r="U21" i="30"/>
  <c r="AY20" i="30"/>
  <c r="U20" i="30"/>
  <c r="AY19" i="30"/>
  <c r="U19" i="30"/>
  <c r="AY18" i="30"/>
  <c r="W18" i="30"/>
  <c r="W22" i="30" s="1"/>
  <c r="U18" i="30"/>
  <c r="AY17" i="30"/>
  <c r="U17" i="30"/>
  <c r="BA15" i="30"/>
  <c r="AZ15" i="30"/>
  <c r="AZ35" i="30" s="1"/>
  <c r="AZ39" i="30" s="1"/>
  <c r="AW15" i="30"/>
  <c r="AW35" i="30" s="1"/>
  <c r="AW39" i="30" s="1"/>
  <c r="AV15" i="30"/>
  <c r="AV35" i="30" s="1"/>
  <c r="AU15" i="30"/>
  <c r="AU35" i="30" s="1"/>
  <c r="AU39" i="30" s="1"/>
  <c r="AT15" i="30"/>
  <c r="AS15" i="30"/>
  <c r="AS35" i="30" s="1"/>
  <c r="AS39" i="30" s="1"/>
  <c r="AR15" i="30"/>
  <c r="AQ15" i="30"/>
  <c r="AQ35" i="30" s="1"/>
  <c r="AQ39" i="30" s="1"/>
  <c r="AP15" i="30"/>
  <c r="AP35" i="30" s="1"/>
  <c r="AP39" i="30" s="1"/>
  <c r="AO15" i="30"/>
  <c r="AO35" i="30" s="1"/>
  <c r="AO39" i="30" s="1"/>
  <c r="AN15" i="30"/>
  <c r="AM15" i="30"/>
  <c r="AM35" i="30" s="1"/>
  <c r="AM39" i="30" s="1"/>
  <c r="AL15" i="30"/>
  <c r="AY15" i="30" s="1"/>
  <c r="V15" i="30"/>
  <c r="V35" i="30" s="1"/>
  <c r="V39" i="30" s="1"/>
  <c r="S15" i="30"/>
  <c r="S35" i="30" s="1"/>
  <c r="S39" i="30" s="1"/>
  <c r="R15" i="30"/>
  <c r="R35" i="30" s="1"/>
  <c r="R39" i="30" s="1"/>
  <c r="Q15" i="30"/>
  <c r="P15" i="30"/>
  <c r="P35" i="30" s="1"/>
  <c r="P39" i="30" s="1"/>
  <c r="O15" i="30"/>
  <c r="O35" i="30" s="1"/>
  <c r="O39" i="30" s="1"/>
  <c r="N15" i="30"/>
  <c r="N35" i="30" s="1"/>
  <c r="N39" i="30" s="1"/>
  <c r="M15" i="30"/>
  <c r="M35" i="30" s="1"/>
  <c r="M39" i="30" s="1"/>
  <c r="L15" i="30"/>
  <c r="L35" i="30" s="1"/>
  <c r="L39" i="30" s="1"/>
  <c r="K15" i="30"/>
  <c r="J15" i="30"/>
  <c r="J35" i="30" s="1"/>
  <c r="J39" i="30" s="1"/>
  <c r="I15" i="30"/>
  <c r="I35" i="30" s="1"/>
  <c r="H15" i="30"/>
  <c r="H35" i="30" s="1"/>
  <c r="AY14" i="30"/>
  <c r="U14" i="30"/>
  <c r="AY13" i="30"/>
  <c r="U13" i="30"/>
  <c r="AY12" i="30"/>
  <c r="U12" i="30"/>
  <c r="AY11" i="30"/>
  <c r="U11" i="30"/>
  <c r="AY10" i="30"/>
  <c r="U10" i="30"/>
  <c r="AY9" i="30"/>
  <c r="U9" i="30"/>
  <c r="AY8" i="30"/>
  <c r="U8" i="30"/>
  <c r="U7" i="30"/>
  <c r="AY6" i="30"/>
  <c r="U6" i="30"/>
  <c r="AY5" i="30"/>
  <c r="W5" i="30"/>
  <c r="W15" i="30" s="1"/>
  <c r="U5" i="30"/>
  <c r="W174" i="29"/>
  <c r="W28" i="29"/>
  <c r="W27" i="29"/>
  <c r="W24" i="29"/>
  <c r="W172" i="29" s="1"/>
  <c r="L137" i="29"/>
  <c r="U137" i="29" s="1"/>
  <c r="S110" i="29"/>
  <c r="S27" i="29"/>
  <c r="S28" i="29"/>
  <c r="S34" i="29" s="1"/>
  <c r="S24" i="29"/>
  <c r="U24" i="29" s="1"/>
  <c r="W18" i="29"/>
  <c r="W5" i="29"/>
  <c r="AW186" i="29"/>
  <c r="AQ186" i="29"/>
  <c r="BA185" i="29"/>
  <c r="BA186" i="29" s="1"/>
  <c r="AZ185" i="29"/>
  <c r="AZ186" i="29" s="1"/>
  <c r="AW185" i="29"/>
  <c r="AV185" i="29"/>
  <c r="AV186" i="29" s="1"/>
  <c r="AU185" i="29"/>
  <c r="AU186" i="29" s="1"/>
  <c r="AT185" i="29"/>
  <c r="AT186" i="29" s="1"/>
  <c r="AS185" i="29"/>
  <c r="AS186" i="29" s="1"/>
  <c r="AR185" i="29"/>
  <c r="AR186" i="29" s="1"/>
  <c r="AQ185" i="29"/>
  <c r="AP185" i="29"/>
  <c r="AP186" i="29" s="1"/>
  <c r="AO185" i="29"/>
  <c r="AO186" i="29" s="1"/>
  <c r="AN185" i="29"/>
  <c r="AN186" i="29" s="1"/>
  <c r="AM185" i="29"/>
  <c r="AM186" i="29" s="1"/>
  <c r="AL185" i="29"/>
  <c r="AY185" i="29" s="1"/>
  <c r="AY184" i="29"/>
  <c r="AY183" i="29"/>
  <c r="L183" i="29"/>
  <c r="W182" i="29"/>
  <c r="W183" i="29" s="1"/>
  <c r="V182" i="29"/>
  <c r="V183" i="29" s="1"/>
  <c r="S182" i="29"/>
  <c r="S183" i="29" s="1"/>
  <c r="R182" i="29"/>
  <c r="R183" i="29" s="1"/>
  <c r="Q182" i="29"/>
  <c r="Q183" i="29" s="1"/>
  <c r="P182" i="29"/>
  <c r="P183" i="29" s="1"/>
  <c r="O182" i="29"/>
  <c r="O183" i="29" s="1"/>
  <c r="N182" i="29"/>
  <c r="N183" i="29" s="1"/>
  <c r="M182" i="29"/>
  <c r="M183" i="29" s="1"/>
  <c r="L182" i="29"/>
  <c r="K182" i="29"/>
  <c r="K183" i="29" s="1"/>
  <c r="J182" i="29"/>
  <c r="J183" i="29" s="1"/>
  <c r="I182" i="29"/>
  <c r="I183" i="29" s="1"/>
  <c r="H182" i="29"/>
  <c r="U181" i="29"/>
  <c r="U180" i="29"/>
  <c r="AX179" i="29"/>
  <c r="U179" i="29"/>
  <c r="BA177" i="29"/>
  <c r="BA170" i="29"/>
  <c r="AZ170" i="29"/>
  <c r="AW170" i="29"/>
  <c r="AV170" i="29"/>
  <c r="AU170" i="29"/>
  <c r="AT170" i="29"/>
  <c r="AS170" i="29"/>
  <c r="AR170" i="29"/>
  <c r="AQ170" i="29"/>
  <c r="AP170" i="29"/>
  <c r="AO170" i="29"/>
  <c r="AN170" i="29"/>
  <c r="AM170" i="29"/>
  <c r="AL170" i="29"/>
  <c r="AY170" i="29" s="1"/>
  <c r="W170" i="29"/>
  <c r="V170" i="29"/>
  <c r="S170" i="29"/>
  <c r="R170" i="29"/>
  <c r="Q170" i="29"/>
  <c r="P170" i="29"/>
  <c r="O170" i="29"/>
  <c r="N170" i="29"/>
  <c r="M170" i="29"/>
  <c r="L170" i="29"/>
  <c r="K170" i="29"/>
  <c r="J170" i="29"/>
  <c r="I170" i="29"/>
  <c r="H170" i="29"/>
  <c r="U170" i="29" s="1"/>
  <c r="AY169" i="29"/>
  <c r="U169" i="29"/>
  <c r="AY168" i="29"/>
  <c r="AY167" i="29"/>
  <c r="BA165" i="29"/>
  <c r="AZ165" i="29"/>
  <c r="AW165" i="29"/>
  <c r="AV165" i="29"/>
  <c r="AU165" i="29"/>
  <c r="AT165" i="29"/>
  <c r="AS165" i="29"/>
  <c r="AR165" i="29"/>
  <c r="AQ165" i="29"/>
  <c r="AP165" i="29"/>
  <c r="AO165" i="29"/>
  <c r="AN165" i="29"/>
  <c r="AM165" i="29"/>
  <c r="AL165" i="29"/>
  <c r="AY165" i="29" s="1"/>
  <c r="W165" i="29"/>
  <c r="V165" i="29"/>
  <c r="S165" i="29"/>
  <c r="R165" i="29"/>
  <c r="Q165" i="29"/>
  <c r="P165" i="29"/>
  <c r="O165" i="29"/>
  <c r="N165" i="29"/>
  <c r="M165" i="29"/>
  <c r="L165" i="29"/>
  <c r="K165" i="29"/>
  <c r="J165" i="29"/>
  <c r="I165" i="29"/>
  <c r="H165" i="29"/>
  <c r="AY164" i="29"/>
  <c r="U164" i="29"/>
  <c r="BA162" i="29"/>
  <c r="BA171" i="29" s="1"/>
  <c r="AZ162" i="29"/>
  <c r="AZ171" i="29" s="1"/>
  <c r="AW162" i="29"/>
  <c r="AW171" i="29" s="1"/>
  <c r="AV162" i="29"/>
  <c r="AV171" i="29" s="1"/>
  <c r="AU162" i="29"/>
  <c r="AU171" i="29" s="1"/>
  <c r="AT162" i="29"/>
  <c r="AT171" i="29" s="1"/>
  <c r="AS162" i="29"/>
  <c r="AS171" i="29" s="1"/>
  <c r="AR162" i="29"/>
  <c r="AR171" i="29" s="1"/>
  <c r="AQ162" i="29"/>
  <c r="AQ171" i="29" s="1"/>
  <c r="AP162" i="29"/>
  <c r="AP171" i="29" s="1"/>
  <c r="AO162" i="29"/>
  <c r="AO171" i="29" s="1"/>
  <c r="AN162" i="29"/>
  <c r="AN171" i="29" s="1"/>
  <c r="AM162" i="29"/>
  <c r="AM171" i="29" s="1"/>
  <c r="AL162" i="29"/>
  <c r="AL171" i="29" s="1"/>
  <c r="AY171" i="29" s="1"/>
  <c r="W162" i="29"/>
  <c r="W171" i="29" s="1"/>
  <c r="V162" i="29"/>
  <c r="V171" i="29" s="1"/>
  <c r="S162" i="29"/>
  <c r="S171" i="29" s="1"/>
  <c r="R162" i="29"/>
  <c r="R171" i="29" s="1"/>
  <c r="Q162" i="29"/>
  <c r="Q171" i="29" s="1"/>
  <c r="P162" i="29"/>
  <c r="P171" i="29" s="1"/>
  <c r="O162" i="29"/>
  <c r="O171" i="29" s="1"/>
  <c r="N162" i="29"/>
  <c r="N171" i="29" s="1"/>
  <c r="M162" i="29"/>
  <c r="M171" i="29" s="1"/>
  <c r="L162" i="29"/>
  <c r="L171" i="29" s="1"/>
  <c r="K162" i="29"/>
  <c r="K171" i="29" s="1"/>
  <c r="J162" i="29"/>
  <c r="J171" i="29" s="1"/>
  <c r="I162" i="29"/>
  <c r="I171" i="29" s="1"/>
  <c r="H162" i="29"/>
  <c r="H171" i="29" s="1"/>
  <c r="AY161" i="29"/>
  <c r="AY160" i="29"/>
  <c r="AY159" i="29"/>
  <c r="U159" i="29"/>
  <c r="AY158" i="29"/>
  <c r="AV155" i="29"/>
  <c r="AP155" i="29"/>
  <c r="V155" i="29"/>
  <c r="O155" i="29"/>
  <c r="I155" i="29"/>
  <c r="AY154" i="29"/>
  <c r="U154" i="29"/>
  <c r="BA153" i="29"/>
  <c r="BA155" i="29" s="1"/>
  <c r="AZ153" i="29"/>
  <c r="AZ155" i="29" s="1"/>
  <c r="AW153" i="29"/>
  <c r="AW155" i="29" s="1"/>
  <c r="AV153" i="29"/>
  <c r="AU153" i="29"/>
  <c r="AU155" i="29" s="1"/>
  <c r="AT153" i="29"/>
  <c r="AT155" i="29" s="1"/>
  <c r="AS153" i="29"/>
  <c r="AS155" i="29" s="1"/>
  <c r="AR153" i="29"/>
  <c r="AR155" i="29" s="1"/>
  <c r="AQ153" i="29"/>
  <c r="AQ155" i="29" s="1"/>
  <c r="AP153" i="29"/>
  <c r="AO153" i="29"/>
  <c r="AO155" i="29" s="1"/>
  <c r="AN153" i="29"/>
  <c r="AN155" i="29" s="1"/>
  <c r="AM153" i="29"/>
  <c r="AM155" i="29" s="1"/>
  <c r="AL153" i="29"/>
  <c r="AY153" i="29" s="1"/>
  <c r="W153" i="29"/>
  <c r="W155" i="29" s="1"/>
  <c r="V153" i="29"/>
  <c r="S153" i="29"/>
  <c r="S155" i="29" s="1"/>
  <c r="R153" i="29"/>
  <c r="R155" i="29" s="1"/>
  <c r="Q153" i="29"/>
  <c r="Q155" i="29" s="1"/>
  <c r="P153" i="29"/>
  <c r="P155" i="29" s="1"/>
  <c r="O153" i="29"/>
  <c r="N153" i="29"/>
  <c r="N155" i="29" s="1"/>
  <c r="M153" i="29"/>
  <c r="M155" i="29" s="1"/>
  <c r="L153" i="29"/>
  <c r="L155" i="29" s="1"/>
  <c r="K153" i="29"/>
  <c r="K155" i="29" s="1"/>
  <c r="J153" i="29"/>
  <c r="J155" i="29" s="1"/>
  <c r="I153" i="29"/>
  <c r="H153" i="29"/>
  <c r="H155" i="29" s="1"/>
  <c r="AY152" i="29"/>
  <c r="U152" i="29"/>
  <c r="BA148" i="29"/>
  <c r="BA149" i="29" s="1"/>
  <c r="AZ148" i="29"/>
  <c r="AW148" i="29"/>
  <c r="AV148" i="29"/>
  <c r="AU148" i="29"/>
  <c r="AT148" i="29"/>
  <c r="AT149" i="29" s="1"/>
  <c r="AS148" i="29"/>
  <c r="AR148" i="29"/>
  <c r="AQ148" i="29"/>
  <c r="AP148" i="29"/>
  <c r="AO148" i="29"/>
  <c r="AN148" i="29"/>
  <c r="AN149" i="29" s="1"/>
  <c r="AM148" i="29"/>
  <c r="AL148" i="29"/>
  <c r="AY148" i="29" s="1"/>
  <c r="W148" i="29"/>
  <c r="V148" i="29"/>
  <c r="S148" i="29"/>
  <c r="R148" i="29"/>
  <c r="Q148" i="29"/>
  <c r="P148" i="29"/>
  <c r="O148" i="29"/>
  <c r="N148" i="29"/>
  <c r="M148" i="29"/>
  <c r="M149" i="29" s="1"/>
  <c r="L148" i="29"/>
  <c r="K148" i="29"/>
  <c r="J148" i="29"/>
  <c r="I148" i="29"/>
  <c r="H148" i="29"/>
  <c r="AY147" i="29"/>
  <c r="U147" i="29"/>
  <c r="AY146" i="29"/>
  <c r="U146" i="29"/>
  <c r="AY145" i="29"/>
  <c r="U145" i="29"/>
  <c r="AY144" i="29"/>
  <c r="U144" i="29"/>
  <c r="AY143" i="29"/>
  <c r="AY142" i="29"/>
  <c r="U142" i="29"/>
  <c r="AY141" i="29"/>
  <c r="U141" i="29"/>
  <c r="AY140" i="29"/>
  <c r="U140" i="29"/>
  <c r="AY139" i="29"/>
  <c r="U139" i="29"/>
  <c r="AY138" i="29"/>
  <c r="U138" i="29"/>
  <c r="AY137" i="29"/>
  <c r="BA124" i="29"/>
  <c r="AZ124" i="29"/>
  <c r="AW124" i="29"/>
  <c r="AV124" i="29"/>
  <c r="AU124" i="29"/>
  <c r="AT124" i="29"/>
  <c r="AS124" i="29"/>
  <c r="AR124" i="29"/>
  <c r="AQ124" i="29"/>
  <c r="AP124" i="29"/>
  <c r="AO124" i="29"/>
  <c r="AN124" i="29"/>
  <c r="AM124" i="29"/>
  <c r="AL124" i="29"/>
  <c r="AY124" i="29" s="1"/>
  <c r="W124" i="29"/>
  <c r="V124" i="29"/>
  <c r="S124" i="29"/>
  <c r="R124" i="29"/>
  <c r="Q124" i="29"/>
  <c r="P124" i="29"/>
  <c r="O124" i="29"/>
  <c r="N124" i="29"/>
  <c r="M124" i="29"/>
  <c r="L124" i="29"/>
  <c r="K124" i="29"/>
  <c r="J124" i="29"/>
  <c r="I124" i="29"/>
  <c r="H124" i="29"/>
  <c r="AY123" i="29"/>
  <c r="U123" i="29"/>
  <c r="AY122" i="29"/>
  <c r="U122" i="29"/>
  <c r="AY121" i="29"/>
  <c r="U121" i="29"/>
  <c r="AY120" i="29"/>
  <c r="U120" i="29"/>
  <c r="AY119" i="29"/>
  <c r="U119" i="29"/>
  <c r="AY118" i="29"/>
  <c r="U118" i="29"/>
  <c r="AY117" i="29"/>
  <c r="U117" i="29"/>
  <c r="AY116" i="29"/>
  <c r="AY115" i="29"/>
  <c r="U115" i="29"/>
  <c r="AY114" i="29"/>
  <c r="U114" i="29"/>
  <c r="AY113" i="29"/>
  <c r="U113" i="29"/>
  <c r="AY112" i="29"/>
  <c r="U112" i="29"/>
  <c r="AY111" i="29"/>
  <c r="AY110" i="29"/>
  <c r="U110" i="29"/>
  <c r="AY109" i="29"/>
  <c r="U109" i="29"/>
  <c r="AY108" i="29"/>
  <c r="U108" i="29"/>
  <c r="AY107" i="29"/>
  <c r="U107" i="29"/>
  <c r="AY106" i="29"/>
  <c r="U106" i="29"/>
  <c r="AY105" i="29"/>
  <c r="U105" i="29"/>
  <c r="AY104" i="29"/>
  <c r="U104" i="29"/>
  <c r="AY103" i="29"/>
  <c r="U103" i="29"/>
  <c r="AY102" i="29"/>
  <c r="U102" i="29"/>
  <c r="AY101" i="29"/>
  <c r="U101" i="29"/>
  <c r="AY100" i="29"/>
  <c r="U100" i="29"/>
  <c r="AY99" i="29"/>
  <c r="U99" i="29"/>
  <c r="AY98" i="29"/>
  <c r="U98" i="29"/>
  <c r="AY97" i="29"/>
  <c r="U97" i="29"/>
  <c r="AY96" i="29"/>
  <c r="U96" i="29"/>
  <c r="AY95" i="29"/>
  <c r="U95" i="29"/>
  <c r="AY94" i="29"/>
  <c r="U94" i="29"/>
  <c r="AY93" i="29"/>
  <c r="U93" i="29"/>
  <c r="BA76" i="29"/>
  <c r="AZ76" i="29"/>
  <c r="AZ149" i="29" s="1"/>
  <c r="AW76" i="29"/>
  <c r="AW149" i="29" s="1"/>
  <c r="AV76" i="29"/>
  <c r="AV149" i="29" s="1"/>
  <c r="AU76" i="29"/>
  <c r="AU149" i="29" s="1"/>
  <c r="AT76" i="29"/>
  <c r="AS76" i="29"/>
  <c r="AS149" i="29" s="1"/>
  <c r="AR76" i="29"/>
  <c r="AR149" i="29" s="1"/>
  <c r="AQ76" i="29"/>
  <c r="AQ149" i="29" s="1"/>
  <c r="AP76" i="29"/>
  <c r="AP149" i="29" s="1"/>
  <c r="AO76" i="29"/>
  <c r="AO149" i="29" s="1"/>
  <c r="AN76" i="29"/>
  <c r="AM76" i="29"/>
  <c r="AM149" i="29" s="1"/>
  <c r="AL76" i="29"/>
  <c r="AL149" i="29" s="1"/>
  <c r="W76" i="29"/>
  <c r="V76" i="29"/>
  <c r="V149" i="29" s="1"/>
  <c r="S76" i="29"/>
  <c r="R76" i="29"/>
  <c r="Q76" i="29"/>
  <c r="P76" i="29"/>
  <c r="P149" i="29" s="1"/>
  <c r="O76" i="29"/>
  <c r="O149" i="29" s="1"/>
  <c r="N76" i="29"/>
  <c r="N149" i="29" s="1"/>
  <c r="M76" i="29"/>
  <c r="L76" i="29"/>
  <c r="K76" i="29"/>
  <c r="K149" i="29" s="1"/>
  <c r="J76" i="29"/>
  <c r="J149" i="29" s="1"/>
  <c r="I76" i="29"/>
  <c r="I149" i="29" s="1"/>
  <c r="H76" i="29"/>
  <c r="U76" i="29" s="1"/>
  <c r="AY75" i="29"/>
  <c r="U75" i="29"/>
  <c r="AY74" i="29"/>
  <c r="U74" i="29"/>
  <c r="BA70" i="29"/>
  <c r="AZ70" i="29"/>
  <c r="AW70" i="29"/>
  <c r="AV70" i="29"/>
  <c r="AU70" i="29"/>
  <c r="AU71" i="29" s="1"/>
  <c r="AT70" i="29"/>
  <c r="AS70" i="29"/>
  <c r="AR70" i="29"/>
  <c r="AQ70" i="29"/>
  <c r="AP70" i="29"/>
  <c r="AO70" i="29"/>
  <c r="AO71" i="29" s="1"/>
  <c r="AN70" i="29"/>
  <c r="AM70" i="29"/>
  <c r="AL70" i="29"/>
  <c r="AY70" i="29" s="1"/>
  <c r="W70" i="29"/>
  <c r="V70" i="29"/>
  <c r="S70" i="29"/>
  <c r="R70" i="29"/>
  <c r="Q70" i="29"/>
  <c r="P70" i="29"/>
  <c r="O70" i="29"/>
  <c r="N70" i="29"/>
  <c r="M70" i="29"/>
  <c r="L70" i="29"/>
  <c r="K70" i="29"/>
  <c r="J70" i="29"/>
  <c r="I70" i="29"/>
  <c r="H70" i="29"/>
  <c r="AY69" i="29"/>
  <c r="U69" i="29"/>
  <c r="AY68" i="29"/>
  <c r="AY67" i="29"/>
  <c r="U67" i="29"/>
  <c r="BA65" i="29"/>
  <c r="AZ65" i="29"/>
  <c r="AW65" i="29"/>
  <c r="AV65" i="29"/>
  <c r="AU65" i="29"/>
  <c r="AT65" i="29"/>
  <c r="AS65" i="29"/>
  <c r="AR65" i="29"/>
  <c r="AQ65" i="29"/>
  <c r="AP65" i="29"/>
  <c r="AO65" i="29"/>
  <c r="AN65" i="29"/>
  <c r="AM65" i="29"/>
  <c r="AL65" i="29"/>
  <c r="AY65" i="29" s="1"/>
  <c r="W65" i="29"/>
  <c r="V65" i="29"/>
  <c r="S65" i="29"/>
  <c r="R65" i="29"/>
  <c r="Q65" i="29"/>
  <c r="P65" i="29"/>
  <c r="O65" i="29"/>
  <c r="N65" i="29"/>
  <c r="M65" i="29"/>
  <c r="L65" i="29"/>
  <c r="K65" i="29"/>
  <c r="J65" i="29"/>
  <c r="I65" i="29"/>
  <c r="H65" i="29"/>
  <c r="AY64" i="29"/>
  <c r="U64" i="29"/>
  <c r="AY63" i="29"/>
  <c r="U63" i="29"/>
  <c r="AY62" i="29"/>
  <c r="U62" i="29"/>
  <c r="AZ60" i="29"/>
  <c r="AW60" i="29"/>
  <c r="AV60" i="29"/>
  <c r="AU60" i="29"/>
  <c r="AT60" i="29"/>
  <c r="AS60" i="29"/>
  <c r="AR60" i="29"/>
  <c r="AQ60" i="29"/>
  <c r="AP60" i="29"/>
  <c r="AO60" i="29"/>
  <c r="AN60" i="29"/>
  <c r="AM60" i="29"/>
  <c r="AL60" i="29"/>
  <c r="AY60" i="29" s="1"/>
  <c r="W60" i="29"/>
  <c r="V60" i="29"/>
  <c r="S60" i="29"/>
  <c r="R60" i="29"/>
  <c r="Q60" i="29"/>
  <c r="P60" i="29"/>
  <c r="O60" i="29"/>
  <c r="N60" i="29"/>
  <c r="M60" i="29"/>
  <c r="L60" i="29"/>
  <c r="K60" i="29"/>
  <c r="J60" i="29"/>
  <c r="I60" i="29"/>
  <c r="H60" i="29"/>
  <c r="BA59" i="29"/>
  <c r="BA60" i="29" s="1"/>
  <c r="AY59" i="29"/>
  <c r="U59" i="29"/>
  <c r="BA58" i="29"/>
  <c r="AY58" i="29"/>
  <c r="U58" i="29"/>
  <c r="BA56" i="29"/>
  <c r="AZ56" i="29"/>
  <c r="AW56" i="29"/>
  <c r="AV56" i="29"/>
  <c r="AU56" i="29"/>
  <c r="AT56" i="29"/>
  <c r="AS56" i="29"/>
  <c r="AR56" i="29"/>
  <c r="AQ56" i="29"/>
  <c r="AP56" i="29"/>
  <c r="AO56" i="29"/>
  <c r="AN56" i="29"/>
  <c r="AM56" i="29"/>
  <c r="AL56" i="29"/>
  <c r="AY56" i="29" s="1"/>
  <c r="W56" i="29"/>
  <c r="V56" i="29"/>
  <c r="S56" i="29"/>
  <c r="R56" i="29"/>
  <c r="Q56" i="29"/>
  <c r="P56" i="29"/>
  <c r="O56" i="29"/>
  <c r="N56" i="29"/>
  <c r="M56" i="29"/>
  <c r="L56" i="29"/>
  <c r="K56" i="29"/>
  <c r="J56" i="29"/>
  <c r="I56" i="29"/>
  <c r="H56" i="29"/>
  <c r="U56" i="29" s="1"/>
  <c r="AY55" i="29"/>
  <c r="U55" i="29"/>
  <c r="AY54" i="29"/>
  <c r="U54" i="29"/>
  <c r="W52" i="29"/>
  <c r="V52" i="29"/>
  <c r="S52" i="29"/>
  <c r="R52" i="29"/>
  <c r="Q52" i="29"/>
  <c r="P52" i="29"/>
  <c r="O52" i="29"/>
  <c r="N52" i="29"/>
  <c r="N71" i="29" s="1"/>
  <c r="N175" i="29" s="1"/>
  <c r="M52" i="29"/>
  <c r="L52" i="29"/>
  <c r="K52" i="29"/>
  <c r="J52" i="29"/>
  <c r="I52" i="29"/>
  <c r="H52" i="29"/>
  <c r="H71" i="29" s="1"/>
  <c r="U51" i="29"/>
  <c r="BA50" i="29"/>
  <c r="BA71" i="29" s="1"/>
  <c r="BA179" i="29" s="1"/>
  <c r="AZ50" i="29"/>
  <c r="AZ71" i="29" s="1"/>
  <c r="AZ179" i="29" s="1"/>
  <c r="AW50" i="29"/>
  <c r="AW71" i="29" s="1"/>
  <c r="AV50" i="29"/>
  <c r="AV71" i="29" s="1"/>
  <c r="AV179" i="29" s="1"/>
  <c r="AU50" i="29"/>
  <c r="AT50" i="29"/>
  <c r="AT71" i="29" s="1"/>
  <c r="AT179" i="29" s="1"/>
  <c r="AS50" i="29"/>
  <c r="AS71" i="29" s="1"/>
  <c r="AS179" i="29" s="1"/>
  <c r="AR50" i="29"/>
  <c r="AR71" i="29" s="1"/>
  <c r="AR179" i="29" s="1"/>
  <c r="AQ50" i="29"/>
  <c r="AQ71" i="29" s="1"/>
  <c r="AP50" i="29"/>
  <c r="AP71" i="29" s="1"/>
  <c r="AP179" i="29" s="1"/>
  <c r="AO50" i="29"/>
  <c r="AN50" i="29"/>
  <c r="AN71" i="29" s="1"/>
  <c r="AN179" i="29" s="1"/>
  <c r="AM50" i="29"/>
  <c r="AM71" i="29" s="1"/>
  <c r="AM179" i="29" s="1"/>
  <c r="AL50" i="29"/>
  <c r="AL71" i="29" s="1"/>
  <c r="AY47" i="29"/>
  <c r="W47" i="29"/>
  <c r="V47" i="29"/>
  <c r="V71" i="29" s="1"/>
  <c r="V175" i="29" s="1"/>
  <c r="S47" i="29"/>
  <c r="S71" i="29" s="1"/>
  <c r="R47" i="29"/>
  <c r="Q47" i="29"/>
  <c r="Q71" i="29" s="1"/>
  <c r="P47" i="29"/>
  <c r="P71" i="29" s="1"/>
  <c r="O47" i="29"/>
  <c r="O71" i="29" s="1"/>
  <c r="O175" i="29" s="1"/>
  <c r="N47" i="29"/>
  <c r="M47" i="29"/>
  <c r="M71" i="29" s="1"/>
  <c r="M175" i="29" s="1"/>
  <c r="L47" i="29"/>
  <c r="L71" i="29" s="1"/>
  <c r="K47" i="29"/>
  <c r="K71" i="29" s="1"/>
  <c r="K175" i="29" s="1"/>
  <c r="J47" i="29"/>
  <c r="J71" i="29" s="1"/>
  <c r="I47" i="29"/>
  <c r="I71" i="29" s="1"/>
  <c r="I175" i="29" s="1"/>
  <c r="H47" i="29"/>
  <c r="AY46" i="29"/>
  <c r="U46" i="29"/>
  <c r="AY45" i="29"/>
  <c r="U45" i="29"/>
  <c r="AY44" i="29"/>
  <c r="U44" i="29"/>
  <c r="AY43" i="29"/>
  <c r="U43" i="29"/>
  <c r="BA38" i="29"/>
  <c r="AZ38" i="29"/>
  <c r="AW38" i="29"/>
  <c r="AV38" i="29"/>
  <c r="AU38" i="29"/>
  <c r="AT38" i="29"/>
  <c r="AS38" i="29"/>
  <c r="AR38" i="29"/>
  <c r="AQ38" i="29"/>
  <c r="AP38" i="29"/>
  <c r="AO38" i="29"/>
  <c r="AN38" i="29"/>
  <c r="AM38" i="29"/>
  <c r="AL38" i="29"/>
  <c r="AY38" i="29" s="1"/>
  <c r="W38" i="29"/>
  <c r="V38" i="29"/>
  <c r="S38" i="29"/>
  <c r="R38" i="29"/>
  <c r="Q38" i="29"/>
  <c r="P38" i="29"/>
  <c r="O38" i="29"/>
  <c r="N38" i="29"/>
  <c r="M38" i="29"/>
  <c r="L38" i="29"/>
  <c r="K38" i="29"/>
  <c r="J38" i="29"/>
  <c r="I38" i="29"/>
  <c r="H38" i="29"/>
  <c r="U38" i="29" s="1"/>
  <c r="AY37" i="29"/>
  <c r="U37" i="29"/>
  <c r="BA34" i="29"/>
  <c r="AZ34" i="29"/>
  <c r="AW34" i="29"/>
  <c r="AV34" i="29"/>
  <c r="AU34" i="29"/>
  <c r="AT34" i="29"/>
  <c r="AS34" i="29"/>
  <c r="AR34" i="29"/>
  <c r="AQ34" i="29"/>
  <c r="AP34" i="29"/>
  <c r="AO34" i="29"/>
  <c r="AN34" i="29"/>
  <c r="AM34" i="29"/>
  <c r="AL34" i="29"/>
  <c r="AY34" i="29" s="1"/>
  <c r="W34" i="29"/>
  <c r="V34" i="29"/>
  <c r="R34" i="29"/>
  <c r="Q34" i="29"/>
  <c r="P34" i="29"/>
  <c r="O34" i="29"/>
  <c r="N34" i="29"/>
  <c r="M34" i="29"/>
  <c r="L34" i="29"/>
  <c r="K34" i="29"/>
  <c r="J34" i="29"/>
  <c r="I34" i="29"/>
  <c r="H34" i="29"/>
  <c r="AY33" i="29"/>
  <c r="U33" i="29"/>
  <c r="AY32" i="29"/>
  <c r="U32" i="29"/>
  <c r="AY31" i="29"/>
  <c r="U31" i="29"/>
  <c r="AY30" i="29"/>
  <c r="U30" i="29"/>
  <c r="AY29" i="29"/>
  <c r="U29" i="29"/>
  <c r="AY28" i="29"/>
  <c r="U28" i="29"/>
  <c r="AY27" i="29"/>
  <c r="U27" i="29"/>
  <c r="AY26" i="29"/>
  <c r="U26" i="29"/>
  <c r="AY25" i="29"/>
  <c r="U25" i="29"/>
  <c r="AY24" i="29"/>
  <c r="BA22" i="29"/>
  <c r="AZ22" i="29"/>
  <c r="AW22" i="29"/>
  <c r="AV22" i="29"/>
  <c r="AU22" i="29"/>
  <c r="AT22" i="29"/>
  <c r="AS22" i="29"/>
  <c r="AR22" i="29"/>
  <c r="AQ22" i="29"/>
  <c r="AP22" i="29"/>
  <c r="AO22" i="29"/>
  <c r="AN22" i="29"/>
  <c r="AM22" i="29"/>
  <c r="AL22" i="29"/>
  <c r="AY22" i="29" s="1"/>
  <c r="W22" i="29"/>
  <c r="V22" i="29"/>
  <c r="S22" i="29"/>
  <c r="R22" i="29"/>
  <c r="Q22" i="29"/>
  <c r="P22" i="29"/>
  <c r="O22" i="29"/>
  <c r="N22" i="29"/>
  <c r="M22" i="29"/>
  <c r="L22" i="29"/>
  <c r="K22" i="29"/>
  <c r="J22" i="29"/>
  <c r="I22" i="29"/>
  <c r="H22" i="29"/>
  <c r="AY21" i="29"/>
  <c r="U21" i="29"/>
  <c r="AY20" i="29"/>
  <c r="U20" i="29"/>
  <c r="AY19" i="29"/>
  <c r="U19" i="29"/>
  <c r="AY18" i="29"/>
  <c r="U18" i="29"/>
  <c r="AY17" i="29"/>
  <c r="U17" i="29"/>
  <c r="BA15" i="29"/>
  <c r="BA35" i="29" s="1"/>
  <c r="BA39" i="29" s="1"/>
  <c r="BA180" i="29" s="1"/>
  <c r="BA187" i="29" s="1"/>
  <c r="AZ15" i="29"/>
  <c r="AZ35" i="29" s="1"/>
  <c r="AZ39" i="29" s="1"/>
  <c r="AZ180" i="29" s="1"/>
  <c r="AZ187" i="29" s="1"/>
  <c r="AW15" i="29"/>
  <c r="AW35" i="29" s="1"/>
  <c r="AW39" i="29" s="1"/>
  <c r="AV15" i="29"/>
  <c r="AV35" i="29" s="1"/>
  <c r="AV39" i="29" s="1"/>
  <c r="AV180" i="29" s="1"/>
  <c r="AV187" i="29" s="1"/>
  <c r="AU15" i="29"/>
  <c r="AU35" i="29" s="1"/>
  <c r="AU39" i="29" s="1"/>
  <c r="AT15" i="29"/>
  <c r="AT35" i="29" s="1"/>
  <c r="AT39" i="29" s="1"/>
  <c r="AS15" i="29"/>
  <c r="AS35" i="29" s="1"/>
  <c r="AS39" i="29" s="1"/>
  <c r="AS180" i="29" s="1"/>
  <c r="AS187" i="29" s="1"/>
  <c r="AR15" i="29"/>
  <c r="AR35" i="29" s="1"/>
  <c r="AR39" i="29" s="1"/>
  <c r="AR180" i="29" s="1"/>
  <c r="AR187" i="29" s="1"/>
  <c r="AQ15" i="29"/>
  <c r="AQ35" i="29" s="1"/>
  <c r="AQ39" i="29" s="1"/>
  <c r="AP15" i="29"/>
  <c r="AP35" i="29" s="1"/>
  <c r="AP39" i="29" s="1"/>
  <c r="AP180" i="29" s="1"/>
  <c r="AP187" i="29" s="1"/>
  <c r="AO15" i="29"/>
  <c r="AO35" i="29" s="1"/>
  <c r="AO39" i="29" s="1"/>
  <c r="AN15" i="29"/>
  <c r="AN35" i="29" s="1"/>
  <c r="AN39" i="29" s="1"/>
  <c r="AM15" i="29"/>
  <c r="AM35" i="29" s="1"/>
  <c r="AM39" i="29" s="1"/>
  <c r="AM180" i="29" s="1"/>
  <c r="AM187" i="29" s="1"/>
  <c r="AL15" i="29"/>
  <c r="AL35" i="29" s="1"/>
  <c r="W15" i="29"/>
  <c r="V15" i="29"/>
  <c r="V35" i="29" s="1"/>
  <c r="V39" i="29" s="1"/>
  <c r="V176" i="29" s="1"/>
  <c r="V184" i="29" s="1"/>
  <c r="S15" i="29"/>
  <c r="R15" i="29"/>
  <c r="Q15" i="29"/>
  <c r="Q35" i="29" s="1"/>
  <c r="Q39" i="29" s="1"/>
  <c r="P15" i="29"/>
  <c r="P35" i="29" s="1"/>
  <c r="P39" i="29" s="1"/>
  <c r="O15" i="29"/>
  <c r="O35" i="29" s="1"/>
  <c r="O39" i="29" s="1"/>
  <c r="O176" i="29" s="1"/>
  <c r="O184" i="29" s="1"/>
  <c r="N15" i="29"/>
  <c r="N35" i="29" s="1"/>
  <c r="N39" i="29" s="1"/>
  <c r="N176" i="29" s="1"/>
  <c r="N184" i="29" s="1"/>
  <c r="M15" i="29"/>
  <c r="M35" i="29" s="1"/>
  <c r="M39" i="29" s="1"/>
  <c r="M176" i="29" s="1"/>
  <c r="M184" i="29" s="1"/>
  <c r="L15" i="29"/>
  <c r="L35" i="29" s="1"/>
  <c r="L39" i="29" s="1"/>
  <c r="K15" i="29"/>
  <c r="K35" i="29" s="1"/>
  <c r="K39" i="29" s="1"/>
  <c r="K176" i="29" s="1"/>
  <c r="K184" i="29" s="1"/>
  <c r="J15" i="29"/>
  <c r="J35" i="29" s="1"/>
  <c r="J39" i="29" s="1"/>
  <c r="I15" i="29"/>
  <c r="I35" i="29" s="1"/>
  <c r="I39" i="29" s="1"/>
  <c r="I176" i="29" s="1"/>
  <c r="I184" i="29" s="1"/>
  <c r="H15" i="29"/>
  <c r="AY14" i="29"/>
  <c r="U14" i="29"/>
  <c r="AY13" i="29"/>
  <c r="U13" i="29"/>
  <c r="AY12" i="29"/>
  <c r="U12" i="29"/>
  <c r="AY11" i="29"/>
  <c r="U11" i="29"/>
  <c r="AY10" i="29"/>
  <c r="U10" i="29"/>
  <c r="AY9" i="29"/>
  <c r="U9" i="29"/>
  <c r="AY8" i="29"/>
  <c r="U8" i="29"/>
  <c r="U7" i="29"/>
  <c r="AY6" i="29"/>
  <c r="U6" i="29"/>
  <c r="AY5" i="29"/>
  <c r="U5" i="29"/>
  <c r="BA185" i="28"/>
  <c r="BA186" i="28" s="1"/>
  <c r="AZ185" i="28"/>
  <c r="AZ186" i="28" s="1"/>
  <c r="AW185" i="28"/>
  <c r="AW186" i="28" s="1"/>
  <c r="AV185" i="28"/>
  <c r="AV186" i="28" s="1"/>
  <c r="AU185" i="28"/>
  <c r="AU186" i="28" s="1"/>
  <c r="AT185" i="28"/>
  <c r="AT186" i="28" s="1"/>
  <c r="AS185" i="28"/>
  <c r="AS186" i="28" s="1"/>
  <c r="AR185" i="28"/>
  <c r="AR186" i="28" s="1"/>
  <c r="AQ185" i="28"/>
  <c r="AQ186" i="28" s="1"/>
  <c r="AP185" i="28"/>
  <c r="AP186" i="28" s="1"/>
  <c r="AO185" i="28"/>
  <c r="AO186" i="28" s="1"/>
  <c r="AN185" i="28"/>
  <c r="AN186" i="28" s="1"/>
  <c r="AM185" i="28"/>
  <c r="AM186" i="28" s="1"/>
  <c r="AL185" i="28"/>
  <c r="AL186" i="28" s="1"/>
  <c r="AY184" i="28"/>
  <c r="AY183" i="28"/>
  <c r="H183" i="28"/>
  <c r="W182" i="28"/>
  <c r="W183" i="28" s="1"/>
  <c r="V182" i="28"/>
  <c r="V183" i="28" s="1"/>
  <c r="S182" i="28"/>
  <c r="S183" i="28" s="1"/>
  <c r="R182" i="28"/>
  <c r="R183" i="28" s="1"/>
  <c r="Q182" i="28"/>
  <c r="Q183" i="28" s="1"/>
  <c r="P182" i="28"/>
  <c r="P183" i="28" s="1"/>
  <c r="O182" i="28"/>
  <c r="O183" i="28" s="1"/>
  <c r="N182" i="28"/>
  <c r="N183" i="28" s="1"/>
  <c r="M182" i="28"/>
  <c r="M183" i="28" s="1"/>
  <c r="L182" i="28"/>
  <c r="L183" i="28" s="1"/>
  <c r="K182" i="28"/>
  <c r="K183" i="28" s="1"/>
  <c r="J182" i="28"/>
  <c r="J183" i="28" s="1"/>
  <c r="I182" i="28"/>
  <c r="I183" i="28" s="1"/>
  <c r="H182" i="28"/>
  <c r="U181" i="28"/>
  <c r="U180" i="28"/>
  <c r="AX179" i="28"/>
  <c r="U179" i="28"/>
  <c r="BA177" i="28"/>
  <c r="W174" i="28"/>
  <c r="W172" i="28"/>
  <c r="BA170" i="28"/>
  <c r="AZ170" i="28"/>
  <c r="AW170" i="28"/>
  <c r="AV170" i="28"/>
  <c r="AU170" i="28"/>
  <c r="AT170" i="28"/>
  <c r="AS170" i="28"/>
  <c r="AR170" i="28"/>
  <c r="AQ170" i="28"/>
  <c r="AP170" i="28"/>
  <c r="AO170" i="28"/>
  <c r="AN170" i="28"/>
  <c r="AM170" i="28"/>
  <c r="AL170" i="28"/>
  <c r="W170" i="28"/>
  <c r="V170" i="28"/>
  <c r="S170" i="28"/>
  <c r="R170" i="28"/>
  <c r="Q170" i="28"/>
  <c r="P170" i="28"/>
  <c r="O170" i="28"/>
  <c r="N170" i="28"/>
  <c r="M170" i="28"/>
  <c r="L170" i="28"/>
  <c r="K170" i="28"/>
  <c r="J170" i="28"/>
  <c r="I170" i="28"/>
  <c r="H170" i="28"/>
  <c r="AY169" i="28"/>
  <c r="U169" i="28"/>
  <c r="AY168" i="28"/>
  <c r="AY167" i="28"/>
  <c r="BA165" i="28"/>
  <c r="AZ165" i="28"/>
  <c r="AW165" i="28"/>
  <c r="AV165" i="28"/>
  <c r="AU165" i="28"/>
  <c r="AT165" i="28"/>
  <c r="AS165" i="28"/>
  <c r="AR165" i="28"/>
  <c r="AQ165" i="28"/>
  <c r="AP165" i="28"/>
  <c r="AO165" i="28"/>
  <c r="AN165" i="28"/>
  <c r="AM165" i="28"/>
  <c r="AL165" i="28"/>
  <c r="W165" i="28"/>
  <c r="V165" i="28"/>
  <c r="S165" i="28"/>
  <c r="R165" i="28"/>
  <c r="Q165" i="28"/>
  <c r="P165" i="28"/>
  <c r="O165" i="28"/>
  <c r="N165" i="28"/>
  <c r="M165" i="28"/>
  <c r="L165" i="28"/>
  <c r="K165" i="28"/>
  <c r="J165" i="28"/>
  <c r="I165" i="28"/>
  <c r="H165" i="28"/>
  <c r="AY164" i="28"/>
  <c r="U164" i="28"/>
  <c r="BA162" i="28"/>
  <c r="AZ162" i="28"/>
  <c r="AW162" i="28"/>
  <c r="AV162" i="28"/>
  <c r="AV171" i="28" s="1"/>
  <c r="AU162" i="28"/>
  <c r="AU171" i="28" s="1"/>
  <c r="AT162" i="28"/>
  <c r="AS162" i="28"/>
  <c r="AR162" i="28"/>
  <c r="AQ162" i="28"/>
  <c r="AP162" i="28"/>
  <c r="AP171" i="28" s="1"/>
  <c r="AO162" i="28"/>
  <c r="AO171" i="28" s="1"/>
  <c r="AN162" i="28"/>
  <c r="AM162" i="28"/>
  <c r="AL162" i="28"/>
  <c r="W162" i="28"/>
  <c r="V162" i="28"/>
  <c r="V171" i="28" s="1"/>
  <c r="S162" i="28"/>
  <c r="S171" i="28" s="1"/>
  <c r="R162" i="28"/>
  <c r="Q162" i="28"/>
  <c r="P162" i="28"/>
  <c r="O162" i="28"/>
  <c r="N162" i="28"/>
  <c r="N171" i="28" s="1"/>
  <c r="M162" i="28"/>
  <c r="M171" i="28" s="1"/>
  <c r="L162" i="28"/>
  <c r="K162" i="28"/>
  <c r="J162" i="28"/>
  <c r="I162" i="28"/>
  <c r="H162" i="28"/>
  <c r="H171" i="28" s="1"/>
  <c r="AY161" i="28"/>
  <c r="AY160" i="28"/>
  <c r="AY159" i="28"/>
  <c r="U159" i="28"/>
  <c r="AY158" i="28"/>
  <c r="R155" i="28"/>
  <c r="AY154" i="28"/>
  <c r="U154" i="28"/>
  <c r="BA153" i="28"/>
  <c r="BA155" i="28" s="1"/>
  <c r="AZ153" i="28"/>
  <c r="AZ155" i="28" s="1"/>
  <c r="AW153" i="28"/>
  <c r="AW155" i="28" s="1"/>
  <c r="AV153" i="28"/>
  <c r="AV155" i="28" s="1"/>
  <c r="AU153" i="28"/>
  <c r="AU155" i="28" s="1"/>
  <c r="AT153" i="28"/>
  <c r="AT155" i="28" s="1"/>
  <c r="AS153" i="28"/>
  <c r="AS155" i="28" s="1"/>
  <c r="AR153" i="28"/>
  <c r="AR155" i="28" s="1"/>
  <c r="AQ153" i="28"/>
  <c r="AQ155" i="28" s="1"/>
  <c r="AP153" i="28"/>
  <c r="AP155" i="28" s="1"/>
  <c r="AO153" i="28"/>
  <c r="AO155" i="28" s="1"/>
  <c r="AN153" i="28"/>
  <c r="AN155" i="28" s="1"/>
  <c r="AM153" i="28"/>
  <c r="AM155" i="28" s="1"/>
  <c r="AL153" i="28"/>
  <c r="W153" i="28"/>
  <c r="W155" i="28" s="1"/>
  <c r="V153" i="28"/>
  <c r="V155" i="28" s="1"/>
  <c r="S153" i="28"/>
  <c r="S155" i="28" s="1"/>
  <c r="R153" i="28"/>
  <c r="Q153" i="28"/>
  <c r="Q155" i="28" s="1"/>
  <c r="P153" i="28"/>
  <c r="P155" i="28" s="1"/>
  <c r="O153" i="28"/>
  <c r="O155" i="28" s="1"/>
  <c r="N153" i="28"/>
  <c r="N155" i="28" s="1"/>
  <c r="M153" i="28"/>
  <c r="M155" i="28" s="1"/>
  <c r="L153" i="28"/>
  <c r="L155" i="28" s="1"/>
  <c r="K153" i="28"/>
  <c r="K155" i="28" s="1"/>
  <c r="J153" i="28"/>
  <c r="J155" i="28" s="1"/>
  <c r="I153" i="28"/>
  <c r="I155" i="28" s="1"/>
  <c r="H153" i="28"/>
  <c r="AY152" i="28"/>
  <c r="U152" i="28"/>
  <c r="BA148" i="28"/>
  <c r="AZ148" i="28"/>
  <c r="AW148" i="28"/>
  <c r="AV148" i="28"/>
  <c r="AU148" i="28"/>
  <c r="AT148" i="28"/>
  <c r="AS148" i="28"/>
  <c r="AR148" i="28"/>
  <c r="AQ148" i="28"/>
  <c r="AP148" i="28"/>
  <c r="AO148" i="28"/>
  <c r="AN148" i="28"/>
  <c r="AM148" i="28"/>
  <c r="AL148" i="28"/>
  <c r="W148" i="28"/>
  <c r="V148" i="28"/>
  <c r="S148" i="28"/>
  <c r="R148" i="28"/>
  <c r="Q148" i="28"/>
  <c r="P148" i="28"/>
  <c r="O148" i="28"/>
  <c r="N148" i="28"/>
  <c r="M148" i="28"/>
  <c r="L148" i="28"/>
  <c r="K148" i="28"/>
  <c r="J148" i="28"/>
  <c r="I148" i="28"/>
  <c r="H148" i="28"/>
  <c r="AY147" i="28"/>
  <c r="U147" i="28"/>
  <c r="AY146" i="28"/>
  <c r="U146" i="28"/>
  <c r="AY145" i="28"/>
  <c r="U145" i="28"/>
  <c r="AY144" i="28"/>
  <c r="U144" i="28"/>
  <c r="AY143" i="28"/>
  <c r="AY142" i="28"/>
  <c r="U142" i="28"/>
  <c r="AY141" i="28"/>
  <c r="U141" i="28"/>
  <c r="AY140" i="28"/>
  <c r="U140" i="28"/>
  <c r="AY139" i="28"/>
  <c r="U139" i="28"/>
  <c r="AY138" i="28"/>
  <c r="U138" i="28"/>
  <c r="AY137" i="28"/>
  <c r="U137" i="28"/>
  <c r="BA124" i="28"/>
  <c r="AZ124" i="28"/>
  <c r="AW124" i="28"/>
  <c r="AV124" i="28"/>
  <c r="AU124" i="28"/>
  <c r="AT124" i="28"/>
  <c r="AS124" i="28"/>
  <c r="AR124" i="28"/>
  <c r="AQ124" i="28"/>
  <c r="AP124" i="28"/>
  <c r="AO124" i="28"/>
  <c r="AN124" i="28"/>
  <c r="AM124" i="28"/>
  <c r="AL124" i="28"/>
  <c r="W124" i="28"/>
  <c r="V124" i="28"/>
  <c r="S124" i="28"/>
  <c r="R124" i="28"/>
  <c r="Q124" i="28"/>
  <c r="P124" i="28"/>
  <c r="O124" i="28"/>
  <c r="N124" i="28"/>
  <c r="M124" i="28"/>
  <c r="L124" i="28"/>
  <c r="K124" i="28"/>
  <c r="J124" i="28"/>
  <c r="I124" i="28"/>
  <c r="H124" i="28"/>
  <c r="AY123" i="28"/>
  <c r="U123" i="28"/>
  <c r="AY122" i="28"/>
  <c r="U122" i="28"/>
  <c r="AY121" i="28"/>
  <c r="U121" i="28"/>
  <c r="AY120" i="28"/>
  <c r="U120" i="28"/>
  <c r="AY119" i="28"/>
  <c r="U119" i="28"/>
  <c r="AY118" i="28"/>
  <c r="U118" i="28"/>
  <c r="AY117" i="28"/>
  <c r="U117" i="28"/>
  <c r="AY116" i="28"/>
  <c r="AY115" i="28"/>
  <c r="U115" i="28"/>
  <c r="AY114" i="28"/>
  <c r="U114" i="28"/>
  <c r="AY113" i="28"/>
  <c r="U113" i="28"/>
  <c r="AY112" i="28"/>
  <c r="U112" i="28"/>
  <c r="AY111" i="28"/>
  <c r="AY110" i="28"/>
  <c r="U110" i="28"/>
  <c r="AY109" i="28"/>
  <c r="U109" i="28"/>
  <c r="AY108" i="28"/>
  <c r="U108" i="28"/>
  <c r="AY107" i="28"/>
  <c r="U107" i="28"/>
  <c r="AY106" i="28"/>
  <c r="U106" i="28"/>
  <c r="AY105" i="28"/>
  <c r="U105" i="28"/>
  <c r="AY104" i="28"/>
  <c r="U104" i="28"/>
  <c r="AY103" i="28"/>
  <c r="U103" i="28"/>
  <c r="AY102" i="28"/>
  <c r="U102" i="28"/>
  <c r="AY101" i="28"/>
  <c r="U101" i="28"/>
  <c r="AY100" i="28"/>
  <c r="U100" i="28"/>
  <c r="AY99" i="28"/>
  <c r="U99" i="28"/>
  <c r="AY98" i="28"/>
  <c r="U98" i="28"/>
  <c r="AY97" i="28"/>
  <c r="U97" i="28"/>
  <c r="AY96" i="28"/>
  <c r="U96" i="28"/>
  <c r="AY95" i="28"/>
  <c r="U95" i="28"/>
  <c r="AY94" i="28"/>
  <c r="U94" i="28"/>
  <c r="AY93" i="28"/>
  <c r="U93" i="28"/>
  <c r="BA76" i="28"/>
  <c r="AZ76" i="28"/>
  <c r="AW76" i="28"/>
  <c r="AV76" i="28"/>
  <c r="AU76" i="28"/>
  <c r="AT76" i="28"/>
  <c r="AT149" i="28" s="1"/>
  <c r="AS76" i="28"/>
  <c r="AR76" i="28"/>
  <c r="AQ76" i="28"/>
  <c r="AP76" i="28"/>
  <c r="AO76" i="28"/>
  <c r="AN76" i="28"/>
  <c r="AN149" i="28" s="1"/>
  <c r="AM76" i="28"/>
  <c r="AL76" i="28"/>
  <c r="W76" i="28"/>
  <c r="V76" i="28"/>
  <c r="S76" i="28"/>
  <c r="R76" i="28"/>
  <c r="Q76" i="28"/>
  <c r="P76" i="28"/>
  <c r="O76" i="28"/>
  <c r="N76" i="28"/>
  <c r="M76" i="28"/>
  <c r="L76" i="28"/>
  <c r="K76" i="28"/>
  <c r="J76" i="28"/>
  <c r="I76" i="28"/>
  <c r="H76" i="28"/>
  <c r="AY75" i="28"/>
  <c r="U75" i="28"/>
  <c r="AY74" i="28"/>
  <c r="U74" i="28"/>
  <c r="BA70" i="28"/>
  <c r="AZ70" i="28"/>
  <c r="AW70" i="28"/>
  <c r="AV70" i="28"/>
  <c r="AU70" i="28"/>
  <c r="AT70" i="28"/>
  <c r="AS70" i="28"/>
  <c r="AR70" i="28"/>
  <c r="AQ70" i="28"/>
  <c r="AP70" i="28"/>
  <c r="AO70" i="28"/>
  <c r="AN70" i="28"/>
  <c r="AM70" i="28"/>
  <c r="AL70" i="28"/>
  <c r="W70" i="28"/>
  <c r="V70" i="28"/>
  <c r="S70" i="28"/>
  <c r="R70" i="28"/>
  <c r="Q70" i="28"/>
  <c r="P70" i="28"/>
  <c r="O70" i="28"/>
  <c r="N70" i="28"/>
  <c r="M70" i="28"/>
  <c r="L70" i="28"/>
  <c r="K70" i="28"/>
  <c r="J70" i="28"/>
  <c r="I70" i="28"/>
  <c r="H70" i="28"/>
  <c r="AY69" i="28"/>
  <c r="U69" i="28"/>
  <c r="AY68" i="28"/>
  <c r="AY67" i="28"/>
  <c r="U67" i="28"/>
  <c r="BA65" i="28"/>
  <c r="AZ65" i="28"/>
  <c r="AW65" i="28"/>
  <c r="AV65" i="28"/>
  <c r="AU65" i="28"/>
  <c r="AT65" i="28"/>
  <c r="AS65" i="28"/>
  <c r="AR65" i="28"/>
  <c r="AQ65" i="28"/>
  <c r="AP65" i="28"/>
  <c r="AO65" i="28"/>
  <c r="AN65" i="28"/>
  <c r="AM65" i="28"/>
  <c r="AL65" i="28"/>
  <c r="W65" i="28"/>
  <c r="V65" i="28"/>
  <c r="S65" i="28"/>
  <c r="R65" i="28"/>
  <c r="Q65" i="28"/>
  <c r="P65" i="28"/>
  <c r="O65" i="28"/>
  <c r="N65" i="28"/>
  <c r="M65" i="28"/>
  <c r="L65" i="28"/>
  <c r="K65" i="28"/>
  <c r="J65" i="28"/>
  <c r="I65" i="28"/>
  <c r="H65" i="28"/>
  <c r="AY64" i="28"/>
  <c r="U64" i="28"/>
  <c r="AY63" i="28"/>
  <c r="U63" i="28"/>
  <c r="AY62" i="28"/>
  <c r="U62" i="28"/>
  <c r="AZ60" i="28"/>
  <c r="AW60" i="28"/>
  <c r="AV60" i="28"/>
  <c r="AU60" i="28"/>
  <c r="AT60" i="28"/>
  <c r="AS60" i="28"/>
  <c r="AR60" i="28"/>
  <c r="AQ60" i="28"/>
  <c r="AP60" i="28"/>
  <c r="AO60" i="28"/>
  <c r="AN60" i="28"/>
  <c r="AM60" i="28"/>
  <c r="AL60" i="28"/>
  <c r="W60" i="28"/>
  <c r="V60" i="28"/>
  <c r="S60" i="28"/>
  <c r="R60" i="28"/>
  <c r="Q60" i="28"/>
  <c r="P60" i="28"/>
  <c r="O60" i="28"/>
  <c r="N60" i="28"/>
  <c r="M60" i="28"/>
  <c r="L60" i="28"/>
  <c r="K60" i="28"/>
  <c r="J60" i="28"/>
  <c r="I60" i="28"/>
  <c r="H60" i="28"/>
  <c r="BA59" i="28"/>
  <c r="AY59" i="28"/>
  <c r="U59" i="28"/>
  <c r="BA58" i="28"/>
  <c r="AY58" i="28"/>
  <c r="U58" i="28"/>
  <c r="BA56" i="28"/>
  <c r="AZ56" i="28"/>
  <c r="AW56" i="28"/>
  <c r="AV56" i="28"/>
  <c r="AU56" i="28"/>
  <c r="AT56" i="28"/>
  <c r="AS56" i="28"/>
  <c r="AR56" i="28"/>
  <c r="AQ56" i="28"/>
  <c r="AP56" i="28"/>
  <c r="AO56" i="28"/>
  <c r="AN56" i="28"/>
  <c r="AM56" i="28"/>
  <c r="AL56" i="28"/>
  <c r="W56" i="28"/>
  <c r="V56" i="28"/>
  <c r="S56" i="28"/>
  <c r="R56" i="28"/>
  <c r="Q56" i="28"/>
  <c r="P56" i="28"/>
  <c r="O56" i="28"/>
  <c r="N56" i="28"/>
  <c r="M56" i="28"/>
  <c r="L56" i="28"/>
  <c r="K56" i="28"/>
  <c r="J56" i="28"/>
  <c r="I56" i="28"/>
  <c r="H56" i="28"/>
  <c r="AY55" i="28"/>
  <c r="U55" i="28"/>
  <c r="AY54" i="28"/>
  <c r="U54" i="28"/>
  <c r="W52" i="28"/>
  <c r="V52" i="28"/>
  <c r="S52" i="28"/>
  <c r="R52" i="28"/>
  <c r="Q52" i="28"/>
  <c r="P52" i="28"/>
  <c r="O52" i="28"/>
  <c r="N52" i="28"/>
  <c r="M52" i="28"/>
  <c r="L52" i="28"/>
  <c r="K52" i="28"/>
  <c r="J52" i="28"/>
  <c r="I52" i="28"/>
  <c r="H52" i="28"/>
  <c r="U51" i="28"/>
  <c r="BA50" i="28"/>
  <c r="AZ50" i="28"/>
  <c r="AW50" i="28"/>
  <c r="AV50" i="28"/>
  <c r="AU50" i="28"/>
  <c r="AT50" i="28"/>
  <c r="AS50" i="28"/>
  <c r="AR50" i="28"/>
  <c r="AQ50" i="28"/>
  <c r="AP50" i="28"/>
  <c r="AO50" i="28"/>
  <c r="AN50" i="28"/>
  <c r="AM50" i="28"/>
  <c r="AL50" i="28"/>
  <c r="AY47" i="28"/>
  <c r="W47" i="28"/>
  <c r="V47" i="28"/>
  <c r="S47" i="28"/>
  <c r="R47" i="28"/>
  <c r="R71" i="28" s="1"/>
  <c r="Q47" i="28"/>
  <c r="P47" i="28"/>
  <c r="O47" i="28"/>
  <c r="N47" i="28"/>
  <c r="M47" i="28"/>
  <c r="L47" i="28"/>
  <c r="L71" i="28" s="1"/>
  <c r="K47" i="28"/>
  <c r="J47" i="28"/>
  <c r="I47" i="28"/>
  <c r="H47" i="28"/>
  <c r="AY46" i="28"/>
  <c r="U46" i="28"/>
  <c r="AY45" i="28"/>
  <c r="U45" i="28"/>
  <c r="AY44" i="28"/>
  <c r="U44" i="28"/>
  <c r="AY43" i="28"/>
  <c r="U43" i="28"/>
  <c r="BA38" i="28"/>
  <c r="AZ38" i="28"/>
  <c r="AW38" i="28"/>
  <c r="AV38" i="28"/>
  <c r="AU38" i="28"/>
  <c r="AT38" i="28"/>
  <c r="AS38" i="28"/>
  <c r="AR38" i="28"/>
  <c r="AQ38" i="28"/>
  <c r="AP38" i="28"/>
  <c r="AO38" i="28"/>
  <c r="AN38" i="28"/>
  <c r="AM38" i="28"/>
  <c r="AL38" i="28"/>
  <c r="W38" i="28"/>
  <c r="V38" i="28"/>
  <c r="S38" i="28"/>
  <c r="R38" i="28"/>
  <c r="Q38" i="28"/>
  <c r="P38" i="28"/>
  <c r="O38" i="28"/>
  <c r="N38" i="28"/>
  <c r="M38" i="28"/>
  <c r="L38" i="28"/>
  <c r="K38" i="28"/>
  <c r="J38" i="28"/>
  <c r="I38" i="28"/>
  <c r="H38" i="28"/>
  <c r="AY37" i="28"/>
  <c r="U37" i="28"/>
  <c r="BA34" i="28"/>
  <c r="AZ34" i="28"/>
  <c r="AW34" i="28"/>
  <c r="AV34" i="28"/>
  <c r="AU34" i="28"/>
  <c r="AT34" i="28"/>
  <c r="AS34" i="28"/>
  <c r="AR34" i="28"/>
  <c r="AQ34" i="28"/>
  <c r="AP34" i="28"/>
  <c r="AO34" i="28"/>
  <c r="AN34" i="28"/>
  <c r="AM34" i="28"/>
  <c r="AL34" i="28"/>
  <c r="W34" i="28"/>
  <c r="V34" i="28"/>
  <c r="S34" i="28"/>
  <c r="R34" i="28"/>
  <c r="Q34" i="28"/>
  <c r="P34" i="28"/>
  <c r="O34" i="28"/>
  <c r="N34" i="28"/>
  <c r="M34" i="28"/>
  <c r="L34" i="28"/>
  <c r="K34" i="28"/>
  <c r="J34" i="28"/>
  <c r="I34" i="28"/>
  <c r="H34" i="28"/>
  <c r="AY33" i="28"/>
  <c r="U33" i="28"/>
  <c r="AY32" i="28"/>
  <c r="U32" i="28"/>
  <c r="AY31" i="28"/>
  <c r="U31" i="28"/>
  <c r="AY30" i="28"/>
  <c r="U30" i="28"/>
  <c r="AY29" i="28"/>
  <c r="U29" i="28"/>
  <c r="AY28" i="28"/>
  <c r="U28" i="28"/>
  <c r="AY27" i="28"/>
  <c r="U27" i="28"/>
  <c r="AY26" i="28"/>
  <c r="U26" i="28"/>
  <c r="AY25" i="28"/>
  <c r="U25" i="28"/>
  <c r="AY24" i="28"/>
  <c r="U24" i="28"/>
  <c r="BA22" i="28"/>
  <c r="AZ22" i="28"/>
  <c r="AW22" i="28"/>
  <c r="AV22" i="28"/>
  <c r="AU22" i="28"/>
  <c r="AT22" i="28"/>
  <c r="AS22" i="28"/>
  <c r="AR22" i="28"/>
  <c r="AQ22" i="28"/>
  <c r="AP22" i="28"/>
  <c r="AO22" i="28"/>
  <c r="AN22" i="28"/>
  <c r="AM22" i="28"/>
  <c r="AL22" i="28"/>
  <c r="W22" i="28"/>
  <c r="V22" i="28"/>
  <c r="S22" i="28"/>
  <c r="R22" i="28"/>
  <c r="Q22" i="28"/>
  <c r="P22" i="28"/>
  <c r="O22" i="28"/>
  <c r="N22" i="28"/>
  <c r="M22" i="28"/>
  <c r="L22" i="28"/>
  <c r="K22" i="28"/>
  <c r="J22" i="28"/>
  <c r="I22" i="28"/>
  <c r="H22" i="28"/>
  <c r="AY21" i="28"/>
  <c r="U21" i="28"/>
  <c r="AY20" i="28"/>
  <c r="U20" i="28"/>
  <c r="AY19" i="28"/>
  <c r="U19" i="28"/>
  <c r="AY18" i="28"/>
  <c r="U18" i="28"/>
  <c r="AY17" i="28"/>
  <c r="U17" i="28"/>
  <c r="BA15" i="28"/>
  <c r="BA35" i="28" s="1"/>
  <c r="BA39" i="28" s="1"/>
  <c r="AZ15" i="28"/>
  <c r="AZ35" i="28" s="1"/>
  <c r="AZ39" i="28" s="1"/>
  <c r="AW15" i="28"/>
  <c r="AV15" i="28"/>
  <c r="AV35" i="28" s="1"/>
  <c r="AV39" i="28" s="1"/>
  <c r="AU15" i="28"/>
  <c r="AT15" i="28"/>
  <c r="AS15" i="28"/>
  <c r="AS35" i="28" s="1"/>
  <c r="AS39" i="28" s="1"/>
  <c r="AR15" i="28"/>
  <c r="AR35" i="28" s="1"/>
  <c r="AR39" i="28" s="1"/>
  <c r="AQ15" i="28"/>
  <c r="AP15" i="28"/>
  <c r="AP35" i="28" s="1"/>
  <c r="AP39" i="28" s="1"/>
  <c r="AO15" i="28"/>
  <c r="AN15" i="28"/>
  <c r="AM15" i="28"/>
  <c r="AM35" i="28" s="1"/>
  <c r="AM39" i="28" s="1"/>
  <c r="AL15" i="28"/>
  <c r="AL35" i="28" s="1"/>
  <c r="W15" i="28"/>
  <c r="V15" i="28"/>
  <c r="V35" i="28" s="1"/>
  <c r="V39" i="28" s="1"/>
  <c r="S15" i="28"/>
  <c r="R15" i="28"/>
  <c r="Q15" i="28"/>
  <c r="Q35" i="28" s="1"/>
  <c r="Q39" i="28" s="1"/>
  <c r="P15" i="28"/>
  <c r="P35" i="28" s="1"/>
  <c r="P39" i="28" s="1"/>
  <c r="O15" i="28"/>
  <c r="N15" i="28"/>
  <c r="N35" i="28" s="1"/>
  <c r="N39" i="28" s="1"/>
  <c r="M15" i="28"/>
  <c r="L15" i="28"/>
  <c r="K15" i="28"/>
  <c r="K35" i="28" s="1"/>
  <c r="K39" i="28" s="1"/>
  <c r="J15" i="28"/>
  <c r="J35" i="28" s="1"/>
  <c r="J39" i="28" s="1"/>
  <c r="I15" i="28"/>
  <c r="H15" i="28"/>
  <c r="H35" i="28" s="1"/>
  <c r="AY14" i="28"/>
  <c r="U14" i="28"/>
  <c r="AY13" i="28"/>
  <c r="U13" i="28"/>
  <c r="AY12" i="28"/>
  <c r="U12" i="28"/>
  <c r="AY11" i="28"/>
  <c r="U11" i="28"/>
  <c r="AY10" i="28"/>
  <c r="U10" i="28"/>
  <c r="AY9" i="28"/>
  <c r="U9" i="28"/>
  <c r="AY8" i="28"/>
  <c r="U8" i="28"/>
  <c r="U7" i="28"/>
  <c r="AY6" i="28"/>
  <c r="U6" i="28"/>
  <c r="AY5" i="28"/>
  <c r="U5" i="28"/>
  <c r="W146" i="25"/>
  <c r="U30" i="25"/>
  <c r="W144" i="25"/>
  <c r="C21" i="23"/>
  <c r="L8" i="23"/>
  <c r="B38" i="23"/>
  <c r="C38" i="23"/>
  <c r="W154" i="25"/>
  <c r="W155" i="25" s="1"/>
  <c r="W142" i="25"/>
  <c r="W137" i="25"/>
  <c r="W134" i="25"/>
  <c r="W125" i="25"/>
  <c r="W127" i="25" s="1"/>
  <c r="W120" i="25"/>
  <c r="W107" i="25"/>
  <c r="W74" i="25"/>
  <c r="W68" i="25"/>
  <c r="W63" i="25"/>
  <c r="W58" i="25"/>
  <c r="W54" i="25"/>
  <c r="W50" i="25"/>
  <c r="W47" i="25"/>
  <c r="W38" i="25"/>
  <c r="W34" i="25"/>
  <c r="W22" i="25"/>
  <c r="W15" i="25"/>
  <c r="Z185" i="27"/>
  <c r="T185" i="27"/>
  <c r="R185" i="27"/>
  <c r="N185" i="27"/>
  <c r="Z184" i="27"/>
  <c r="Y184" i="27"/>
  <c r="Y185" i="27" s="1"/>
  <c r="V184" i="27"/>
  <c r="V185" i="27" s="1"/>
  <c r="U184" i="27"/>
  <c r="U185" i="27" s="1"/>
  <c r="T184" i="27"/>
  <c r="S184" i="27"/>
  <c r="S185" i="27" s="1"/>
  <c r="R184" i="27"/>
  <c r="Q184" i="27"/>
  <c r="Q185" i="27" s="1"/>
  <c r="P184" i="27"/>
  <c r="P185" i="27" s="1"/>
  <c r="O184" i="27"/>
  <c r="O185" i="27" s="1"/>
  <c r="N184" i="27"/>
  <c r="M184" i="27"/>
  <c r="M185" i="27" s="1"/>
  <c r="L184" i="27"/>
  <c r="L185" i="27" s="1"/>
  <c r="K184" i="27"/>
  <c r="X184" i="27" s="1"/>
  <c r="X183" i="27"/>
  <c r="X182" i="27"/>
  <c r="W178" i="27"/>
  <c r="Z176" i="27"/>
  <c r="Z171" i="27"/>
  <c r="T171" i="27"/>
  <c r="R171" i="27"/>
  <c r="N171" i="27"/>
  <c r="Z170" i="27"/>
  <c r="Y170" i="27"/>
  <c r="V170" i="27"/>
  <c r="U170" i="27"/>
  <c r="T170" i="27"/>
  <c r="S170" i="27"/>
  <c r="R170" i="27"/>
  <c r="Q170" i="27"/>
  <c r="Q171" i="27" s="1"/>
  <c r="P170" i="27"/>
  <c r="O170" i="27"/>
  <c r="N170" i="27"/>
  <c r="M170" i="27"/>
  <c r="L170" i="27"/>
  <c r="L171" i="27" s="1"/>
  <c r="K170" i="27"/>
  <c r="X170" i="27" s="1"/>
  <c r="X169" i="27"/>
  <c r="X168" i="27"/>
  <c r="X167" i="27"/>
  <c r="Z165" i="27"/>
  <c r="Y165" i="27"/>
  <c r="V165" i="27"/>
  <c r="U165" i="27"/>
  <c r="T165" i="27"/>
  <c r="S165" i="27"/>
  <c r="R165" i="27"/>
  <c r="Q165" i="27"/>
  <c r="P165" i="27"/>
  <c r="O165" i="27"/>
  <c r="N165" i="27"/>
  <c r="M165" i="27"/>
  <c r="L165" i="27"/>
  <c r="K165" i="27"/>
  <c r="X165" i="27" s="1"/>
  <c r="X164" i="27"/>
  <c r="Z162" i="27"/>
  <c r="Y162" i="27"/>
  <c r="Y171" i="27" s="1"/>
  <c r="V162" i="27"/>
  <c r="V171" i="27" s="1"/>
  <c r="U162" i="27"/>
  <c r="U171" i="27" s="1"/>
  <c r="T162" i="27"/>
  <c r="S162" i="27"/>
  <c r="S171" i="27" s="1"/>
  <c r="R162" i="27"/>
  <c r="Q162" i="27"/>
  <c r="P162" i="27"/>
  <c r="P171" i="27" s="1"/>
  <c r="O162" i="27"/>
  <c r="O171" i="27" s="1"/>
  <c r="N162" i="27"/>
  <c r="M162" i="27"/>
  <c r="M171" i="27" s="1"/>
  <c r="L162" i="27"/>
  <c r="K162" i="27"/>
  <c r="X162" i="27" s="1"/>
  <c r="X161" i="27"/>
  <c r="X160" i="27"/>
  <c r="X159" i="27"/>
  <c r="X158" i="27"/>
  <c r="X154" i="27"/>
  <c r="Z153" i="27"/>
  <c r="Z155" i="27" s="1"/>
  <c r="Y153" i="27"/>
  <c r="Y155" i="27" s="1"/>
  <c r="V153" i="27"/>
  <c r="V155" i="27" s="1"/>
  <c r="U153" i="27"/>
  <c r="U155" i="27" s="1"/>
  <c r="T153" i="27"/>
  <c r="T155" i="27" s="1"/>
  <c r="S153" i="27"/>
  <c r="S155" i="27" s="1"/>
  <c r="R153" i="27"/>
  <c r="R155" i="27" s="1"/>
  <c r="Q153" i="27"/>
  <c r="Q155" i="27" s="1"/>
  <c r="P153" i="27"/>
  <c r="P155" i="27" s="1"/>
  <c r="O153" i="27"/>
  <c r="O155" i="27" s="1"/>
  <c r="N153" i="27"/>
  <c r="N155" i="27" s="1"/>
  <c r="M153" i="27"/>
  <c r="M155" i="27" s="1"/>
  <c r="L153" i="27"/>
  <c r="L155" i="27" s="1"/>
  <c r="K153" i="27"/>
  <c r="K155" i="27" s="1"/>
  <c r="X152" i="27"/>
  <c r="Y149" i="27"/>
  <c r="N149" i="27"/>
  <c r="M149" i="27"/>
  <c r="Z148" i="27"/>
  <c r="Y148" i="27"/>
  <c r="V148" i="27"/>
  <c r="U148" i="27"/>
  <c r="T148" i="27"/>
  <c r="S148" i="27"/>
  <c r="R148" i="27"/>
  <c r="Q148" i="27"/>
  <c r="P148" i="27"/>
  <c r="O148" i="27"/>
  <c r="N148" i="27"/>
  <c r="M148" i="27"/>
  <c r="L148" i="27"/>
  <c r="L149" i="27" s="1"/>
  <c r="K148" i="27"/>
  <c r="X147" i="27"/>
  <c r="X146" i="27"/>
  <c r="X145" i="27"/>
  <c r="X144" i="27"/>
  <c r="X143" i="27"/>
  <c r="X142" i="27"/>
  <c r="X141" i="27"/>
  <c r="X140" i="27"/>
  <c r="X139" i="27"/>
  <c r="X138" i="27"/>
  <c r="X137" i="27"/>
  <c r="Z124" i="27"/>
  <c r="Y124" i="27"/>
  <c r="V124" i="27"/>
  <c r="V149" i="27" s="1"/>
  <c r="U124" i="27"/>
  <c r="T124" i="27"/>
  <c r="S124" i="27"/>
  <c r="R124" i="27"/>
  <c r="Q124" i="27"/>
  <c r="P124" i="27"/>
  <c r="O124" i="27"/>
  <c r="N124" i="27"/>
  <c r="M124" i="27"/>
  <c r="L124" i="27"/>
  <c r="K124" i="27"/>
  <c r="K149" i="27" s="1"/>
  <c r="X149" i="27" s="1"/>
  <c r="X123" i="27"/>
  <c r="X122" i="27"/>
  <c r="X121" i="27"/>
  <c r="X120" i="27"/>
  <c r="X119" i="27"/>
  <c r="X118" i="27"/>
  <c r="X117" i="27"/>
  <c r="X116" i="27"/>
  <c r="X115" i="27"/>
  <c r="X114" i="27"/>
  <c r="X113" i="27"/>
  <c r="X112" i="27"/>
  <c r="X111" i="27"/>
  <c r="X110" i="27"/>
  <c r="X109" i="27"/>
  <c r="X108" i="27"/>
  <c r="X107" i="27"/>
  <c r="X106" i="27"/>
  <c r="X105" i="27"/>
  <c r="X104" i="27"/>
  <c r="X103" i="27"/>
  <c r="X102" i="27"/>
  <c r="X101" i="27"/>
  <c r="X100" i="27"/>
  <c r="X99" i="27"/>
  <c r="X98" i="27"/>
  <c r="X97" i="27"/>
  <c r="X96" i="27"/>
  <c r="X95" i="27"/>
  <c r="X94" i="27"/>
  <c r="X93" i="27"/>
  <c r="Z73" i="27"/>
  <c r="Z149" i="27" s="1"/>
  <c r="Y73" i="27"/>
  <c r="V73" i="27"/>
  <c r="U73" i="27"/>
  <c r="U149" i="27" s="1"/>
  <c r="T73" i="27"/>
  <c r="T149" i="27" s="1"/>
  <c r="S73" i="27"/>
  <c r="S149" i="27" s="1"/>
  <c r="R73" i="27"/>
  <c r="R149" i="27" s="1"/>
  <c r="Q73" i="27"/>
  <c r="Q149" i="27" s="1"/>
  <c r="P73" i="27"/>
  <c r="P149" i="27" s="1"/>
  <c r="O73" i="27"/>
  <c r="O149" i="27" s="1"/>
  <c r="N73" i="27"/>
  <c r="M73" i="27"/>
  <c r="X73" i="27" s="1"/>
  <c r="L73" i="27"/>
  <c r="K73" i="27"/>
  <c r="X72" i="27"/>
  <c r="X71" i="27"/>
  <c r="U68" i="27"/>
  <c r="U178" i="27" s="1"/>
  <c r="P68" i="27"/>
  <c r="N68" i="27"/>
  <c r="N178" i="27" s="1"/>
  <c r="Z67" i="27"/>
  <c r="Y67" i="27"/>
  <c r="V67" i="27"/>
  <c r="U67" i="27"/>
  <c r="T67" i="27"/>
  <c r="S67" i="27"/>
  <c r="R67" i="27"/>
  <c r="Q67" i="27"/>
  <c r="P67" i="27"/>
  <c r="O67" i="27"/>
  <c r="N67" i="27"/>
  <c r="M67" i="27"/>
  <c r="X67" i="27" s="1"/>
  <c r="L67" i="27"/>
  <c r="K67" i="27"/>
  <c r="X66" i="27"/>
  <c r="X65" i="27"/>
  <c r="X64" i="27"/>
  <c r="Z62" i="27"/>
  <c r="Y62" i="27"/>
  <c r="V62" i="27"/>
  <c r="V68" i="27" s="1"/>
  <c r="U62" i="27"/>
  <c r="T62" i="27"/>
  <c r="S62" i="27"/>
  <c r="R62" i="27"/>
  <c r="Q62" i="27"/>
  <c r="P62" i="27"/>
  <c r="O62" i="27"/>
  <c r="N62" i="27"/>
  <c r="M62" i="27"/>
  <c r="L62" i="27"/>
  <c r="K62" i="27"/>
  <c r="X61" i="27"/>
  <c r="X60" i="27"/>
  <c r="X59" i="27"/>
  <c r="Y57" i="27"/>
  <c r="V57" i="27"/>
  <c r="U57" i="27"/>
  <c r="T57" i="27"/>
  <c r="S57" i="27"/>
  <c r="R57" i="27"/>
  <c r="R68" i="27" s="1"/>
  <c r="Q57" i="27"/>
  <c r="P57" i="27"/>
  <c r="O57" i="27"/>
  <c r="N57" i="27"/>
  <c r="M57" i="27"/>
  <c r="X57" i="27" s="1"/>
  <c r="L57" i="27"/>
  <c r="K57" i="27"/>
  <c r="Z56" i="27"/>
  <c r="X56" i="27"/>
  <c r="Z55" i="27"/>
  <c r="Z57" i="27" s="1"/>
  <c r="X55" i="27"/>
  <c r="Z53" i="27"/>
  <c r="Y53" i="27"/>
  <c r="V53" i="27"/>
  <c r="U53" i="27"/>
  <c r="T53" i="27"/>
  <c r="S53" i="27"/>
  <c r="S68" i="27" s="1"/>
  <c r="S178" i="27" s="1"/>
  <c r="R53" i="27"/>
  <c r="Q53" i="27"/>
  <c r="P53" i="27"/>
  <c r="O53" i="27"/>
  <c r="N53" i="27"/>
  <c r="M53" i="27"/>
  <c r="L53" i="27"/>
  <c r="K53" i="27"/>
  <c r="X53" i="27" s="1"/>
  <c r="X52" i="27"/>
  <c r="X51" i="27"/>
  <c r="Z47" i="27"/>
  <c r="Z68" i="27" s="1"/>
  <c r="Y47" i="27"/>
  <c r="Y68" i="27" s="1"/>
  <c r="Y178" i="27" s="1"/>
  <c r="V47" i="27"/>
  <c r="U47" i="27"/>
  <c r="T47" i="27"/>
  <c r="T68" i="27" s="1"/>
  <c r="T178" i="27" s="1"/>
  <c r="S47" i="27"/>
  <c r="R47" i="27"/>
  <c r="Q47" i="27"/>
  <c r="Q68" i="27" s="1"/>
  <c r="P47" i="27"/>
  <c r="O47" i="27"/>
  <c r="O68" i="27" s="1"/>
  <c r="N47" i="27"/>
  <c r="M47" i="27"/>
  <c r="M68" i="27" s="1"/>
  <c r="M178" i="27" s="1"/>
  <c r="L47" i="27"/>
  <c r="X47" i="27" s="1"/>
  <c r="K47" i="27"/>
  <c r="K68" i="27" s="1"/>
  <c r="X46" i="27"/>
  <c r="X45" i="27"/>
  <c r="X44" i="27"/>
  <c r="X43" i="27"/>
  <c r="X42" i="27"/>
  <c r="P38" i="27"/>
  <c r="Z37" i="27"/>
  <c r="Y37" i="27"/>
  <c r="V37" i="27"/>
  <c r="U37" i="27"/>
  <c r="T37" i="27"/>
  <c r="S37" i="27"/>
  <c r="R37" i="27"/>
  <c r="Q37" i="27"/>
  <c r="P37" i="27"/>
  <c r="O37" i="27"/>
  <c r="N37" i="27"/>
  <c r="M37" i="27"/>
  <c r="L37" i="27"/>
  <c r="K37" i="27"/>
  <c r="X37" i="27" s="1"/>
  <c r="X36" i="27"/>
  <c r="P34" i="27"/>
  <c r="O34" i="27"/>
  <c r="O38" i="27" s="1"/>
  <c r="M34" i="27"/>
  <c r="M38" i="27" s="1"/>
  <c r="Z33" i="27"/>
  <c r="Y33" i="27"/>
  <c r="V33" i="27"/>
  <c r="U33" i="27"/>
  <c r="T33" i="27"/>
  <c r="S33" i="27"/>
  <c r="R33" i="27"/>
  <c r="Q33" i="27"/>
  <c r="P33" i="27"/>
  <c r="O33" i="27"/>
  <c r="N33" i="27"/>
  <c r="X33" i="27" s="1"/>
  <c r="M33" i="27"/>
  <c r="L33" i="27"/>
  <c r="K33" i="27"/>
  <c r="X32" i="27"/>
  <c r="X31" i="27"/>
  <c r="X30" i="27"/>
  <c r="X29" i="27"/>
  <c r="X28" i="27"/>
  <c r="X27" i="27"/>
  <c r="X26" i="27"/>
  <c r="X25" i="27"/>
  <c r="X24" i="27"/>
  <c r="X23" i="27"/>
  <c r="Z21" i="27"/>
  <c r="Y21" i="27"/>
  <c r="Y34" i="27" s="1"/>
  <c r="Y38" i="27" s="1"/>
  <c r="X21" i="27"/>
  <c r="V21" i="27"/>
  <c r="U21" i="27"/>
  <c r="T21" i="27"/>
  <c r="S21" i="27"/>
  <c r="R21" i="27"/>
  <c r="R34" i="27" s="1"/>
  <c r="R38" i="27" s="1"/>
  <c r="Q21" i="27"/>
  <c r="P21" i="27"/>
  <c r="O21" i="27"/>
  <c r="N21" i="27"/>
  <c r="M21" i="27"/>
  <c r="L21" i="27"/>
  <c r="K21" i="27"/>
  <c r="X20" i="27"/>
  <c r="X19" i="27"/>
  <c r="X18" i="27"/>
  <c r="X17" i="27"/>
  <c r="X16" i="27"/>
  <c r="Z14" i="27"/>
  <c r="Z34" i="27" s="1"/>
  <c r="Z38" i="27" s="1"/>
  <c r="Y14" i="27"/>
  <c r="V14" i="27"/>
  <c r="V34" i="27" s="1"/>
  <c r="V38" i="27" s="1"/>
  <c r="U14" i="27"/>
  <c r="U34" i="27" s="1"/>
  <c r="U38" i="27" s="1"/>
  <c r="T14" i="27"/>
  <c r="T34" i="27" s="1"/>
  <c r="T38" i="27" s="1"/>
  <c r="S14" i="27"/>
  <c r="S34" i="27" s="1"/>
  <c r="S38" i="27" s="1"/>
  <c r="R14" i="27"/>
  <c r="Q14" i="27"/>
  <c r="Q34" i="27" s="1"/>
  <c r="Q38" i="27" s="1"/>
  <c r="P14" i="27"/>
  <c r="O14" i="27"/>
  <c r="N14" i="27"/>
  <c r="N34" i="27" s="1"/>
  <c r="N38" i="27" s="1"/>
  <c r="N179" i="27" s="1"/>
  <c r="N186" i="27" s="1"/>
  <c r="M14" i="27"/>
  <c r="L14" i="27"/>
  <c r="L34" i="27" s="1"/>
  <c r="L38" i="27" s="1"/>
  <c r="K14" i="27"/>
  <c r="K34" i="27" s="1"/>
  <c r="X13" i="27"/>
  <c r="X12" i="27"/>
  <c r="X11" i="27"/>
  <c r="X10" i="27"/>
  <c r="X9" i="27"/>
  <c r="X8" i="27"/>
  <c r="X7" i="27"/>
  <c r="X6" i="27"/>
  <c r="X5" i="27"/>
  <c r="V134" i="25"/>
  <c r="BA157" i="25"/>
  <c r="BA158" i="25" s="1"/>
  <c r="AZ157" i="25"/>
  <c r="AZ158" i="25" s="1"/>
  <c r="AW157" i="25"/>
  <c r="AW158" i="25" s="1"/>
  <c r="AV157" i="25"/>
  <c r="AV158" i="25" s="1"/>
  <c r="AU157" i="25"/>
  <c r="AU158" i="25" s="1"/>
  <c r="AT157" i="25"/>
  <c r="AT158" i="25" s="1"/>
  <c r="AS157" i="25"/>
  <c r="AS158" i="25" s="1"/>
  <c r="AR157" i="25"/>
  <c r="AR158" i="25" s="1"/>
  <c r="AQ157" i="25"/>
  <c r="AQ158" i="25" s="1"/>
  <c r="AP157" i="25"/>
  <c r="AP158" i="25" s="1"/>
  <c r="AO157" i="25"/>
  <c r="AO158" i="25" s="1"/>
  <c r="AN157" i="25"/>
  <c r="AN158" i="25" s="1"/>
  <c r="AM157" i="25"/>
  <c r="AM158" i="25" s="1"/>
  <c r="AL157" i="25"/>
  <c r="AY156" i="25"/>
  <c r="AY155" i="25"/>
  <c r="AX151" i="25"/>
  <c r="BA149" i="25"/>
  <c r="BA142" i="25"/>
  <c r="AZ142" i="25"/>
  <c r="AW142" i="25"/>
  <c r="AV142" i="25"/>
  <c r="AU142" i="25"/>
  <c r="AT142" i="25"/>
  <c r="AS142" i="25"/>
  <c r="AR142" i="25"/>
  <c r="AQ142" i="25"/>
  <c r="AP142" i="25"/>
  <c r="AO142" i="25"/>
  <c r="AN142" i="25"/>
  <c r="AM142" i="25"/>
  <c r="AL142" i="25"/>
  <c r="AY141" i="25"/>
  <c r="AY140" i="25"/>
  <c r="AY139" i="25"/>
  <c r="BA137" i="25"/>
  <c r="AZ137" i="25"/>
  <c r="AW137" i="25"/>
  <c r="AV137" i="25"/>
  <c r="AU137" i="25"/>
  <c r="AT137" i="25"/>
  <c r="AS137" i="25"/>
  <c r="AR137" i="25"/>
  <c r="AQ137" i="25"/>
  <c r="AP137" i="25"/>
  <c r="AO137" i="25"/>
  <c r="AN137" i="25"/>
  <c r="AM137" i="25"/>
  <c r="AL137" i="25"/>
  <c r="AY136" i="25"/>
  <c r="BA134" i="25"/>
  <c r="AZ134" i="25"/>
  <c r="AW134" i="25"/>
  <c r="AV134" i="25"/>
  <c r="AU134" i="25"/>
  <c r="AT134" i="25"/>
  <c r="AS134" i="25"/>
  <c r="AR134" i="25"/>
  <c r="AQ134" i="25"/>
  <c r="AP134" i="25"/>
  <c r="AO134" i="25"/>
  <c r="AN134" i="25"/>
  <c r="AM134" i="25"/>
  <c r="AL134" i="25"/>
  <c r="AY133" i="25"/>
  <c r="AY132" i="25"/>
  <c r="AY131" i="25"/>
  <c r="AY130" i="25"/>
  <c r="AY126" i="25"/>
  <c r="BA125" i="25"/>
  <c r="BA127" i="25" s="1"/>
  <c r="AZ125" i="25"/>
  <c r="AZ127" i="25" s="1"/>
  <c r="AW125" i="25"/>
  <c r="AW127" i="25" s="1"/>
  <c r="AV125" i="25"/>
  <c r="AV127" i="25" s="1"/>
  <c r="AU125" i="25"/>
  <c r="AU127" i="25" s="1"/>
  <c r="AT125" i="25"/>
  <c r="AT127" i="25" s="1"/>
  <c r="AS125" i="25"/>
  <c r="AS127" i="25" s="1"/>
  <c r="AR125" i="25"/>
  <c r="AR127" i="25" s="1"/>
  <c r="AQ125" i="25"/>
  <c r="AQ127" i="25" s="1"/>
  <c r="AP125" i="25"/>
  <c r="AP127" i="25" s="1"/>
  <c r="AO125" i="25"/>
  <c r="AO127" i="25" s="1"/>
  <c r="AN125" i="25"/>
  <c r="AN127" i="25" s="1"/>
  <c r="AM125" i="25"/>
  <c r="AM127" i="25" s="1"/>
  <c r="AL125" i="25"/>
  <c r="AL127" i="25" s="1"/>
  <c r="AY124" i="25"/>
  <c r="BA120" i="25"/>
  <c r="AZ120" i="25"/>
  <c r="AW120" i="25"/>
  <c r="AV120" i="25"/>
  <c r="AU120" i="25"/>
  <c r="AT120" i="25"/>
  <c r="AS120" i="25"/>
  <c r="AR120" i="25"/>
  <c r="AQ120" i="25"/>
  <c r="AP120" i="25"/>
  <c r="AO120" i="25"/>
  <c r="AN120" i="25"/>
  <c r="AM120" i="25"/>
  <c r="AL120" i="25"/>
  <c r="AY119" i="25"/>
  <c r="AY118" i="25"/>
  <c r="AY117" i="25"/>
  <c r="AY116" i="25"/>
  <c r="AY115" i="25"/>
  <c r="AY114" i="25"/>
  <c r="AY113" i="25"/>
  <c r="AY112" i="25"/>
  <c r="AY111" i="25"/>
  <c r="AY110" i="25"/>
  <c r="AY109" i="25"/>
  <c r="BA107" i="25"/>
  <c r="AZ107" i="25"/>
  <c r="AW107" i="25"/>
  <c r="AV107" i="25"/>
  <c r="AU107" i="25"/>
  <c r="AT107" i="25"/>
  <c r="AS107" i="25"/>
  <c r="AR107" i="25"/>
  <c r="AQ107" i="25"/>
  <c r="AP107" i="25"/>
  <c r="AO107" i="25"/>
  <c r="AN107" i="25"/>
  <c r="AM107" i="25"/>
  <c r="AL107" i="25"/>
  <c r="AY106" i="25"/>
  <c r="AY105" i="25"/>
  <c r="AY104" i="25"/>
  <c r="AY103" i="25"/>
  <c r="AY102" i="25"/>
  <c r="AY101" i="25"/>
  <c r="AY100" i="25"/>
  <c r="AY99" i="25"/>
  <c r="AY98" i="25"/>
  <c r="AY97" i="25"/>
  <c r="AY96" i="25"/>
  <c r="AY95" i="25"/>
  <c r="AY94" i="25"/>
  <c r="AY93" i="25"/>
  <c r="AY92" i="25"/>
  <c r="AY91" i="25"/>
  <c r="AY90" i="25"/>
  <c r="AY89" i="25"/>
  <c r="AY88" i="25"/>
  <c r="AY87" i="25"/>
  <c r="AY86" i="25"/>
  <c r="AY85" i="25"/>
  <c r="AY84" i="25"/>
  <c r="AY83" i="25"/>
  <c r="AY82" i="25"/>
  <c r="AY81" i="25"/>
  <c r="AY80" i="25"/>
  <c r="AY79" i="25"/>
  <c r="AY78" i="25"/>
  <c r="AY77" i="25"/>
  <c r="AY76" i="25"/>
  <c r="BA74" i="25"/>
  <c r="AZ74" i="25"/>
  <c r="AW74" i="25"/>
  <c r="AV74" i="25"/>
  <c r="AU74" i="25"/>
  <c r="AT74" i="25"/>
  <c r="AS74" i="25"/>
  <c r="AR74" i="25"/>
  <c r="AQ74" i="25"/>
  <c r="AP74" i="25"/>
  <c r="AO74" i="25"/>
  <c r="AN74" i="25"/>
  <c r="AM74" i="25"/>
  <c r="AL74" i="25"/>
  <c r="AY73" i="25"/>
  <c r="AY72" i="25"/>
  <c r="BA68" i="25"/>
  <c r="AZ68" i="25"/>
  <c r="AW68" i="25"/>
  <c r="AV68" i="25"/>
  <c r="AU68" i="25"/>
  <c r="AT68" i="25"/>
  <c r="AS68" i="25"/>
  <c r="AR68" i="25"/>
  <c r="AQ68" i="25"/>
  <c r="AP68" i="25"/>
  <c r="AO68" i="25"/>
  <c r="AN68" i="25"/>
  <c r="AM68" i="25"/>
  <c r="AL68" i="25"/>
  <c r="AY67" i="25"/>
  <c r="AY66" i="25"/>
  <c r="AY65" i="25"/>
  <c r="BA63" i="25"/>
  <c r="AZ63" i="25"/>
  <c r="AW63" i="25"/>
  <c r="AV63" i="25"/>
  <c r="AU63" i="25"/>
  <c r="AT63" i="25"/>
  <c r="AS63" i="25"/>
  <c r="AR63" i="25"/>
  <c r="AQ63" i="25"/>
  <c r="AP63" i="25"/>
  <c r="AO63" i="25"/>
  <c r="AN63" i="25"/>
  <c r="AM63" i="25"/>
  <c r="AL63" i="25"/>
  <c r="AY62" i="25"/>
  <c r="AY61" i="25"/>
  <c r="AY60" i="25"/>
  <c r="AZ58" i="25"/>
  <c r="AW58" i="25"/>
  <c r="AV58" i="25"/>
  <c r="AU58" i="25"/>
  <c r="AT58" i="25"/>
  <c r="AS58" i="25"/>
  <c r="AR58" i="25"/>
  <c r="AQ58" i="25"/>
  <c r="AP58" i="25"/>
  <c r="AO58" i="25"/>
  <c r="AN58" i="25"/>
  <c r="AM58" i="25"/>
  <c r="AL58" i="25"/>
  <c r="BA57" i="25"/>
  <c r="AY57" i="25"/>
  <c r="BA56" i="25"/>
  <c r="AY56" i="25"/>
  <c r="BA54" i="25"/>
  <c r="AZ54" i="25"/>
  <c r="AW54" i="25"/>
  <c r="AV54" i="25"/>
  <c r="AU54" i="25"/>
  <c r="AT54" i="25"/>
  <c r="AS54" i="25"/>
  <c r="AR54" i="25"/>
  <c r="AQ54" i="25"/>
  <c r="AP54" i="25"/>
  <c r="AO54" i="25"/>
  <c r="AN54" i="25"/>
  <c r="AM54" i="25"/>
  <c r="AL54" i="25"/>
  <c r="AY53" i="25"/>
  <c r="AY52" i="25"/>
  <c r="BA48" i="25"/>
  <c r="AZ48" i="25"/>
  <c r="AW48" i="25"/>
  <c r="AV48" i="25"/>
  <c r="AU48" i="25"/>
  <c r="AT48" i="25"/>
  <c r="AS48" i="25"/>
  <c r="AR48" i="25"/>
  <c r="AQ48" i="25"/>
  <c r="AP48" i="25"/>
  <c r="AO48" i="25"/>
  <c r="AN48" i="25"/>
  <c r="AM48" i="25"/>
  <c r="AL48" i="25"/>
  <c r="AY47" i="25"/>
  <c r="AY46" i="25"/>
  <c r="AY45" i="25"/>
  <c r="AY44" i="25"/>
  <c r="AY43" i="25"/>
  <c r="BA38" i="25"/>
  <c r="AZ38" i="25"/>
  <c r="AW38" i="25"/>
  <c r="AV38" i="25"/>
  <c r="AU38" i="25"/>
  <c r="AT38" i="25"/>
  <c r="AS38" i="25"/>
  <c r="AR38" i="25"/>
  <c r="AQ38" i="25"/>
  <c r="AP38" i="25"/>
  <c r="AO38" i="25"/>
  <c r="AN38" i="25"/>
  <c r="AM38" i="25"/>
  <c r="AL38" i="25"/>
  <c r="AY37" i="25"/>
  <c r="BA34" i="25"/>
  <c r="AZ34" i="25"/>
  <c r="AW34" i="25"/>
  <c r="AV34" i="25"/>
  <c r="AU34" i="25"/>
  <c r="AT34" i="25"/>
  <c r="AS34" i="25"/>
  <c r="AR34" i="25"/>
  <c r="AQ34" i="25"/>
  <c r="AP34" i="25"/>
  <c r="AO34" i="25"/>
  <c r="AN34" i="25"/>
  <c r="AM34" i="25"/>
  <c r="AL34" i="25"/>
  <c r="AY33" i="25"/>
  <c r="AY32" i="25"/>
  <c r="AY31" i="25"/>
  <c r="AY30" i="25"/>
  <c r="AY29" i="25"/>
  <c r="AY28" i="25"/>
  <c r="AY27" i="25"/>
  <c r="AY26" i="25"/>
  <c r="AY25" i="25"/>
  <c r="AY24" i="25"/>
  <c r="BA22" i="25"/>
  <c r="AZ22" i="25"/>
  <c r="AW22" i="25"/>
  <c r="AV22" i="25"/>
  <c r="AU22" i="25"/>
  <c r="AT22" i="25"/>
  <c r="AS22" i="25"/>
  <c r="AR22" i="25"/>
  <c r="AQ22" i="25"/>
  <c r="AP22" i="25"/>
  <c r="AO22" i="25"/>
  <c r="AN22" i="25"/>
  <c r="AM22" i="25"/>
  <c r="AL22" i="25"/>
  <c r="AY21" i="25"/>
  <c r="AY20" i="25"/>
  <c r="AY19" i="25"/>
  <c r="AY18" i="25"/>
  <c r="AY17" i="25"/>
  <c r="BA15" i="25"/>
  <c r="AZ15" i="25"/>
  <c r="AW15" i="25"/>
  <c r="AV15" i="25"/>
  <c r="AU15" i="25"/>
  <c r="AT15" i="25"/>
  <c r="AS15" i="25"/>
  <c r="AR15" i="25"/>
  <c r="AQ15" i="25"/>
  <c r="AP15" i="25"/>
  <c r="AO15" i="25"/>
  <c r="AN15" i="25"/>
  <c r="AM15" i="25"/>
  <c r="AL15" i="25"/>
  <c r="AY14" i="25"/>
  <c r="AY13" i="25"/>
  <c r="AY12" i="25"/>
  <c r="AY11" i="25"/>
  <c r="AY10" i="25"/>
  <c r="AY9" i="25"/>
  <c r="AY8" i="25"/>
  <c r="AY6" i="25"/>
  <c r="AY5" i="25"/>
  <c r="W149" i="34" l="1"/>
  <c r="L171" i="34"/>
  <c r="R171" i="34"/>
  <c r="I149" i="34"/>
  <c r="O149" i="34"/>
  <c r="AG28" i="34"/>
  <c r="AA28" i="34"/>
  <c r="AF28" i="34"/>
  <c r="Z28" i="34"/>
  <c r="AE28" i="34"/>
  <c r="Y28" i="34"/>
  <c r="AD28" i="34"/>
  <c r="AI28" i="34"/>
  <c r="AC28" i="34"/>
  <c r="AH28" i="34"/>
  <c r="AB28" i="34"/>
  <c r="W15" i="34"/>
  <c r="AH5" i="34"/>
  <c r="AB5" i="34"/>
  <c r="AG5" i="34"/>
  <c r="AA5" i="34"/>
  <c r="AF5" i="34"/>
  <c r="Z5" i="34"/>
  <c r="AE5" i="34"/>
  <c r="Y5" i="34"/>
  <c r="AD5" i="34"/>
  <c r="AI5" i="34"/>
  <c r="AC5" i="34"/>
  <c r="K149" i="34"/>
  <c r="W22" i="34"/>
  <c r="AH18" i="34"/>
  <c r="AB18" i="34"/>
  <c r="AG18" i="34"/>
  <c r="AA18" i="34"/>
  <c r="AF18" i="34"/>
  <c r="Z18" i="34"/>
  <c r="AE18" i="34"/>
  <c r="Y18" i="34"/>
  <c r="AD18" i="34"/>
  <c r="AI18" i="34"/>
  <c r="AC18" i="34"/>
  <c r="W155" i="34"/>
  <c r="AF27" i="34"/>
  <c r="Z27" i="34"/>
  <c r="AE27" i="34"/>
  <c r="Y27" i="34"/>
  <c r="AD27" i="34"/>
  <c r="AI27" i="34"/>
  <c r="AC27" i="34"/>
  <c r="AH27" i="34"/>
  <c r="AB27" i="34"/>
  <c r="AG27" i="34"/>
  <c r="AA27" i="34"/>
  <c r="AI38" i="34"/>
  <c r="AC38" i="34"/>
  <c r="AH38" i="34"/>
  <c r="AB38" i="34"/>
  <c r="AG38" i="34"/>
  <c r="AA38" i="34"/>
  <c r="AF38" i="34"/>
  <c r="Z38" i="34"/>
  <c r="AE38" i="34"/>
  <c r="Y38" i="34"/>
  <c r="AD38" i="34"/>
  <c r="V35" i="34"/>
  <c r="V39" i="34" s="1"/>
  <c r="J171" i="34"/>
  <c r="P171" i="34"/>
  <c r="U170" i="34"/>
  <c r="I35" i="34"/>
  <c r="I39" i="34" s="1"/>
  <c r="O35" i="34"/>
  <c r="O39" i="34" s="1"/>
  <c r="M71" i="34"/>
  <c r="S71" i="34"/>
  <c r="M171" i="34"/>
  <c r="S171" i="34"/>
  <c r="J71" i="34"/>
  <c r="P71" i="34"/>
  <c r="J149" i="34"/>
  <c r="P149" i="34"/>
  <c r="M35" i="34"/>
  <c r="M39" i="34" s="1"/>
  <c r="Q149" i="34"/>
  <c r="N149" i="34"/>
  <c r="H35" i="34"/>
  <c r="H39" i="34" s="1"/>
  <c r="N35" i="34"/>
  <c r="N39" i="34" s="1"/>
  <c r="W34" i="34"/>
  <c r="L71" i="34"/>
  <c r="R71" i="34"/>
  <c r="U60" i="34"/>
  <c r="U70" i="34"/>
  <c r="R149" i="34"/>
  <c r="I71" i="34"/>
  <c r="O71" i="34"/>
  <c r="W71" i="34"/>
  <c r="K35" i="34"/>
  <c r="K39" i="34" s="1"/>
  <c r="Q35" i="34"/>
  <c r="Q39" i="34" s="1"/>
  <c r="M149" i="34"/>
  <c r="H149" i="34"/>
  <c r="K171" i="34"/>
  <c r="Q171" i="34"/>
  <c r="J35" i="34"/>
  <c r="J39" i="34" s="1"/>
  <c r="P35" i="34"/>
  <c r="P39" i="34" s="1"/>
  <c r="U22" i="34"/>
  <c r="U38" i="34"/>
  <c r="H71" i="34"/>
  <c r="N71" i="34"/>
  <c r="V71" i="34"/>
  <c r="U52" i="34"/>
  <c r="U56" i="34"/>
  <c r="U76" i="34"/>
  <c r="V149" i="34"/>
  <c r="U65" i="34"/>
  <c r="L35" i="34"/>
  <c r="L39" i="34" s="1"/>
  <c r="R35" i="34"/>
  <c r="R39" i="34" s="1"/>
  <c r="H171" i="34"/>
  <c r="N171" i="34"/>
  <c r="V171" i="34"/>
  <c r="U165" i="34"/>
  <c r="U182" i="34"/>
  <c r="S34" i="34"/>
  <c r="U34" i="34" s="1"/>
  <c r="K71" i="34"/>
  <c r="Q71" i="34"/>
  <c r="U110" i="34"/>
  <c r="L149" i="34"/>
  <c r="U155" i="34"/>
  <c r="S149" i="34"/>
  <c r="U124" i="34"/>
  <c r="U148" i="34"/>
  <c r="U47" i="34"/>
  <c r="H183" i="34"/>
  <c r="U183" i="34" s="1"/>
  <c r="U15" i="34"/>
  <c r="U24" i="34"/>
  <c r="U153" i="34"/>
  <c r="U137" i="34"/>
  <c r="U162" i="34"/>
  <c r="W172" i="34"/>
  <c r="I184" i="33"/>
  <c r="O184" i="33"/>
  <c r="AR180" i="33"/>
  <c r="AR187" i="33" s="1"/>
  <c r="AZ180" i="33"/>
  <c r="AZ187" i="33" s="1"/>
  <c r="V184" i="33"/>
  <c r="W35" i="33"/>
  <c r="W39" i="33" s="1"/>
  <c r="M176" i="33"/>
  <c r="M184" i="33" s="1"/>
  <c r="S35" i="33"/>
  <c r="S39" i="33" s="1"/>
  <c r="S176" i="33" s="1"/>
  <c r="S184" i="33" s="1"/>
  <c r="H39" i="33"/>
  <c r="N176" i="33"/>
  <c r="N184" i="33" s="1"/>
  <c r="J175" i="33"/>
  <c r="P175" i="33"/>
  <c r="AQ179" i="33"/>
  <c r="AW179" i="33"/>
  <c r="AW180" i="33" s="1"/>
  <c r="AW187" i="33" s="1"/>
  <c r="U171" i="33"/>
  <c r="J176" i="33"/>
  <c r="J184" i="33" s="1"/>
  <c r="AQ180" i="33"/>
  <c r="AQ187" i="33" s="1"/>
  <c r="K175" i="33"/>
  <c r="Q175" i="33"/>
  <c r="AO179" i="33"/>
  <c r="AO180" i="33" s="1"/>
  <c r="AO187" i="33" s="1"/>
  <c r="AU179" i="33"/>
  <c r="AM179" i="33"/>
  <c r="AM180" i="33" s="1"/>
  <c r="AM187" i="33" s="1"/>
  <c r="AS179" i="33"/>
  <c r="BA71" i="33"/>
  <c r="BA179" i="33" s="1"/>
  <c r="AY171" i="33"/>
  <c r="AS180" i="33"/>
  <c r="AS187" i="33" s="1"/>
  <c r="AU180" i="33"/>
  <c r="AU187" i="33" s="1"/>
  <c r="P176" i="33"/>
  <c r="P184" i="33" s="1"/>
  <c r="K176" i="33"/>
  <c r="K184" i="33" s="1"/>
  <c r="Q176" i="33"/>
  <c r="Q184" i="33" s="1"/>
  <c r="AN180" i="33"/>
  <c r="AN187" i="33" s="1"/>
  <c r="AT180" i="33"/>
  <c r="AT187" i="33" s="1"/>
  <c r="U71" i="33"/>
  <c r="U155" i="33"/>
  <c r="BA180" i="33"/>
  <c r="BA187" i="33" s="1"/>
  <c r="L176" i="33"/>
  <c r="L184" i="33" s="1"/>
  <c r="R176" i="33"/>
  <c r="R184" i="33" s="1"/>
  <c r="W175" i="33"/>
  <c r="AP179" i="33"/>
  <c r="AP180" i="33" s="1"/>
  <c r="AP187" i="33" s="1"/>
  <c r="AV179" i="33"/>
  <c r="AV180" i="33" s="1"/>
  <c r="AV187" i="33" s="1"/>
  <c r="AL35" i="33"/>
  <c r="AL71" i="33"/>
  <c r="H149" i="33"/>
  <c r="U149" i="33" s="1"/>
  <c r="AY162" i="33"/>
  <c r="AL186" i="33"/>
  <c r="AY186" i="33" s="1"/>
  <c r="AL149" i="33"/>
  <c r="AY149" i="33" s="1"/>
  <c r="AL155" i="33"/>
  <c r="AY155" i="33" s="1"/>
  <c r="H183" i="33"/>
  <c r="U183" i="33" s="1"/>
  <c r="U34" i="33"/>
  <c r="U52" i="33"/>
  <c r="U162" i="33"/>
  <c r="W172" i="33"/>
  <c r="U24" i="33"/>
  <c r="V176" i="32"/>
  <c r="V184" i="32" s="1"/>
  <c r="AQ180" i="32"/>
  <c r="AQ187" i="32" s="1"/>
  <c r="AW180" i="32"/>
  <c r="AW187" i="32" s="1"/>
  <c r="K175" i="32"/>
  <c r="Q175" i="32"/>
  <c r="AR179" i="32"/>
  <c r="AR180" i="32" s="1"/>
  <c r="AR187" i="32" s="1"/>
  <c r="AZ179" i="32"/>
  <c r="AZ180" i="32" s="1"/>
  <c r="AZ187" i="32" s="1"/>
  <c r="I176" i="32"/>
  <c r="I184" i="32" s="1"/>
  <c r="O176" i="32"/>
  <c r="O184" i="32" s="1"/>
  <c r="R175" i="32"/>
  <c r="R176" i="32" s="1"/>
  <c r="R184" i="32" s="1"/>
  <c r="AM179" i="32"/>
  <c r="AM180" i="32" s="1"/>
  <c r="AM187" i="32" s="1"/>
  <c r="AS179" i="32"/>
  <c r="AS180" i="32" s="1"/>
  <c r="AS187" i="32" s="1"/>
  <c r="BA179" i="32"/>
  <c r="AO179" i="32"/>
  <c r="AU179" i="32"/>
  <c r="U171" i="32"/>
  <c r="J176" i="32"/>
  <c r="J184" i="32" s="1"/>
  <c r="P176" i="32"/>
  <c r="P184" i="32" s="1"/>
  <c r="BA180" i="32"/>
  <c r="BA187" i="32" s="1"/>
  <c r="AO180" i="32"/>
  <c r="AO187" i="32" s="1"/>
  <c r="AU180" i="32"/>
  <c r="AU187" i="32" s="1"/>
  <c r="M175" i="32"/>
  <c r="M176" i="32" s="1"/>
  <c r="M184" i="32" s="1"/>
  <c r="S175" i="32"/>
  <c r="AN179" i="32"/>
  <c r="AN180" i="32" s="1"/>
  <c r="AN187" i="32" s="1"/>
  <c r="AT179" i="32"/>
  <c r="AT180" i="32" s="1"/>
  <c r="AT187" i="32" s="1"/>
  <c r="L149" i="32"/>
  <c r="L175" i="32" s="1"/>
  <c r="L176" i="32" s="1"/>
  <c r="L184" i="32" s="1"/>
  <c r="K176" i="32"/>
  <c r="K184" i="32" s="1"/>
  <c r="Q176" i="32"/>
  <c r="Q184" i="32" s="1"/>
  <c r="U71" i="32"/>
  <c r="U155" i="32"/>
  <c r="AY171" i="32"/>
  <c r="W175" i="32"/>
  <c r="W176" i="32"/>
  <c r="W184" i="32" s="1"/>
  <c r="S176" i="32"/>
  <c r="S184" i="32" s="1"/>
  <c r="AL35" i="32"/>
  <c r="AL71" i="32"/>
  <c r="H149" i="32"/>
  <c r="AY162" i="32"/>
  <c r="AL186" i="32"/>
  <c r="AY186" i="32" s="1"/>
  <c r="H35" i="32"/>
  <c r="AL155" i="32"/>
  <c r="AY155" i="32" s="1"/>
  <c r="H183" i="32"/>
  <c r="U183" i="32" s="1"/>
  <c r="AL149" i="32"/>
  <c r="AY149" i="32" s="1"/>
  <c r="U24" i="32"/>
  <c r="U153" i="32"/>
  <c r="U162" i="32"/>
  <c r="W172" i="32"/>
  <c r="W71" i="31"/>
  <c r="W35" i="31"/>
  <c r="W39" i="31" s="1"/>
  <c r="AS180" i="31"/>
  <c r="AS187" i="31" s="1"/>
  <c r="L176" i="31"/>
  <c r="L184" i="31" s="1"/>
  <c r="R176" i="31"/>
  <c r="R184" i="31" s="1"/>
  <c r="U71" i="31"/>
  <c r="U171" i="31"/>
  <c r="AP179" i="31"/>
  <c r="AP180" i="31" s="1"/>
  <c r="AP187" i="31" s="1"/>
  <c r="AV179" i="31"/>
  <c r="AV180" i="31" s="1"/>
  <c r="AV187" i="31" s="1"/>
  <c r="O175" i="31"/>
  <c r="H39" i="31"/>
  <c r="U35" i="31"/>
  <c r="N176" i="31"/>
  <c r="N184" i="31" s="1"/>
  <c r="V184" i="31"/>
  <c r="AQ180" i="31"/>
  <c r="AQ187" i="31" s="1"/>
  <c r="U34" i="31"/>
  <c r="AQ179" i="31"/>
  <c r="AW179" i="31"/>
  <c r="AW180" i="31" s="1"/>
  <c r="AW187" i="31" s="1"/>
  <c r="AY171" i="31"/>
  <c r="I175" i="31"/>
  <c r="I176" i="31"/>
  <c r="I184" i="31" s="1"/>
  <c r="O176" i="31"/>
  <c r="O184" i="31" s="1"/>
  <c r="AR187" i="31"/>
  <c r="AZ187" i="31"/>
  <c r="K175" i="31"/>
  <c r="K176" i="31" s="1"/>
  <c r="K184" i="31" s="1"/>
  <c r="Q175" i="31"/>
  <c r="U155" i="31"/>
  <c r="AM180" i="31"/>
  <c r="AM187" i="31" s="1"/>
  <c r="Q176" i="31"/>
  <c r="Q184" i="31" s="1"/>
  <c r="S175" i="31"/>
  <c r="S176" i="31" s="1"/>
  <c r="S184" i="31" s="1"/>
  <c r="AN179" i="31"/>
  <c r="AN180" i="31" s="1"/>
  <c r="AN187" i="31" s="1"/>
  <c r="AT179" i="31"/>
  <c r="AT180" i="31" s="1"/>
  <c r="AT187" i="31" s="1"/>
  <c r="S149" i="31"/>
  <c r="AL35" i="31"/>
  <c r="AL71" i="31"/>
  <c r="U110" i="31"/>
  <c r="H149" i="31"/>
  <c r="U149" i="31" s="1"/>
  <c r="AY162" i="31"/>
  <c r="AL186" i="31"/>
  <c r="AY186" i="31" s="1"/>
  <c r="U47" i="31"/>
  <c r="AL155" i="31"/>
  <c r="AY155" i="31" s="1"/>
  <c r="H183" i="31"/>
  <c r="U183" i="31" s="1"/>
  <c r="U15" i="31"/>
  <c r="U153" i="31"/>
  <c r="U137" i="31"/>
  <c r="AL149" i="31"/>
  <c r="AY149" i="31" s="1"/>
  <c r="U162" i="31"/>
  <c r="AL39" i="30"/>
  <c r="W35" i="30"/>
  <c r="W39" i="30" s="1"/>
  <c r="M176" i="30"/>
  <c r="M184" i="30" s="1"/>
  <c r="S176" i="30"/>
  <c r="S184" i="30" s="1"/>
  <c r="AM179" i="30"/>
  <c r="AS179" i="30"/>
  <c r="BA179" i="30"/>
  <c r="R175" i="30"/>
  <c r="R176" i="30" s="1"/>
  <c r="R184" i="30" s="1"/>
  <c r="L149" i="30"/>
  <c r="U149" i="30" s="1"/>
  <c r="R149" i="30"/>
  <c r="AY155" i="30"/>
  <c r="U183" i="30"/>
  <c r="AO180" i="30"/>
  <c r="AO187" i="30" s="1"/>
  <c r="AY34" i="30"/>
  <c r="H175" i="30"/>
  <c r="U71" i="30"/>
  <c r="N175" i="30"/>
  <c r="N176" i="30" s="1"/>
  <c r="N184" i="30" s="1"/>
  <c r="V175" i="30"/>
  <c r="V176" i="30" s="1"/>
  <c r="V184" i="30" s="1"/>
  <c r="AO179" i="30"/>
  <c r="AU179" i="30"/>
  <c r="AU180" i="30" s="1"/>
  <c r="AU187" i="30" s="1"/>
  <c r="U52" i="30"/>
  <c r="AY60" i="30"/>
  <c r="U76" i="30"/>
  <c r="AZ179" i="30"/>
  <c r="AZ180" i="30" s="1"/>
  <c r="AZ187" i="30" s="1"/>
  <c r="AY162" i="30"/>
  <c r="H39" i="30"/>
  <c r="U35" i="30"/>
  <c r="AN179" i="30"/>
  <c r="AT179" i="30"/>
  <c r="AL179" i="30"/>
  <c r="U124" i="30"/>
  <c r="U155" i="30"/>
  <c r="J176" i="30"/>
  <c r="J184" i="30" s="1"/>
  <c r="P176" i="30"/>
  <c r="P184" i="30" s="1"/>
  <c r="AM180" i="30"/>
  <c r="AM187" i="30" s="1"/>
  <c r="AS180" i="30"/>
  <c r="AS187" i="30" s="1"/>
  <c r="BA35" i="30"/>
  <c r="BA39" i="30" s="1"/>
  <c r="U22" i="30"/>
  <c r="W71" i="30"/>
  <c r="W175" i="30" s="1"/>
  <c r="AP179" i="30"/>
  <c r="AP180" i="30" s="1"/>
  <c r="AP187" i="30" s="1"/>
  <c r="AV179" i="30"/>
  <c r="AV180" i="30" s="1"/>
  <c r="AV187" i="30" s="1"/>
  <c r="U65" i="30"/>
  <c r="AN35" i="30"/>
  <c r="AN39" i="30" s="1"/>
  <c r="AN180" i="30" s="1"/>
  <c r="AN187" i="30" s="1"/>
  <c r="AT35" i="30"/>
  <c r="AT39" i="30" s="1"/>
  <c r="AT180" i="30" s="1"/>
  <c r="AT187" i="30" s="1"/>
  <c r="AY22" i="30"/>
  <c r="J71" i="30"/>
  <c r="J175" i="30" s="1"/>
  <c r="P71" i="30"/>
  <c r="P175" i="30" s="1"/>
  <c r="AQ71" i="30"/>
  <c r="AQ179" i="30" s="1"/>
  <c r="AQ180" i="30" s="1"/>
  <c r="AQ187" i="30" s="1"/>
  <c r="AW71" i="30"/>
  <c r="AW179" i="30" s="1"/>
  <c r="AW180" i="30" s="1"/>
  <c r="AW187" i="30" s="1"/>
  <c r="AY56" i="30"/>
  <c r="AY76" i="30"/>
  <c r="AZ149" i="30"/>
  <c r="AY148" i="30"/>
  <c r="I171" i="30"/>
  <c r="U171" i="30" s="1"/>
  <c r="O171" i="30"/>
  <c r="O175" i="30" s="1"/>
  <c r="O176" i="30" s="1"/>
  <c r="O184" i="30" s="1"/>
  <c r="U165" i="30"/>
  <c r="AY186" i="30"/>
  <c r="U15" i="30"/>
  <c r="U24" i="30"/>
  <c r="U153" i="30"/>
  <c r="U47" i="30"/>
  <c r="U137" i="30"/>
  <c r="AL149" i="30"/>
  <c r="AY149" i="30" s="1"/>
  <c r="U162" i="30"/>
  <c r="W172" i="30"/>
  <c r="L149" i="29"/>
  <c r="L175" i="29" s="1"/>
  <c r="L176" i="29" s="1"/>
  <c r="L184" i="29" s="1"/>
  <c r="S149" i="29"/>
  <c r="S175" i="29" s="1"/>
  <c r="U34" i="29"/>
  <c r="S35" i="29"/>
  <c r="S39" i="29" s="1"/>
  <c r="U182" i="29"/>
  <c r="U165" i="29"/>
  <c r="R149" i="29"/>
  <c r="U70" i="29"/>
  <c r="U65" i="29"/>
  <c r="R71" i="29"/>
  <c r="U60" i="29"/>
  <c r="U47" i="29"/>
  <c r="U22" i="29"/>
  <c r="R35" i="29"/>
  <c r="R39" i="29" s="1"/>
  <c r="U15" i="29"/>
  <c r="U155" i="29"/>
  <c r="U148" i="29"/>
  <c r="U124" i="29"/>
  <c r="Q149" i="29"/>
  <c r="Q175" i="29" s="1"/>
  <c r="Q176" i="29" s="1"/>
  <c r="Q184" i="29" s="1"/>
  <c r="W35" i="29"/>
  <c r="W39" i="29" s="1"/>
  <c r="W71" i="29"/>
  <c r="W149" i="29"/>
  <c r="W175" i="29" s="1"/>
  <c r="AN180" i="29"/>
  <c r="AN187" i="29" s="1"/>
  <c r="AT180" i="29"/>
  <c r="AT187" i="29" s="1"/>
  <c r="J175" i="29"/>
  <c r="J176" i="29" s="1"/>
  <c r="J184" i="29" s="1"/>
  <c r="P175" i="29"/>
  <c r="AQ179" i="29"/>
  <c r="AW179" i="29"/>
  <c r="AW180" i="29" s="1"/>
  <c r="AW187" i="29" s="1"/>
  <c r="AY149" i="29"/>
  <c r="AO180" i="29"/>
  <c r="AO187" i="29" s="1"/>
  <c r="AU180" i="29"/>
  <c r="AU187" i="29" s="1"/>
  <c r="AY71" i="29"/>
  <c r="AO179" i="29"/>
  <c r="AU179" i="29"/>
  <c r="U171" i="29"/>
  <c r="AQ180" i="29"/>
  <c r="AQ187" i="29" s="1"/>
  <c r="P176" i="29"/>
  <c r="P184" i="29" s="1"/>
  <c r="AL39" i="29"/>
  <c r="AY35" i="29"/>
  <c r="H175" i="29"/>
  <c r="AY76" i="29"/>
  <c r="H149" i="29"/>
  <c r="AY162" i="29"/>
  <c r="AL186" i="29"/>
  <c r="AY186" i="29" s="1"/>
  <c r="AY50" i="29"/>
  <c r="AL155" i="29"/>
  <c r="AY155" i="29" s="1"/>
  <c r="H183" i="29"/>
  <c r="U183" i="29" s="1"/>
  <c r="H35" i="29"/>
  <c r="U52" i="29"/>
  <c r="AY15" i="29"/>
  <c r="U153" i="29"/>
  <c r="U162" i="29"/>
  <c r="J71" i="28"/>
  <c r="P71" i="28"/>
  <c r="AZ71" i="28"/>
  <c r="AL149" i="28"/>
  <c r="AR149" i="28"/>
  <c r="I171" i="28"/>
  <c r="O171" i="28"/>
  <c r="K149" i="28"/>
  <c r="Q149" i="28"/>
  <c r="BA149" i="28"/>
  <c r="AM71" i="28"/>
  <c r="AS71" i="28"/>
  <c r="AS179" i="28" s="1"/>
  <c r="AS180" i="28" s="1"/>
  <c r="AS187" i="28" s="1"/>
  <c r="U60" i="28"/>
  <c r="U70" i="28"/>
  <c r="U124" i="28"/>
  <c r="I35" i="28"/>
  <c r="I39" i="28" s="1"/>
  <c r="O35" i="28"/>
  <c r="O39" i="28" s="1"/>
  <c r="W35" i="28"/>
  <c r="W39" i="28" s="1"/>
  <c r="AQ35" i="28"/>
  <c r="AQ39" i="28" s="1"/>
  <c r="AW35" i="28"/>
  <c r="AW39" i="28" s="1"/>
  <c r="L171" i="28"/>
  <c r="R171" i="28"/>
  <c r="AN171" i="28"/>
  <c r="AT171" i="28"/>
  <c r="AT179" i="28" s="1"/>
  <c r="AT180" i="28" s="1"/>
  <c r="AT187" i="28" s="1"/>
  <c r="AY170" i="28"/>
  <c r="BA60" i="28"/>
  <c r="BA71" i="28" s="1"/>
  <c r="S71" i="28"/>
  <c r="S175" i="28" s="1"/>
  <c r="AU149" i="28"/>
  <c r="AO149" i="28"/>
  <c r="U22" i="28"/>
  <c r="U34" i="28"/>
  <c r="U38" i="28"/>
  <c r="U47" i="28"/>
  <c r="V71" i="28"/>
  <c r="AO71" i="28"/>
  <c r="AO179" i="28" s="1"/>
  <c r="AU71" i="28"/>
  <c r="H71" i="28"/>
  <c r="N71" i="28"/>
  <c r="U56" i="28"/>
  <c r="AY60" i="28"/>
  <c r="AY70" i="28"/>
  <c r="AR71" i="28"/>
  <c r="U76" i="28"/>
  <c r="N149" i="28"/>
  <c r="V149" i="28"/>
  <c r="AP149" i="28"/>
  <c r="AV149" i="28"/>
  <c r="AY124" i="28"/>
  <c r="W149" i="28"/>
  <c r="AQ149" i="28"/>
  <c r="AW149" i="28"/>
  <c r="U165" i="28"/>
  <c r="AY185" i="28"/>
  <c r="I71" i="28"/>
  <c r="O71" i="28"/>
  <c r="W71" i="28"/>
  <c r="AP71" i="28"/>
  <c r="AV71" i="28"/>
  <c r="AQ71" i="28"/>
  <c r="AW71" i="28"/>
  <c r="U65" i="28"/>
  <c r="I149" i="28"/>
  <c r="O149" i="28"/>
  <c r="J149" i="28"/>
  <c r="P149" i="28"/>
  <c r="P175" i="28" s="1"/>
  <c r="P176" i="28" s="1"/>
  <c r="P184" i="28" s="1"/>
  <c r="AY148" i="28"/>
  <c r="AZ149" i="28"/>
  <c r="AY153" i="28"/>
  <c r="W171" i="28"/>
  <c r="AQ171" i="28"/>
  <c r="AW171" i="28"/>
  <c r="U182" i="28"/>
  <c r="S149" i="28"/>
  <c r="L35" i="28"/>
  <c r="L39" i="28" s="1"/>
  <c r="R35" i="28"/>
  <c r="R39" i="28" s="1"/>
  <c r="AN35" i="28"/>
  <c r="AN39" i="28" s="1"/>
  <c r="AT35" i="28"/>
  <c r="AT39" i="28" s="1"/>
  <c r="AY22" i="28"/>
  <c r="AY34" i="28"/>
  <c r="AY38" i="28"/>
  <c r="AY56" i="28"/>
  <c r="AN71" i="28"/>
  <c r="AT71" i="28"/>
  <c r="AM149" i="28"/>
  <c r="AS149" i="28"/>
  <c r="J171" i="28"/>
  <c r="J175" i="28" s="1"/>
  <c r="J176" i="28" s="1"/>
  <c r="J184" i="28" s="1"/>
  <c r="P171" i="28"/>
  <c r="AL171" i="28"/>
  <c r="AR171" i="28"/>
  <c r="AZ171" i="28"/>
  <c r="AZ179" i="28" s="1"/>
  <c r="AZ180" i="28" s="1"/>
  <c r="AZ187" i="28" s="1"/>
  <c r="AY165" i="28"/>
  <c r="U170" i="28"/>
  <c r="M71" i="28"/>
  <c r="M175" i="28" s="1"/>
  <c r="M176" i="28" s="1"/>
  <c r="M184" i="28" s="1"/>
  <c r="M149" i="28"/>
  <c r="U148" i="28"/>
  <c r="U153" i="28"/>
  <c r="H155" i="28"/>
  <c r="M35" i="28"/>
  <c r="M39" i="28" s="1"/>
  <c r="S35" i="28"/>
  <c r="S39" i="28" s="1"/>
  <c r="S176" i="28" s="1"/>
  <c r="S184" i="28" s="1"/>
  <c r="AO35" i="28"/>
  <c r="AO39" i="28" s="1"/>
  <c r="AU35" i="28"/>
  <c r="AU39" i="28" s="1"/>
  <c r="AY50" i="28"/>
  <c r="K71" i="28"/>
  <c r="Q71" i="28"/>
  <c r="AY65" i="28"/>
  <c r="L149" i="28"/>
  <c r="L175" i="28" s="1"/>
  <c r="R149" i="28"/>
  <c r="R175" i="28" s="1"/>
  <c r="K171" i="28"/>
  <c r="Q171" i="28"/>
  <c r="AM171" i="28"/>
  <c r="AS171" i="28"/>
  <c r="BA171" i="28"/>
  <c r="U155" i="28"/>
  <c r="H39" i="28"/>
  <c r="AL39" i="28"/>
  <c r="AN179" i="28"/>
  <c r="AY186" i="28"/>
  <c r="U183" i="28"/>
  <c r="U15" i="28"/>
  <c r="AY76" i="28"/>
  <c r="H149" i="28"/>
  <c r="AY162" i="28"/>
  <c r="AL155" i="28"/>
  <c r="AY155" i="28" s="1"/>
  <c r="AL71" i="28"/>
  <c r="AY15" i="28"/>
  <c r="U162" i="28"/>
  <c r="U52" i="28"/>
  <c r="W69" i="25"/>
  <c r="W121" i="25"/>
  <c r="W35" i="25"/>
  <c r="W39" i="25" s="1"/>
  <c r="W143" i="25"/>
  <c r="V179" i="27"/>
  <c r="V186" i="27" s="1"/>
  <c r="O179" i="27"/>
  <c r="O186" i="27" s="1"/>
  <c r="R178" i="27"/>
  <c r="R179" i="27" s="1"/>
  <c r="R186" i="27" s="1"/>
  <c r="P179" i="27"/>
  <c r="P186" i="27" s="1"/>
  <c r="U179" i="27"/>
  <c r="U186" i="27" s="1"/>
  <c r="Z178" i="27"/>
  <c r="Z179" i="27" s="1"/>
  <c r="Z186" i="27" s="1"/>
  <c r="V178" i="27"/>
  <c r="Y179" i="27"/>
  <c r="Y186" i="27" s="1"/>
  <c r="X155" i="27"/>
  <c r="K38" i="27"/>
  <c r="X34" i="27"/>
  <c r="P178" i="27"/>
  <c r="O178" i="27"/>
  <c r="S179" i="27"/>
  <c r="S186" i="27" s="1"/>
  <c r="Q178" i="27"/>
  <c r="Q179" i="27" s="1"/>
  <c r="Q186" i="27" s="1"/>
  <c r="T179" i="27"/>
  <c r="T186" i="27" s="1"/>
  <c r="M179" i="27"/>
  <c r="M186" i="27" s="1"/>
  <c r="X62" i="27"/>
  <c r="X124" i="27"/>
  <c r="K171" i="27"/>
  <c r="X171" i="27" s="1"/>
  <c r="K185" i="27"/>
  <c r="X185" i="27" s="1"/>
  <c r="L68" i="27"/>
  <c r="L178" i="27" s="1"/>
  <c r="L179" i="27" s="1"/>
  <c r="L186" i="27" s="1"/>
  <c r="X153" i="27"/>
  <c r="X148" i="27"/>
  <c r="X14" i="27"/>
  <c r="AW69" i="25"/>
  <c r="AL143" i="25"/>
  <c r="AP35" i="25"/>
  <c r="AP39" i="25" s="1"/>
  <c r="AW35" i="25"/>
  <c r="AW39" i="25" s="1"/>
  <c r="BA143" i="25"/>
  <c r="AV143" i="25"/>
  <c r="AQ121" i="25"/>
  <c r="AO35" i="25"/>
  <c r="AO39" i="25" s="1"/>
  <c r="AR69" i="25"/>
  <c r="AS69" i="25"/>
  <c r="AP121" i="25"/>
  <c r="BA121" i="25"/>
  <c r="AL35" i="25"/>
  <c r="AL39" i="25" s="1"/>
  <c r="AO69" i="25"/>
  <c r="AM35" i="25"/>
  <c r="AM39" i="25" s="1"/>
  <c r="AP69" i="25"/>
  <c r="AM121" i="25"/>
  <c r="AN35" i="25"/>
  <c r="AN39" i="25" s="1"/>
  <c r="AQ69" i="25"/>
  <c r="AS35" i="25"/>
  <c r="AS39" i="25" s="1"/>
  <c r="AN143" i="25"/>
  <c r="AY157" i="25"/>
  <c r="AY48" i="25"/>
  <c r="AY54" i="25"/>
  <c r="AY107" i="25"/>
  <c r="AS143" i="25"/>
  <c r="AU143" i="25"/>
  <c r="AO121" i="25"/>
  <c r="AT69" i="25"/>
  <c r="AR35" i="25"/>
  <c r="AR39" i="25" s="1"/>
  <c r="AU69" i="25"/>
  <c r="AV69" i="25"/>
  <c r="AP143" i="25"/>
  <c r="AM69" i="25"/>
  <c r="AN69" i="25"/>
  <c r="AY58" i="25"/>
  <c r="AY63" i="25"/>
  <c r="AQ143" i="25"/>
  <c r="AY22" i="25"/>
  <c r="AL121" i="25"/>
  <c r="AR143" i="25"/>
  <c r="AQ35" i="25"/>
  <c r="AQ39" i="25" s="1"/>
  <c r="AN121" i="25"/>
  <c r="AT143" i="25"/>
  <c r="AT35" i="25"/>
  <c r="AT39" i="25" s="1"/>
  <c r="AW143" i="25"/>
  <c r="AU35" i="25"/>
  <c r="AU39" i="25" s="1"/>
  <c r="AR121" i="25"/>
  <c r="AY120" i="25"/>
  <c r="AZ143" i="25"/>
  <c r="AV35" i="25"/>
  <c r="AV39" i="25" s="1"/>
  <c r="AS121" i="25"/>
  <c r="AT121" i="25"/>
  <c r="AZ35" i="25"/>
  <c r="AZ39" i="25" s="1"/>
  <c r="AY38" i="25"/>
  <c r="AU121" i="25"/>
  <c r="AY137" i="25"/>
  <c r="AO143" i="25"/>
  <c r="AY34" i="25"/>
  <c r="BA35" i="25"/>
  <c r="BA39" i="25" s="1"/>
  <c r="AV121" i="25"/>
  <c r="AY134" i="25"/>
  <c r="AY142" i="25"/>
  <c r="AZ69" i="25"/>
  <c r="AY68" i="25"/>
  <c r="AW121" i="25"/>
  <c r="AM143" i="25"/>
  <c r="AL158" i="25"/>
  <c r="AY158" i="25" s="1"/>
  <c r="BA58" i="25"/>
  <c r="BA69" i="25" s="1"/>
  <c r="AZ121" i="25"/>
  <c r="AY127" i="25"/>
  <c r="AY74" i="25"/>
  <c r="AL69" i="25"/>
  <c r="AY125" i="25"/>
  <c r="AY15" i="25"/>
  <c r="P175" i="34" l="1"/>
  <c r="P176" i="34" s="1"/>
  <c r="P184" i="34" s="1"/>
  <c r="J175" i="34"/>
  <c r="J176" i="34" s="1"/>
  <c r="J184" i="34" s="1"/>
  <c r="AJ18" i="34"/>
  <c r="AK18" i="34" s="1"/>
  <c r="O175" i="34"/>
  <c r="O176" i="34" s="1"/>
  <c r="O184" i="34" s="1"/>
  <c r="I175" i="34"/>
  <c r="I176" i="34" s="1"/>
  <c r="I184" i="34" s="1"/>
  <c r="W35" i="34"/>
  <c r="W39" i="34" s="1"/>
  <c r="AD39" i="34" s="1"/>
  <c r="AJ5" i="34"/>
  <c r="AK5" i="34" s="1"/>
  <c r="W175" i="34"/>
  <c r="AJ38" i="34"/>
  <c r="AK38" i="34" s="1"/>
  <c r="L175" i="34"/>
  <c r="L176" i="34" s="1"/>
  <c r="L184" i="34" s="1"/>
  <c r="R175" i="34"/>
  <c r="R176" i="34" s="1"/>
  <c r="R184" i="34" s="1"/>
  <c r="M175" i="34"/>
  <c r="M176" i="34" s="1"/>
  <c r="M184" i="34" s="1"/>
  <c r="U149" i="34"/>
  <c r="U71" i="34"/>
  <c r="U171" i="34"/>
  <c r="Q175" i="34"/>
  <c r="Q176" i="34" s="1"/>
  <c r="Q184" i="34" s="1"/>
  <c r="S175" i="34"/>
  <c r="S35" i="34"/>
  <c r="S39" i="34" s="1"/>
  <c r="U39" i="34" s="1"/>
  <c r="H175" i="34"/>
  <c r="K175" i="34"/>
  <c r="K176" i="34" s="1"/>
  <c r="K184" i="34" s="1"/>
  <c r="V175" i="34"/>
  <c r="V176" i="34" s="1"/>
  <c r="V184" i="34" s="1"/>
  <c r="N175" i="34"/>
  <c r="N176" i="34" s="1"/>
  <c r="N184" i="34" s="1"/>
  <c r="AL179" i="33"/>
  <c r="AY71" i="33"/>
  <c r="AY179" i="33" s="1"/>
  <c r="U35" i="33"/>
  <c r="W176" i="33"/>
  <c r="W184" i="33" s="1"/>
  <c r="AL39" i="33"/>
  <c r="AY35" i="33"/>
  <c r="U39" i="33"/>
  <c r="H175" i="33"/>
  <c r="U175" i="33" s="1"/>
  <c r="H39" i="32"/>
  <c r="U35" i="32"/>
  <c r="U149" i="32"/>
  <c r="H175" i="32"/>
  <c r="U175" i="32" s="1"/>
  <c r="AL179" i="32"/>
  <c r="AY71" i="32"/>
  <c r="AY179" i="32" s="1"/>
  <c r="AL39" i="32"/>
  <c r="AY35" i="32"/>
  <c r="W176" i="31"/>
  <c r="W184" i="31" s="1"/>
  <c r="AL39" i="31"/>
  <c r="AY35" i="31"/>
  <c r="U39" i="31"/>
  <c r="H175" i="31"/>
  <c r="U175" i="31" s="1"/>
  <c r="AL179" i="31"/>
  <c r="AY71" i="31"/>
  <c r="AY179" i="31" s="1"/>
  <c r="U39" i="30"/>
  <c r="H176" i="30"/>
  <c r="AL180" i="30"/>
  <c r="AY39" i="30"/>
  <c r="L175" i="30"/>
  <c r="L176" i="30" s="1"/>
  <c r="L184" i="30" s="1"/>
  <c r="AY71" i="30"/>
  <c r="AY179" i="30" s="1"/>
  <c r="I175" i="30"/>
  <c r="I176" i="30" s="1"/>
  <c r="I184" i="30" s="1"/>
  <c r="U175" i="30"/>
  <c r="AY35" i="30"/>
  <c r="W176" i="30"/>
  <c r="W184" i="30" s="1"/>
  <c r="BA180" i="30"/>
  <c r="BA187" i="30" s="1"/>
  <c r="S176" i="29"/>
  <c r="S184" i="29" s="1"/>
  <c r="R175" i="29"/>
  <c r="R176" i="29" s="1"/>
  <c r="R184" i="29" s="1"/>
  <c r="U71" i="29"/>
  <c r="U149" i="29"/>
  <c r="W176" i="29"/>
  <c r="W184" i="29" s="1"/>
  <c r="AY39" i="29"/>
  <c r="AL180" i="29"/>
  <c r="AY179" i="29"/>
  <c r="U35" i="29"/>
  <c r="H39" i="29"/>
  <c r="AL179" i="29"/>
  <c r="AM179" i="28"/>
  <c r="AM180" i="28" s="1"/>
  <c r="AM187" i="28" s="1"/>
  <c r="AR179" i="28"/>
  <c r="AR180" i="28" s="1"/>
  <c r="AR187" i="28" s="1"/>
  <c r="W175" i="28"/>
  <c r="W176" i="28" s="1"/>
  <c r="W184" i="28" s="1"/>
  <c r="AN180" i="28"/>
  <c r="AN187" i="28" s="1"/>
  <c r="N175" i="28"/>
  <c r="N176" i="28" s="1"/>
  <c r="N184" i="28" s="1"/>
  <c r="U149" i="28"/>
  <c r="AY35" i="28"/>
  <c r="U171" i="28"/>
  <c r="AY171" i="28"/>
  <c r="AW179" i="28"/>
  <c r="AW180" i="28" s="1"/>
  <c r="AW187" i="28" s="1"/>
  <c r="U71" i="28"/>
  <c r="BA179" i="28"/>
  <c r="BA180" i="28" s="1"/>
  <c r="BA187" i="28" s="1"/>
  <c r="AY149" i="28"/>
  <c r="AO180" i="28"/>
  <c r="AO187" i="28" s="1"/>
  <c r="AP179" i="28"/>
  <c r="AP180" i="28" s="1"/>
  <c r="AP187" i="28" s="1"/>
  <c r="I175" i="28"/>
  <c r="I176" i="28" s="1"/>
  <c r="I184" i="28" s="1"/>
  <c r="AU179" i="28"/>
  <c r="AU180" i="28" s="1"/>
  <c r="AU187" i="28" s="1"/>
  <c r="R176" i="28"/>
  <c r="R184" i="28" s="1"/>
  <c r="AQ179" i="28"/>
  <c r="AQ180" i="28" s="1"/>
  <c r="AQ187" i="28" s="1"/>
  <c r="U35" i="28"/>
  <c r="Q175" i="28"/>
  <c r="Q176" i="28" s="1"/>
  <c r="Q184" i="28" s="1"/>
  <c r="L176" i="28"/>
  <c r="L184" i="28" s="1"/>
  <c r="AV179" i="28"/>
  <c r="AV180" i="28" s="1"/>
  <c r="AV187" i="28" s="1"/>
  <c r="V175" i="28"/>
  <c r="V176" i="28" s="1"/>
  <c r="V184" i="28" s="1"/>
  <c r="K175" i="28"/>
  <c r="K176" i="28" s="1"/>
  <c r="K184" i="28" s="1"/>
  <c r="O175" i="28"/>
  <c r="O176" i="28" s="1"/>
  <c r="O184" i="28" s="1"/>
  <c r="H175" i="28"/>
  <c r="AY39" i="28"/>
  <c r="U39" i="28"/>
  <c r="AY71" i="28"/>
  <c r="AL179" i="28"/>
  <c r="AL180" i="28" s="1"/>
  <c r="W147" i="25"/>
  <c r="W148" i="25" s="1"/>
  <c r="W156" i="25" s="1"/>
  <c r="X68" i="27"/>
  <c r="X178" i="27" s="1"/>
  <c r="K178" i="27"/>
  <c r="X38" i="27"/>
  <c r="K179" i="27"/>
  <c r="BA151" i="25"/>
  <c r="BA152" i="25" s="1"/>
  <c r="BA159" i="25" s="1"/>
  <c r="AQ151" i="25"/>
  <c r="AQ152" i="25" s="1"/>
  <c r="AQ159" i="25" s="1"/>
  <c r="AP151" i="25"/>
  <c r="AP152" i="25" s="1"/>
  <c r="AP159" i="25" s="1"/>
  <c r="AM151" i="25"/>
  <c r="AM152" i="25" s="1"/>
  <c r="AM159" i="25" s="1"/>
  <c r="AV151" i="25"/>
  <c r="AV152" i="25" s="1"/>
  <c r="AV159" i="25" s="1"/>
  <c r="AY143" i="25"/>
  <c r="AU151" i="25"/>
  <c r="AU152" i="25" s="1"/>
  <c r="AU159" i="25" s="1"/>
  <c r="AR151" i="25"/>
  <c r="AR152" i="25" s="1"/>
  <c r="AR159" i="25" s="1"/>
  <c r="AW151" i="25"/>
  <c r="AW152" i="25" s="1"/>
  <c r="AW159" i="25" s="1"/>
  <c r="AT151" i="25"/>
  <c r="AT152" i="25" s="1"/>
  <c r="AT159" i="25" s="1"/>
  <c r="AS151" i="25"/>
  <c r="AS152" i="25" s="1"/>
  <c r="AS159" i="25" s="1"/>
  <c r="AY121" i="25"/>
  <c r="AO151" i="25"/>
  <c r="AO152" i="25" s="1"/>
  <c r="AO159" i="25" s="1"/>
  <c r="AY35" i="25"/>
  <c r="AN151" i="25"/>
  <c r="AN152" i="25" s="1"/>
  <c r="AN159" i="25" s="1"/>
  <c r="AZ151" i="25"/>
  <c r="AZ152" i="25" s="1"/>
  <c r="AZ159" i="25" s="1"/>
  <c r="AY39" i="25"/>
  <c r="AY69" i="25"/>
  <c r="AL151" i="25"/>
  <c r="AL152" i="25" s="1"/>
  <c r="AE39" i="34" l="1"/>
  <c r="AG39" i="34"/>
  <c r="AB39" i="34"/>
  <c r="AH39" i="34"/>
  <c r="Y39" i="34"/>
  <c r="Z39" i="34"/>
  <c r="AC39" i="34"/>
  <c r="W176" i="34"/>
  <c r="W184" i="34" s="1"/>
  <c r="AF39" i="34"/>
  <c r="AI39" i="34"/>
  <c r="AA39" i="34"/>
  <c r="U35" i="34"/>
  <c r="U175" i="34"/>
  <c r="H176" i="34"/>
  <c r="H184" i="34" s="1"/>
  <c r="S176" i="34"/>
  <c r="S184" i="34" s="1"/>
  <c r="AY39" i="33"/>
  <c r="AL180" i="33"/>
  <c r="H176" i="33"/>
  <c r="U39" i="32"/>
  <c r="H176" i="32"/>
  <c r="AY39" i="32"/>
  <c r="AL180" i="32"/>
  <c r="H176" i="31"/>
  <c r="AY39" i="31"/>
  <c r="AL180" i="31"/>
  <c r="AY180" i="30"/>
  <c r="AL187" i="30"/>
  <c r="AY187" i="30" s="1"/>
  <c r="H184" i="30"/>
  <c r="U184" i="30" s="1"/>
  <c r="U176" i="30"/>
  <c r="U175" i="29"/>
  <c r="H176" i="29"/>
  <c r="U39" i="29"/>
  <c r="AL187" i="29"/>
  <c r="AY187" i="29" s="1"/>
  <c r="AY180" i="29"/>
  <c r="U175" i="28"/>
  <c r="AY179" i="28"/>
  <c r="H176" i="28"/>
  <c r="H184" i="28" s="1"/>
  <c r="U184" i="28" s="1"/>
  <c r="AL187" i="28"/>
  <c r="AY187" i="28" s="1"/>
  <c r="AY180" i="28"/>
  <c r="X179" i="27"/>
  <c r="K186" i="27"/>
  <c r="X186" i="27" s="1"/>
  <c r="AY151" i="25"/>
  <c r="AY152" i="25"/>
  <c r="AL159" i="25"/>
  <c r="AY159" i="25" s="1"/>
  <c r="AJ39" i="34" l="1"/>
  <c r="AK39" i="34" s="1"/>
  <c r="U184" i="34"/>
  <c r="U176" i="34"/>
  <c r="H184" i="33"/>
  <c r="U184" i="33" s="1"/>
  <c r="U176" i="33"/>
  <c r="AY180" i="33"/>
  <c r="AL187" i="33"/>
  <c r="AY187" i="33" s="1"/>
  <c r="H184" i="32"/>
  <c r="U184" i="32" s="1"/>
  <c r="U176" i="32"/>
  <c r="AL187" i="32"/>
  <c r="AY187" i="32" s="1"/>
  <c r="AY180" i="32"/>
  <c r="AL187" i="31"/>
  <c r="AY187" i="31" s="1"/>
  <c r="AY180" i="31"/>
  <c r="H184" i="31"/>
  <c r="U184" i="31" s="1"/>
  <c r="U176" i="31"/>
  <c r="U176" i="29"/>
  <c r="H184" i="29"/>
  <c r="U184" i="29" s="1"/>
  <c r="U176" i="28"/>
  <c r="V154" i="25"/>
  <c r="V155" i="25" s="1"/>
  <c r="V142" i="25"/>
  <c r="V137" i="25"/>
  <c r="V125" i="25"/>
  <c r="V127" i="25" s="1"/>
  <c r="V120" i="25"/>
  <c r="V107" i="25"/>
  <c r="V74" i="25"/>
  <c r="V68" i="25"/>
  <c r="V63" i="25"/>
  <c r="V58" i="25"/>
  <c r="V54" i="25"/>
  <c r="V50" i="25"/>
  <c r="V47" i="25"/>
  <c r="V38" i="25"/>
  <c r="V34" i="25"/>
  <c r="V22" i="25"/>
  <c r="V15" i="25"/>
  <c r="P154" i="25"/>
  <c r="P155" i="25" s="1"/>
  <c r="P142" i="25"/>
  <c r="P137" i="25"/>
  <c r="P134" i="25"/>
  <c r="P125" i="25"/>
  <c r="P127" i="25" s="1"/>
  <c r="P120" i="25"/>
  <c r="P107" i="25"/>
  <c r="P74" i="25"/>
  <c r="P68" i="25"/>
  <c r="P63" i="25"/>
  <c r="P58" i="25"/>
  <c r="P54" i="25"/>
  <c r="P50" i="25"/>
  <c r="P47" i="25"/>
  <c r="P38" i="25"/>
  <c r="P34" i="25"/>
  <c r="P22" i="25"/>
  <c r="P15" i="25"/>
  <c r="O154" i="25"/>
  <c r="O155" i="25" s="1"/>
  <c r="N154" i="25"/>
  <c r="N155" i="25" s="1"/>
  <c r="M154" i="25"/>
  <c r="M155" i="25" s="1"/>
  <c r="L154" i="25"/>
  <c r="L155" i="25" s="1"/>
  <c r="K154" i="25"/>
  <c r="K155" i="25" s="1"/>
  <c r="J154" i="25"/>
  <c r="J155" i="25" s="1"/>
  <c r="I154" i="25"/>
  <c r="I155" i="25" s="1"/>
  <c r="H154" i="25"/>
  <c r="H155" i="25" s="1"/>
  <c r="S154" i="25"/>
  <c r="S155" i="25" s="1"/>
  <c r="R154" i="25"/>
  <c r="R155" i="25" s="1"/>
  <c r="Q154" i="25"/>
  <c r="Q155" i="25" s="1"/>
  <c r="U153" i="25"/>
  <c r="U152" i="25"/>
  <c r="U151" i="25"/>
  <c r="O142" i="25"/>
  <c r="N142" i="25"/>
  <c r="M142" i="25"/>
  <c r="L142" i="25"/>
  <c r="K142" i="25"/>
  <c r="J142" i="25"/>
  <c r="I142" i="25"/>
  <c r="H142" i="25"/>
  <c r="S142" i="25"/>
  <c r="R142" i="25"/>
  <c r="Q142" i="25"/>
  <c r="U141" i="25"/>
  <c r="O137" i="25"/>
  <c r="N137" i="25"/>
  <c r="M137" i="25"/>
  <c r="L137" i="25"/>
  <c r="K137" i="25"/>
  <c r="J137" i="25"/>
  <c r="I137" i="25"/>
  <c r="H137" i="25"/>
  <c r="S137" i="25"/>
  <c r="R137" i="25"/>
  <c r="Q137" i="25"/>
  <c r="U136" i="25"/>
  <c r="O134" i="25"/>
  <c r="N134" i="25"/>
  <c r="M134" i="25"/>
  <c r="L134" i="25"/>
  <c r="K134" i="25"/>
  <c r="J134" i="25"/>
  <c r="I134" i="25"/>
  <c r="H134" i="25"/>
  <c r="S134" i="25"/>
  <c r="R134" i="25"/>
  <c r="Q134" i="25"/>
  <c r="U131" i="25"/>
  <c r="U126" i="25"/>
  <c r="O125" i="25"/>
  <c r="O127" i="25" s="1"/>
  <c r="N125" i="25"/>
  <c r="N127" i="25" s="1"/>
  <c r="M125" i="25"/>
  <c r="M127" i="25" s="1"/>
  <c r="L125" i="25"/>
  <c r="L127" i="25" s="1"/>
  <c r="K125" i="25"/>
  <c r="K127" i="25" s="1"/>
  <c r="J125" i="25"/>
  <c r="J127" i="25" s="1"/>
  <c r="I125" i="25"/>
  <c r="I127" i="25" s="1"/>
  <c r="H125" i="25"/>
  <c r="H127" i="25" s="1"/>
  <c r="S125" i="25"/>
  <c r="S127" i="25" s="1"/>
  <c r="R125" i="25"/>
  <c r="R127" i="25" s="1"/>
  <c r="Q125" i="25"/>
  <c r="Q127" i="25" s="1"/>
  <c r="U124" i="25"/>
  <c r="O120" i="25"/>
  <c r="N120" i="25"/>
  <c r="M120" i="25"/>
  <c r="L120" i="25"/>
  <c r="K120" i="25"/>
  <c r="J120" i="25"/>
  <c r="I120" i="25"/>
  <c r="H120" i="25"/>
  <c r="S120" i="25"/>
  <c r="R120" i="25"/>
  <c r="Q120" i="25"/>
  <c r="U119" i="25"/>
  <c r="U118" i="25"/>
  <c r="U117" i="25"/>
  <c r="U116" i="25"/>
  <c r="U114" i="25"/>
  <c r="U113" i="25"/>
  <c r="U112" i="25"/>
  <c r="U111" i="25"/>
  <c r="U110" i="25"/>
  <c r="U109" i="25"/>
  <c r="O107" i="25"/>
  <c r="N107" i="25"/>
  <c r="M107" i="25"/>
  <c r="L107" i="25"/>
  <c r="K107" i="25"/>
  <c r="J107" i="25"/>
  <c r="I107" i="25"/>
  <c r="H107" i="25"/>
  <c r="S107" i="25"/>
  <c r="R107" i="25"/>
  <c r="Q107" i="25"/>
  <c r="U106" i="25"/>
  <c r="U105" i="25"/>
  <c r="U104" i="25"/>
  <c r="U103" i="25"/>
  <c r="U102" i="25"/>
  <c r="U101" i="25"/>
  <c r="U100" i="25"/>
  <c r="U98" i="25"/>
  <c r="U97" i="25"/>
  <c r="U96" i="25"/>
  <c r="U95" i="25"/>
  <c r="U93" i="25"/>
  <c r="U92" i="25"/>
  <c r="U91" i="25"/>
  <c r="U90" i="25"/>
  <c r="U89" i="25"/>
  <c r="U88" i="25"/>
  <c r="U87" i="25"/>
  <c r="U86" i="25"/>
  <c r="U85" i="25"/>
  <c r="U84" i="25"/>
  <c r="U83" i="25"/>
  <c r="U82" i="25"/>
  <c r="U81" i="25"/>
  <c r="U80" i="25"/>
  <c r="U79" i="25"/>
  <c r="U78" i="25"/>
  <c r="U77" i="25"/>
  <c r="U76" i="25"/>
  <c r="O74" i="25"/>
  <c r="N74" i="25"/>
  <c r="M74" i="25"/>
  <c r="L74" i="25"/>
  <c r="K74" i="25"/>
  <c r="J74" i="25"/>
  <c r="I74" i="25"/>
  <c r="H74" i="25"/>
  <c r="S74" i="25"/>
  <c r="R74" i="25"/>
  <c r="Q74" i="25"/>
  <c r="U73" i="25"/>
  <c r="U72" i="25"/>
  <c r="O68" i="25"/>
  <c r="N68" i="25"/>
  <c r="M68" i="25"/>
  <c r="L68" i="25"/>
  <c r="K68" i="25"/>
  <c r="J68" i="25"/>
  <c r="I68" i="25"/>
  <c r="H68" i="25"/>
  <c r="S68" i="25"/>
  <c r="R68" i="25"/>
  <c r="Q68" i="25"/>
  <c r="U67" i="25"/>
  <c r="U65" i="25"/>
  <c r="O63" i="25"/>
  <c r="N63" i="25"/>
  <c r="M63" i="25"/>
  <c r="L63" i="25"/>
  <c r="K63" i="25"/>
  <c r="J63" i="25"/>
  <c r="I63" i="25"/>
  <c r="H63" i="25"/>
  <c r="S63" i="25"/>
  <c r="R63" i="25"/>
  <c r="Q63" i="25"/>
  <c r="U62" i="25"/>
  <c r="U61" i="25"/>
  <c r="U60" i="25"/>
  <c r="O58" i="25"/>
  <c r="N58" i="25"/>
  <c r="M58" i="25"/>
  <c r="L58" i="25"/>
  <c r="K58" i="25"/>
  <c r="J58" i="25"/>
  <c r="I58" i="25"/>
  <c r="H58" i="25"/>
  <c r="S58" i="25"/>
  <c r="R58" i="25"/>
  <c r="Q58" i="25"/>
  <c r="U57" i="25"/>
  <c r="U56" i="25"/>
  <c r="O54" i="25"/>
  <c r="N54" i="25"/>
  <c r="M54" i="25"/>
  <c r="L54" i="25"/>
  <c r="K54" i="25"/>
  <c r="J54" i="25"/>
  <c r="I54" i="25"/>
  <c r="H54" i="25"/>
  <c r="S54" i="25"/>
  <c r="R54" i="25"/>
  <c r="Q54" i="25"/>
  <c r="U53" i="25"/>
  <c r="U52" i="25"/>
  <c r="O50" i="25"/>
  <c r="N50" i="25"/>
  <c r="M50" i="25"/>
  <c r="L50" i="25"/>
  <c r="K50" i="25"/>
  <c r="J50" i="25"/>
  <c r="I50" i="25"/>
  <c r="H50" i="25"/>
  <c r="S50" i="25"/>
  <c r="R50" i="25"/>
  <c r="Q50" i="25"/>
  <c r="U49" i="25"/>
  <c r="O47" i="25"/>
  <c r="N47" i="25"/>
  <c r="M47" i="25"/>
  <c r="L47" i="25"/>
  <c r="K47" i="25"/>
  <c r="J47" i="25"/>
  <c r="I47" i="25"/>
  <c r="H47" i="25"/>
  <c r="S47" i="25"/>
  <c r="R47" i="25"/>
  <c r="Q47" i="25"/>
  <c r="U46" i="25"/>
  <c r="U45" i="25"/>
  <c r="U44" i="25"/>
  <c r="U43" i="25"/>
  <c r="O38" i="25"/>
  <c r="N38" i="25"/>
  <c r="M38" i="25"/>
  <c r="L38" i="25"/>
  <c r="K38" i="25"/>
  <c r="J38" i="25"/>
  <c r="I38" i="25"/>
  <c r="H38" i="25"/>
  <c r="S38" i="25"/>
  <c r="R38" i="25"/>
  <c r="Q38" i="25"/>
  <c r="U37" i="25"/>
  <c r="O34" i="25"/>
  <c r="N34" i="25"/>
  <c r="M34" i="25"/>
  <c r="L34" i="25"/>
  <c r="K34" i="25"/>
  <c r="J34" i="25"/>
  <c r="I34" i="25"/>
  <c r="H34" i="25"/>
  <c r="S34" i="25"/>
  <c r="R34" i="25"/>
  <c r="Q34" i="25"/>
  <c r="U33" i="25"/>
  <c r="U32" i="25"/>
  <c r="U31" i="25"/>
  <c r="U29" i="25"/>
  <c r="U28" i="25"/>
  <c r="U27" i="25"/>
  <c r="U26" i="25"/>
  <c r="U25" i="25"/>
  <c r="U24" i="25"/>
  <c r="O22" i="25"/>
  <c r="N22" i="25"/>
  <c r="M22" i="25"/>
  <c r="L22" i="25"/>
  <c r="K22" i="25"/>
  <c r="J22" i="25"/>
  <c r="I22" i="25"/>
  <c r="H22" i="25"/>
  <c r="S22" i="25"/>
  <c r="R22" i="25"/>
  <c r="Q22" i="25"/>
  <c r="U21" i="25"/>
  <c r="U20" i="25"/>
  <c r="U19" i="25"/>
  <c r="U18" i="25"/>
  <c r="U17" i="25"/>
  <c r="O15" i="25"/>
  <c r="N15" i="25"/>
  <c r="M15" i="25"/>
  <c r="L15" i="25"/>
  <c r="K15" i="25"/>
  <c r="J15" i="25"/>
  <c r="I15" i="25"/>
  <c r="H15" i="25"/>
  <c r="S15" i="25"/>
  <c r="R15" i="25"/>
  <c r="Q15" i="25"/>
  <c r="U14" i="25"/>
  <c r="U13" i="25"/>
  <c r="U12" i="25"/>
  <c r="U11" i="25"/>
  <c r="U10" i="25"/>
  <c r="U9" i="25"/>
  <c r="U8" i="25"/>
  <c r="U7" i="25"/>
  <c r="U6" i="25"/>
  <c r="U5" i="25"/>
  <c r="A19" i="23"/>
  <c r="A20" i="23"/>
  <c r="A21" i="23"/>
  <c r="A18" i="23"/>
  <c r="A17" i="23"/>
  <c r="B22" i="23"/>
  <c r="C20" i="23"/>
  <c r="C19" i="23"/>
  <c r="C18" i="23"/>
  <c r="C17" i="23"/>
  <c r="R142" i="24"/>
  <c r="P142" i="24"/>
  <c r="M142" i="24"/>
  <c r="I142" i="24"/>
  <c r="S141" i="24"/>
  <c r="S142" i="24" s="1"/>
  <c r="R141" i="24"/>
  <c r="Q141" i="24"/>
  <c r="Q142" i="24" s="1"/>
  <c r="P141" i="24"/>
  <c r="O141" i="24"/>
  <c r="O142" i="24" s="1"/>
  <c r="N141" i="24"/>
  <c r="N142" i="24" s="1"/>
  <c r="M141" i="24"/>
  <c r="L141" i="24"/>
  <c r="L142" i="24" s="1"/>
  <c r="K141" i="24"/>
  <c r="K142" i="24" s="1"/>
  <c r="J141" i="24"/>
  <c r="J142" i="24" s="1"/>
  <c r="I141" i="24"/>
  <c r="H141" i="24"/>
  <c r="H142" i="24" s="1"/>
  <c r="T142" i="24" s="1"/>
  <c r="T140" i="24"/>
  <c r="T139" i="24"/>
  <c r="T138" i="24"/>
  <c r="P133" i="24"/>
  <c r="K133" i="24"/>
  <c r="I133" i="24"/>
  <c r="S132" i="24"/>
  <c r="S133" i="24" s="1"/>
  <c r="R132" i="24"/>
  <c r="Q132" i="24"/>
  <c r="P132" i="24"/>
  <c r="O132" i="24"/>
  <c r="N132" i="24"/>
  <c r="M132" i="24"/>
  <c r="L132" i="24"/>
  <c r="K132" i="24"/>
  <c r="J132" i="24"/>
  <c r="I132" i="24"/>
  <c r="H132" i="24"/>
  <c r="H133" i="24" s="1"/>
  <c r="T131" i="24"/>
  <c r="T129" i="24"/>
  <c r="S129" i="24"/>
  <c r="R129" i="24"/>
  <c r="Q129" i="24"/>
  <c r="P129" i="24"/>
  <c r="O129" i="24"/>
  <c r="N129" i="24"/>
  <c r="M129" i="24"/>
  <c r="L129" i="24"/>
  <c r="K129" i="24"/>
  <c r="J129" i="24"/>
  <c r="I129" i="24"/>
  <c r="H129" i="24"/>
  <c r="T128" i="24"/>
  <c r="S126" i="24"/>
  <c r="R126" i="24"/>
  <c r="R133" i="24" s="1"/>
  <c r="Q126" i="24"/>
  <c r="Q133" i="24" s="1"/>
  <c r="P126" i="24"/>
  <c r="O126" i="24"/>
  <c r="O133" i="24" s="1"/>
  <c r="N126" i="24"/>
  <c r="N133" i="24" s="1"/>
  <c r="M126" i="24"/>
  <c r="M133" i="24" s="1"/>
  <c r="L126" i="24"/>
  <c r="L133" i="24" s="1"/>
  <c r="K126" i="24"/>
  <c r="J126" i="24"/>
  <c r="J133" i="24" s="1"/>
  <c r="I126" i="24"/>
  <c r="H126" i="24"/>
  <c r="T125" i="24"/>
  <c r="S122" i="24"/>
  <c r="R122" i="24"/>
  <c r="O122" i="24"/>
  <c r="M122" i="24"/>
  <c r="K122" i="24"/>
  <c r="J122" i="24"/>
  <c r="T121" i="24"/>
  <c r="S120" i="24"/>
  <c r="R120" i="24"/>
  <c r="Q120" i="24"/>
  <c r="Q122" i="24" s="1"/>
  <c r="P120" i="24"/>
  <c r="P122" i="24" s="1"/>
  <c r="O120" i="24"/>
  <c r="N120" i="24"/>
  <c r="N122" i="24" s="1"/>
  <c r="M120" i="24"/>
  <c r="L120" i="24"/>
  <c r="L122" i="24" s="1"/>
  <c r="K120" i="24"/>
  <c r="J120" i="24"/>
  <c r="I120" i="24"/>
  <c r="I122" i="24" s="1"/>
  <c r="H120" i="24"/>
  <c r="H122" i="24" s="1"/>
  <c r="T119" i="24"/>
  <c r="S116" i="24"/>
  <c r="N116" i="24"/>
  <c r="L116" i="24"/>
  <c r="S115" i="24"/>
  <c r="R115" i="24"/>
  <c r="Q115" i="24"/>
  <c r="P115" i="24"/>
  <c r="O115" i="24"/>
  <c r="N115" i="24"/>
  <c r="M115" i="24"/>
  <c r="L115" i="24"/>
  <c r="K115" i="24"/>
  <c r="J115" i="24"/>
  <c r="I115" i="24"/>
  <c r="I116" i="24" s="1"/>
  <c r="H115" i="24"/>
  <c r="T114" i="24"/>
  <c r="T113" i="24"/>
  <c r="T112" i="24"/>
  <c r="T111" i="24"/>
  <c r="T110" i="24"/>
  <c r="T109" i="24"/>
  <c r="T108" i="24"/>
  <c r="T107" i="24"/>
  <c r="T106" i="24"/>
  <c r="T105" i="24"/>
  <c r="S103" i="24"/>
  <c r="R103" i="24"/>
  <c r="Q103" i="24"/>
  <c r="P103" i="24"/>
  <c r="O103" i="24"/>
  <c r="N103" i="24"/>
  <c r="M103" i="24"/>
  <c r="L103" i="24"/>
  <c r="K103" i="24"/>
  <c r="K116" i="24" s="1"/>
  <c r="J103" i="24"/>
  <c r="I103" i="24"/>
  <c r="H103" i="24"/>
  <c r="T103" i="24" s="1"/>
  <c r="T102" i="24"/>
  <c r="T101" i="24"/>
  <c r="T100" i="24"/>
  <c r="T99" i="24"/>
  <c r="T98" i="24"/>
  <c r="T97" i="24"/>
  <c r="T96" i="24"/>
  <c r="T95" i="24"/>
  <c r="T94" i="24"/>
  <c r="T93" i="24"/>
  <c r="T92" i="24"/>
  <c r="T91" i="24"/>
  <c r="T90" i="24"/>
  <c r="T89" i="24"/>
  <c r="T88" i="24"/>
  <c r="T87" i="24"/>
  <c r="T86" i="24"/>
  <c r="T85" i="24"/>
  <c r="T84" i="24"/>
  <c r="T83" i="24"/>
  <c r="T82" i="24"/>
  <c r="T81" i="24"/>
  <c r="T80" i="24"/>
  <c r="T79" i="24"/>
  <c r="T78" i="24"/>
  <c r="T77" i="24"/>
  <c r="T76" i="24"/>
  <c r="T75" i="24"/>
  <c r="T74" i="24"/>
  <c r="S72" i="24"/>
  <c r="R72" i="24"/>
  <c r="R116" i="24" s="1"/>
  <c r="Q72" i="24"/>
  <c r="Q116" i="24" s="1"/>
  <c r="P72" i="24"/>
  <c r="P116" i="24" s="1"/>
  <c r="O72" i="24"/>
  <c r="O116" i="24" s="1"/>
  <c r="N72" i="24"/>
  <c r="M72" i="24"/>
  <c r="M116" i="24" s="1"/>
  <c r="L72" i="24"/>
  <c r="K72" i="24"/>
  <c r="J72" i="24"/>
  <c r="J116" i="24" s="1"/>
  <c r="I72" i="24"/>
  <c r="H72" i="24"/>
  <c r="H116" i="24" s="1"/>
  <c r="T116" i="24" s="1"/>
  <c r="T71" i="24"/>
  <c r="T70" i="24"/>
  <c r="P67" i="24"/>
  <c r="P134" i="24" s="1"/>
  <c r="K67" i="24"/>
  <c r="K134" i="24" s="1"/>
  <c r="I67" i="24"/>
  <c r="S66" i="24"/>
  <c r="R66" i="24"/>
  <c r="Q66" i="24"/>
  <c r="P66" i="24"/>
  <c r="O66" i="24"/>
  <c r="N66" i="24"/>
  <c r="M66" i="24"/>
  <c r="L66" i="24"/>
  <c r="K66" i="24"/>
  <c r="J66" i="24"/>
  <c r="I66" i="24"/>
  <c r="H66" i="24"/>
  <c r="T66" i="24" s="1"/>
  <c r="T65" i="24"/>
  <c r="T64" i="24"/>
  <c r="S62" i="24"/>
  <c r="R62" i="24"/>
  <c r="Q62" i="24"/>
  <c r="P62" i="24"/>
  <c r="O62" i="24"/>
  <c r="N62" i="24"/>
  <c r="M62" i="24"/>
  <c r="L62" i="24"/>
  <c r="T62" i="24" s="1"/>
  <c r="K62" i="24"/>
  <c r="J62" i="24"/>
  <c r="I62" i="24"/>
  <c r="H62" i="24"/>
  <c r="T61" i="24"/>
  <c r="T60" i="24"/>
  <c r="T59" i="24"/>
  <c r="S57" i="24"/>
  <c r="R57" i="24"/>
  <c r="Q57" i="24"/>
  <c r="P57" i="24"/>
  <c r="O57" i="24"/>
  <c r="N57" i="24"/>
  <c r="M57" i="24"/>
  <c r="L57" i="24"/>
  <c r="T57" i="24" s="1"/>
  <c r="K57" i="24"/>
  <c r="J57" i="24"/>
  <c r="I57" i="24"/>
  <c r="H57" i="24"/>
  <c r="T56" i="24"/>
  <c r="T55" i="24"/>
  <c r="S53" i="24"/>
  <c r="R53" i="24"/>
  <c r="T53" i="24" s="1"/>
  <c r="Q53" i="24"/>
  <c r="P53" i="24"/>
  <c r="O53" i="24"/>
  <c r="N53" i="24"/>
  <c r="M53" i="24"/>
  <c r="L53" i="24"/>
  <c r="K53" i="24"/>
  <c r="J53" i="24"/>
  <c r="I53" i="24"/>
  <c r="H53" i="24"/>
  <c r="T52" i="24"/>
  <c r="T51" i="24"/>
  <c r="S49" i="24"/>
  <c r="R49" i="24"/>
  <c r="Q49" i="24"/>
  <c r="P49" i="24"/>
  <c r="O49" i="24"/>
  <c r="N49" i="24"/>
  <c r="M49" i="24"/>
  <c r="L49" i="24"/>
  <c r="K49" i="24"/>
  <c r="J49" i="24"/>
  <c r="I49" i="24"/>
  <c r="H49" i="24"/>
  <c r="T49" i="24" s="1"/>
  <c r="T48" i="24"/>
  <c r="S46" i="24"/>
  <c r="S67" i="24" s="1"/>
  <c r="R46" i="24"/>
  <c r="R67" i="24" s="1"/>
  <c r="Q46" i="24"/>
  <c r="Q67" i="24" s="1"/>
  <c r="P46" i="24"/>
  <c r="O46" i="24"/>
  <c r="O67" i="24" s="1"/>
  <c r="O134" i="24" s="1"/>
  <c r="N46" i="24"/>
  <c r="N67" i="24" s="1"/>
  <c r="M46" i="24"/>
  <c r="M67" i="24" s="1"/>
  <c r="M134" i="24" s="1"/>
  <c r="L46" i="24"/>
  <c r="L67" i="24" s="1"/>
  <c r="L134" i="24" s="1"/>
  <c r="K46" i="24"/>
  <c r="J46" i="24"/>
  <c r="J67" i="24" s="1"/>
  <c r="I46" i="24"/>
  <c r="H46" i="24"/>
  <c r="H67" i="24" s="1"/>
  <c r="T45" i="24"/>
  <c r="T44" i="24"/>
  <c r="T43" i="24"/>
  <c r="T42" i="24"/>
  <c r="S37" i="24"/>
  <c r="R37" i="24"/>
  <c r="Q37" i="24"/>
  <c r="P37" i="24"/>
  <c r="O37" i="24"/>
  <c r="N37" i="24"/>
  <c r="M37" i="24"/>
  <c r="L37" i="24"/>
  <c r="K37" i="24"/>
  <c r="J37" i="24"/>
  <c r="I37" i="24"/>
  <c r="H37" i="24"/>
  <c r="T37" i="24" s="1"/>
  <c r="T36" i="24"/>
  <c r="O34" i="24"/>
  <c r="O38" i="24" s="1"/>
  <c r="M34" i="24"/>
  <c r="M38" i="24" s="1"/>
  <c r="K34" i="24"/>
  <c r="K38" i="24" s="1"/>
  <c r="K135" i="24" s="1"/>
  <c r="K143" i="24" s="1"/>
  <c r="S33" i="24"/>
  <c r="R33" i="24"/>
  <c r="Q33" i="24"/>
  <c r="P33" i="24"/>
  <c r="O33" i="24"/>
  <c r="N33" i="24"/>
  <c r="M33" i="24"/>
  <c r="L33" i="24"/>
  <c r="K33" i="24"/>
  <c r="J33" i="24"/>
  <c r="I33" i="24"/>
  <c r="H33" i="24"/>
  <c r="H34" i="24" s="1"/>
  <c r="T32" i="24"/>
  <c r="T31" i="24"/>
  <c r="T30" i="24"/>
  <c r="T29" i="24"/>
  <c r="T28" i="24"/>
  <c r="T27" i="24"/>
  <c r="T26" i="24"/>
  <c r="T25" i="24"/>
  <c r="T24" i="24"/>
  <c r="S22" i="24"/>
  <c r="R22" i="24"/>
  <c r="Q22" i="24"/>
  <c r="P22" i="24"/>
  <c r="O22" i="24"/>
  <c r="N22" i="24"/>
  <c r="M22" i="24"/>
  <c r="L22" i="24"/>
  <c r="K22" i="24"/>
  <c r="J22" i="24"/>
  <c r="J34" i="24" s="1"/>
  <c r="J38" i="24" s="1"/>
  <c r="I22" i="24"/>
  <c r="H22" i="24"/>
  <c r="T22" i="24" s="1"/>
  <c r="T21" i="24"/>
  <c r="T20" i="24"/>
  <c r="T19" i="24"/>
  <c r="T18" i="24"/>
  <c r="T17" i="24"/>
  <c r="S15" i="24"/>
  <c r="S34" i="24" s="1"/>
  <c r="S38" i="24" s="1"/>
  <c r="R15" i="24"/>
  <c r="T15" i="24" s="1"/>
  <c r="Q15" i="24"/>
  <c r="Q34" i="24" s="1"/>
  <c r="Q38" i="24" s="1"/>
  <c r="P15" i="24"/>
  <c r="P34" i="24" s="1"/>
  <c r="P38" i="24" s="1"/>
  <c r="O15" i="24"/>
  <c r="N15" i="24"/>
  <c r="N34" i="24" s="1"/>
  <c r="N38" i="24" s="1"/>
  <c r="M15" i="24"/>
  <c r="L15" i="24"/>
  <c r="L34" i="24" s="1"/>
  <c r="L38" i="24" s="1"/>
  <c r="K15" i="24"/>
  <c r="J15" i="24"/>
  <c r="I15" i="24"/>
  <c r="I34" i="24" s="1"/>
  <c r="I38" i="24" s="1"/>
  <c r="H15" i="24"/>
  <c r="T14" i="24"/>
  <c r="T13" i="24"/>
  <c r="T12" i="24"/>
  <c r="T11" i="24"/>
  <c r="T10" i="24"/>
  <c r="T9" i="24"/>
  <c r="T8" i="24"/>
  <c r="T7" i="24"/>
  <c r="T6" i="24"/>
  <c r="T5" i="24"/>
  <c r="B87" i="23"/>
  <c r="B86" i="23"/>
  <c r="B85" i="23"/>
  <c r="B80" i="23"/>
  <c r="B81" i="23" s="1"/>
  <c r="B83" i="23" s="1"/>
  <c r="B74" i="23"/>
  <c r="C73" i="23"/>
  <c r="A73" i="23"/>
  <c r="C72" i="23"/>
  <c r="A72" i="23"/>
  <c r="C71" i="23"/>
  <c r="A71" i="23"/>
  <c r="C70" i="23"/>
  <c r="A70" i="23"/>
  <c r="C69" i="23"/>
  <c r="A69" i="23"/>
  <c r="B65" i="23"/>
  <c r="C64" i="23"/>
  <c r="A64" i="23"/>
  <c r="C63" i="23"/>
  <c r="A63" i="23"/>
  <c r="C62" i="23"/>
  <c r="A62" i="23"/>
  <c r="C61" i="23"/>
  <c r="A61" i="23"/>
  <c r="C60" i="23"/>
  <c r="A60" i="23"/>
  <c r="C56" i="23"/>
  <c r="B56" i="23"/>
  <c r="A55" i="23"/>
  <c r="A54" i="23"/>
  <c r="A53" i="23"/>
  <c r="A52" i="23"/>
  <c r="A51" i="23"/>
  <c r="B48" i="23"/>
  <c r="C46" i="23"/>
  <c r="C45" i="23"/>
  <c r="C44" i="23"/>
  <c r="C43" i="23"/>
  <c r="B30" i="23"/>
  <c r="O21" i="23"/>
  <c r="C28" i="23"/>
  <c r="C27" i="23"/>
  <c r="C26" i="23"/>
  <c r="C25" i="23"/>
  <c r="L11" i="23"/>
  <c r="O11" i="23" s="1"/>
  <c r="J9" i="23"/>
  <c r="J10" i="23" s="1"/>
  <c r="I9" i="23"/>
  <c r="I10" i="23" s="1"/>
  <c r="E8" i="23"/>
  <c r="O8" i="23" s="1"/>
  <c r="F7" i="23"/>
  <c r="E7" i="23"/>
  <c r="O7" i="23" s="1"/>
  <c r="F6" i="23"/>
  <c r="E6" i="23"/>
  <c r="O6" i="23" s="1"/>
  <c r="F5" i="23"/>
  <c r="E5" i="23"/>
  <c r="O5" i="23" s="1"/>
  <c r="E3" i="23"/>
  <c r="E8" i="18"/>
  <c r="L11" i="18"/>
  <c r="O11" i="18" s="1"/>
  <c r="L7" i="18"/>
  <c r="L5" i="18"/>
  <c r="C18" i="18"/>
  <c r="A19" i="18"/>
  <c r="A20" i="18"/>
  <c r="A21" i="18"/>
  <c r="A29" i="18" s="1"/>
  <c r="A18" i="18"/>
  <c r="A26" i="18"/>
  <c r="A27" i="18"/>
  <c r="A28" i="18"/>
  <c r="A25" i="18"/>
  <c r="A17" i="18"/>
  <c r="C30" i="18"/>
  <c r="B30" i="18"/>
  <c r="B22" i="18"/>
  <c r="C20" i="18"/>
  <c r="C22" i="18" s="1"/>
  <c r="C19" i="18"/>
  <c r="C17" i="18"/>
  <c r="B79" i="18"/>
  <c r="B78" i="18"/>
  <c r="B77" i="18"/>
  <c r="B73" i="18"/>
  <c r="B75" i="18" s="1"/>
  <c r="B72" i="18"/>
  <c r="B66" i="18"/>
  <c r="C65" i="18"/>
  <c r="A65" i="18"/>
  <c r="C64" i="18"/>
  <c r="A64" i="18"/>
  <c r="C63" i="18"/>
  <c r="A63" i="18"/>
  <c r="C62" i="18"/>
  <c r="A62" i="18"/>
  <c r="C61" i="18"/>
  <c r="C66" i="18" s="1"/>
  <c r="A61" i="18"/>
  <c r="B57" i="18"/>
  <c r="C56" i="18"/>
  <c r="A56" i="18"/>
  <c r="C55" i="18"/>
  <c r="A55" i="18"/>
  <c r="C54" i="18"/>
  <c r="A54" i="18"/>
  <c r="C53" i="18"/>
  <c r="A53" i="18"/>
  <c r="C52" i="18"/>
  <c r="A52" i="18"/>
  <c r="C48" i="18"/>
  <c r="B48" i="18"/>
  <c r="A47" i="18"/>
  <c r="A39" i="18" s="1"/>
  <c r="A46" i="18"/>
  <c r="A38" i="18" s="1"/>
  <c r="A45" i="18"/>
  <c r="A37" i="18" s="1"/>
  <c r="A44" i="18"/>
  <c r="A43" i="18"/>
  <c r="A35" i="18" s="1"/>
  <c r="B40" i="18"/>
  <c r="O21" i="18"/>
  <c r="C38" i="18"/>
  <c r="C37" i="18"/>
  <c r="C36" i="18"/>
  <c r="A36" i="18"/>
  <c r="C35" i="18"/>
  <c r="C40" i="18" s="1"/>
  <c r="J9" i="18"/>
  <c r="J10" i="18" s="1"/>
  <c r="I9" i="18"/>
  <c r="I10" i="18" s="1"/>
  <c r="O8" i="18"/>
  <c r="F7" i="18"/>
  <c r="E7" i="18"/>
  <c r="O7" i="18" s="1"/>
  <c r="F6" i="18"/>
  <c r="E6" i="18"/>
  <c r="O6" i="18" s="1"/>
  <c r="H5" i="18"/>
  <c r="F5" i="18"/>
  <c r="E5" i="18"/>
  <c r="O5" i="18" s="1"/>
  <c r="H3" i="18"/>
  <c r="H9" i="18" s="1"/>
  <c r="H10" i="18" s="1"/>
  <c r="D3" i="18"/>
  <c r="E3" i="18" s="1"/>
  <c r="C30" i="23" l="1"/>
  <c r="C22" i="23"/>
  <c r="H9" i="23"/>
  <c r="H10" i="23" s="1"/>
  <c r="H11" i="23" s="1"/>
  <c r="H12" i="23" s="1"/>
  <c r="C48" i="23"/>
  <c r="B88" i="23"/>
  <c r="J35" i="25"/>
  <c r="J39" i="25" s="1"/>
  <c r="P69" i="25"/>
  <c r="V69" i="25"/>
  <c r="P121" i="25"/>
  <c r="R35" i="25"/>
  <c r="R39" i="25" s="1"/>
  <c r="P143" i="25"/>
  <c r="V35" i="25"/>
  <c r="V39" i="25" s="1"/>
  <c r="U142" i="25"/>
  <c r="Q143" i="25"/>
  <c r="K121" i="25"/>
  <c r="V121" i="25"/>
  <c r="P35" i="25"/>
  <c r="P39" i="25" s="1"/>
  <c r="M35" i="25"/>
  <c r="M39" i="25" s="1"/>
  <c r="N35" i="25"/>
  <c r="N39" i="25" s="1"/>
  <c r="U54" i="25"/>
  <c r="V143" i="25"/>
  <c r="R69" i="25"/>
  <c r="R143" i="25"/>
  <c r="H143" i="25"/>
  <c r="Q121" i="25"/>
  <c r="R121" i="25"/>
  <c r="J143" i="25"/>
  <c r="U68" i="25"/>
  <c r="K143" i="25"/>
  <c r="L143" i="25"/>
  <c r="M69" i="25"/>
  <c r="I121" i="25"/>
  <c r="L121" i="25"/>
  <c r="H35" i="25"/>
  <c r="H39" i="25" s="1"/>
  <c r="S35" i="25"/>
  <c r="S39" i="25" s="1"/>
  <c r="M143" i="25"/>
  <c r="U22" i="25"/>
  <c r="I35" i="25"/>
  <c r="I39" i="25" s="1"/>
  <c r="Q69" i="25"/>
  <c r="N121" i="25"/>
  <c r="N143" i="25"/>
  <c r="U137" i="25"/>
  <c r="O121" i="25"/>
  <c r="O143" i="25"/>
  <c r="K35" i="25"/>
  <c r="K39" i="25" s="1"/>
  <c r="Q35" i="25"/>
  <c r="Q39" i="25" s="1"/>
  <c r="S69" i="25"/>
  <c r="U107" i="25"/>
  <c r="L35" i="25"/>
  <c r="L39" i="25" s="1"/>
  <c r="H69" i="25"/>
  <c r="H121" i="25"/>
  <c r="I69" i="25"/>
  <c r="U127" i="25"/>
  <c r="U155" i="25"/>
  <c r="J69" i="25"/>
  <c r="U38" i="25"/>
  <c r="O35" i="25"/>
  <c r="O39" i="25" s="1"/>
  <c r="K69" i="25"/>
  <c r="U120" i="25"/>
  <c r="L69" i="25"/>
  <c r="O69" i="25"/>
  <c r="M121" i="25"/>
  <c r="U134" i="25"/>
  <c r="N69" i="25"/>
  <c r="S121" i="25"/>
  <c r="S143" i="25"/>
  <c r="U63" i="25"/>
  <c r="U58" i="25"/>
  <c r="I143" i="25"/>
  <c r="J121" i="25"/>
  <c r="U50" i="25"/>
  <c r="U15" i="25"/>
  <c r="U47" i="25"/>
  <c r="U154" i="25"/>
  <c r="U125" i="25"/>
  <c r="U34" i="25"/>
  <c r="U74" i="25"/>
  <c r="C74" i="23"/>
  <c r="C65" i="23"/>
  <c r="Q134" i="24"/>
  <c r="Q135" i="24" s="1"/>
  <c r="Q143" i="24" s="1"/>
  <c r="R134" i="24"/>
  <c r="I135" i="24"/>
  <c r="I143" i="24" s="1"/>
  <c r="S134" i="24"/>
  <c r="S135" i="24" s="1"/>
  <c r="S143" i="24" s="1"/>
  <c r="M135" i="24"/>
  <c r="M143" i="24" s="1"/>
  <c r="L135" i="24"/>
  <c r="L143" i="24" s="1"/>
  <c r="O135" i="24"/>
  <c r="O143" i="24" s="1"/>
  <c r="H38" i="24"/>
  <c r="H134" i="24"/>
  <c r="T67" i="24"/>
  <c r="P135" i="24"/>
  <c r="P143" i="24" s="1"/>
  <c r="J134" i="24"/>
  <c r="J135" i="24" s="1"/>
  <c r="J143" i="24" s="1"/>
  <c r="I134" i="24"/>
  <c r="T133" i="24"/>
  <c r="N134" i="24"/>
  <c r="N135" i="24" s="1"/>
  <c r="N143" i="24" s="1"/>
  <c r="T122" i="24"/>
  <c r="T46" i="24"/>
  <c r="R34" i="24"/>
  <c r="R38" i="24" s="1"/>
  <c r="R135" i="24" s="1"/>
  <c r="R143" i="24" s="1"/>
  <c r="T141" i="24"/>
  <c r="T120" i="24"/>
  <c r="T126" i="24"/>
  <c r="T33" i="24"/>
  <c r="T72" i="24"/>
  <c r="T115" i="24"/>
  <c r="T132" i="24"/>
  <c r="O3" i="23"/>
  <c r="L3" i="23"/>
  <c r="L6" i="23"/>
  <c r="L7" i="23"/>
  <c r="E4" i="23"/>
  <c r="E9" i="23" s="1"/>
  <c r="L5" i="23"/>
  <c r="B80" i="18"/>
  <c r="C57" i="18"/>
  <c r="E4" i="18"/>
  <c r="O4" i="18" s="1"/>
  <c r="O3" i="18"/>
  <c r="L3" i="18"/>
  <c r="K10" i="18"/>
  <c r="H11" i="18"/>
  <c r="H12" i="18" s="1"/>
  <c r="L6" i="18"/>
  <c r="K10" i="23" l="1"/>
  <c r="V147" i="25"/>
  <c r="V148" i="25" s="1"/>
  <c r="V156" i="25" s="1"/>
  <c r="K147" i="25"/>
  <c r="K148" i="25" s="1"/>
  <c r="K156" i="25" s="1"/>
  <c r="P147" i="25"/>
  <c r="P148" i="25" s="1"/>
  <c r="P156" i="25" s="1"/>
  <c r="Q147" i="25"/>
  <c r="Q148" i="25" s="1"/>
  <c r="O147" i="25"/>
  <c r="O148" i="25" s="1"/>
  <c r="O156" i="25" s="1"/>
  <c r="H147" i="25"/>
  <c r="H148" i="25" s="1"/>
  <c r="H156" i="25" s="1"/>
  <c r="J147" i="25"/>
  <c r="J148" i="25" s="1"/>
  <c r="J156" i="25" s="1"/>
  <c r="N147" i="25"/>
  <c r="N148" i="25" s="1"/>
  <c r="N156" i="25" s="1"/>
  <c r="S147" i="25"/>
  <c r="S148" i="25" s="1"/>
  <c r="S156" i="25" s="1"/>
  <c r="M147" i="25"/>
  <c r="M148" i="25" s="1"/>
  <c r="M156" i="25" s="1"/>
  <c r="U121" i="25"/>
  <c r="U143" i="25"/>
  <c r="U69" i="25"/>
  <c r="L147" i="25"/>
  <c r="L148" i="25" s="1"/>
  <c r="L156" i="25" s="1"/>
  <c r="I147" i="25"/>
  <c r="I148" i="25" s="1"/>
  <c r="I156" i="25" s="1"/>
  <c r="R147" i="25"/>
  <c r="R148" i="25" s="1"/>
  <c r="R156" i="25" s="1"/>
  <c r="U35" i="25"/>
  <c r="U39" i="25"/>
  <c r="T134" i="24"/>
  <c r="T38" i="24"/>
  <c r="H135" i="24"/>
  <c r="T34" i="24"/>
  <c r="O27" i="23"/>
  <c r="O26" i="23"/>
  <c r="J17" i="23"/>
  <c r="J19" i="23" s="1"/>
  <c r="O4" i="23"/>
  <c r="O9" i="23" s="1"/>
  <c r="O18" i="23" s="1"/>
  <c r="O22" i="23" s="1"/>
  <c r="L4" i="23"/>
  <c r="L9" i="23" s="1"/>
  <c r="E9" i="18"/>
  <c r="L4" i="18"/>
  <c r="O9" i="18"/>
  <c r="O18" i="18" s="1"/>
  <c r="O22" i="18" s="1"/>
  <c r="J17" i="18"/>
  <c r="J19" i="18" s="1"/>
  <c r="O26" i="18"/>
  <c r="O27" i="18"/>
  <c r="L9" i="18"/>
  <c r="H12" i="6"/>
  <c r="H11" i="6"/>
  <c r="H3" i="6"/>
  <c r="H5" i="6"/>
  <c r="U147" i="25" l="1"/>
  <c r="U148" i="25"/>
  <c r="Q156" i="25"/>
  <c r="U156" i="25" s="1"/>
  <c r="T135" i="24"/>
  <c r="H143" i="24"/>
  <c r="T143" i="24" s="1"/>
  <c r="B22" i="6"/>
  <c r="C20" i="6"/>
  <c r="C19" i="6"/>
  <c r="C18" i="6"/>
  <c r="C17" i="6"/>
  <c r="C22" i="6" l="1"/>
  <c r="O21" i="6" l="1"/>
  <c r="A26" i="6" l="1"/>
  <c r="A18" i="6" s="1"/>
  <c r="A27" i="6"/>
  <c r="A19" i="6" s="1"/>
  <c r="A28" i="6"/>
  <c r="A20" i="6" s="1"/>
  <c r="A29" i="6"/>
  <c r="A21" i="6" s="1"/>
  <c r="A25" i="6"/>
  <c r="A17" i="6" s="1"/>
  <c r="B30" i="6"/>
  <c r="B61" i="6"/>
  <c r="B60" i="6"/>
  <c r="B59" i="6"/>
  <c r="B54" i="6"/>
  <c r="B55" i="6" s="1"/>
  <c r="B57" i="6" s="1"/>
  <c r="B48" i="6"/>
  <c r="C47" i="6"/>
  <c r="A47" i="6"/>
  <c r="C46" i="6"/>
  <c r="A46" i="6"/>
  <c r="C45" i="6"/>
  <c r="A45" i="6"/>
  <c r="C44" i="6"/>
  <c r="A44" i="6"/>
  <c r="C43" i="6"/>
  <c r="A43" i="6"/>
  <c r="B39" i="6"/>
  <c r="C38" i="6"/>
  <c r="A38" i="6"/>
  <c r="C37" i="6"/>
  <c r="A37" i="6"/>
  <c r="C36" i="6"/>
  <c r="A36" i="6"/>
  <c r="C35" i="6"/>
  <c r="A35" i="6"/>
  <c r="C34" i="6"/>
  <c r="A34" i="6"/>
  <c r="O11" i="6"/>
  <c r="J9" i="6"/>
  <c r="J10" i="6" s="1"/>
  <c r="I9" i="6"/>
  <c r="I10" i="6" s="1"/>
  <c r="H9" i="6"/>
  <c r="H10" i="6" s="1"/>
  <c r="O8" i="6"/>
  <c r="F7" i="6"/>
  <c r="E7" i="6"/>
  <c r="O7" i="6" s="1"/>
  <c r="F6" i="6"/>
  <c r="E6" i="6"/>
  <c r="O6" i="6" s="1"/>
  <c r="F5" i="6"/>
  <c r="E5" i="6"/>
  <c r="O5" i="6" s="1"/>
  <c r="D3" i="6"/>
  <c r="B28" i="5"/>
  <c r="C27" i="5"/>
  <c r="C26" i="5"/>
  <c r="C25" i="5"/>
  <c r="C24" i="5"/>
  <c r="C28" i="5" s="1"/>
  <c r="C23" i="5"/>
  <c r="B20" i="5"/>
  <c r="C19" i="5"/>
  <c r="A19" i="5"/>
  <c r="C18" i="5"/>
  <c r="A18" i="5"/>
  <c r="C17" i="5"/>
  <c r="A17" i="5"/>
  <c r="C16" i="5"/>
  <c r="A16" i="5"/>
  <c r="C15" i="5"/>
  <c r="C20" i="5" s="1"/>
  <c r="A15" i="5"/>
  <c r="O10" i="5"/>
  <c r="J9" i="5"/>
  <c r="H9" i="5"/>
  <c r="J8" i="5"/>
  <c r="I8" i="5"/>
  <c r="I9" i="5" s="1"/>
  <c r="H8" i="5"/>
  <c r="F7" i="5"/>
  <c r="E7" i="5"/>
  <c r="L7" i="5" s="1"/>
  <c r="F6" i="5"/>
  <c r="E6" i="5"/>
  <c r="L6" i="5" s="1"/>
  <c r="F5" i="5"/>
  <c r="E5" i="5"/>
  <c r="L5" i="5" s="1"/>
  <c r="F4" i="5"/>
  <c r="E4" i="5"/>
  <c r="L4" i="5" s="1"/>
  <c r="D3" i="5"/>
  <c r="E3" i="5" s="1"/>
  <c r="B33" i="4"/>
  <c r="B32" i="4"/>
  <c r="B31" i="4"/>
  <c r="B34" i="4" s="1"/>
  <c r="B26" i="4"/>
  <c r="B27" i="4" s="1"/>
  <c r="B29" i="4" s="1"/>
  <c r="B20" i="4"/>
  <c r="C19" i="4"/>
  <c r="A19" i="4"/>
  <c r="C18" i="4"/>
  <c r="A18" i="4"/>
  <c r="C17" i="4"/>
  <c r="A17" i="4"/>
  <c r="C16" i="4"/>
  <c r="A16" i="4"/>
  <c r="O15" i="4"/>
  <c r="C15" i="4"/>
  <c r="C20" i="4" s="1"/>
  <c r="A15" i="4"/>
  <c r="O10" i="4"/>
  <c r="J8" i="4"/>
  <c r="J9" i="4" s="1"/>
  <c r="I8" i="4"/>
  <c r="I9" i="4" s="1"/>
  <c r="H8" i="4"/>
  <c r="H9" i="4" s="1"/>
  <c r="O7" i="4"/>
  <c r="L7" i="4"/>
  <c r="F7" i="4"/>
  <c r="E7" i="4"/>
  <c r="O6" i="4"/>
  <c r="L6" i="4"/>
  <c r="F6" i="4"/>
  <c r="E6" i="4"/>
  <c r="O5" i="4"/>
  <c r="L5" i="4"/>
  <c r="F5" i="4"/>
  <c r="E5" i="4"/>
  <c r="O4" i="4"/>
  <c r="L4" i="4"/>
  <c r="F4" i="4"/>
  <c r="E4" i="4"/>
  <c r="E3" i="4"/>
  <c r="O3" i="4" s="1"/>
  <c r="O8" i="4" s="1"/>
  <c r="O12" i="4" s="1"/>
  <c r="O16" i="4" s="1"/>
  <c r="D3" i="4"/>
  <c r="B45" i="3"/>
  <c r="B44" i="3"/>
  <c r="B43" i="3"/>
  <c r="B38" i="3"/>
  <c r="B39" i="3" s="1"/>
  <c r="B41" i="3" s="1"/>
  <c r="B32" i="3"/>
  <c r="C31" i="3"/>
  <c r="A31" i="3"/>
  <c r="C30" i="3"/>
  <c r="A30" i="3"/>
  <c r="C29" i="3"/>
  <c r="A29" i="3"/>
  <c r="C28" i="3"/>
  <c r="A28" i="3"/>
  <c r="C27" i="3"/>
  <c r="C32" i="3" s="1"/>
  <c r="A27" i="3"/>
  <c r="B23" i="3"/>
  <c r="C22" i="3"/>
  <c r="A22" i="3"/>
  <c r="C21" i="3"/>
  <c r="A21" i="3"/>
  <c r="C20" i="3"/>
  <c r="A20" i="3"/>
  <c r="C19" i="3"/>
  <c r="A19" i="3"/>
  <c r="C18" i="3"/>
  <c r="A18" i="3"/>
  <c r="O15" i="3"/>
  <c r="O10" i="3"/>
  <c r="J8" i="3"/>
  <c r="J9" i="3" s="1"/>
  <c r="I8" i="3"/>
  <c r="I9" i="3" s="1"/>
  <c r="H8" i="3"/>
  <c r="H9" i="3" s="1"/>
  <c r="F7" i="3"/>
  <c r="E7" i="3"/>
  <c r="O7" i="3" s="1"/>
  <c r="F6" i="3"/>
  <c r="E6" i="3"/>
  <c r="F5" i="3"/>
  <c r="E5" i="3"/>
  <c r="F4" i="3"/>
  <c r="E4" i="3"/>
  <c r="E3" i="3"/>
  <c r="E10" i="3" s="1"/>
  <c r="C39" i="6" l="1"/>
  <c r="E3" i="6"/>
  <c r="L3" i="6" s="1"/>
  <c r="E4" i="6"/>
  <c r="E9" i="6" s="1"/>
  <c r="B46" i="3"/>
  <c r="F10" i="3"/>
  <c r="C23" i="3"/>
  <c r="O6" i="3"/>
  <c r="E13" i="3"/>
  <c r="F13" i="3" s="1"/>
  <c r="O4" i="3"/>
  <c r="E11" i="3"/>
  <c r="F11" i="3" s="1"/>
  <c r="O5" i="3"/>
  <c r="E12" i="3"/>
  <c r="F12" i="3" s="1"/>
  <c r="L7" i="3"/>
  <c r="C30" i="6"/>
  <c r="K10" i="6"/>
  <c r="C48" i="6"/>
  <c r="B62" i="6"/>
  <c r="L6" i="6"/>
  <c r="K9" i="3"/>
  <c r="K9" i="4"/>
  <c r="L3" i="5"/>
  <c r="L8" i="5" s="1"/>
  <c r="E8" i="5"/>
  <c r="O3" i="5"/>
  <c r="K9" i="5"/>
  <c r="E8" i="3"/>
  <c r="L3" i="3"/>
  <c r="O3" i="3"/>
  <c r="O8" i="3" s="1"/>
  <c r="O12" i="3" s="1"/>
  <c r="O16" i="3" s="1"/>
  <c r="E8" i="4"/>
  <c r="O4" i="5"/>
  <c r="O5" i="5"/>
  <c r="O6" i="5"/>
  <c r="O7" i="5"/>
  <c r="L5" i="3"/>
  <c r="L3" i="4"/>
  <c r="L8" i="4" s="1"/>
  <c r="O4" i="6" l="1"/>
  <c r="L4" i="6"/>
  <c r="O3" i="6"/>
  <c r="O9" i="6" s="1"/>
  <c r="O18" i="6" s="1"/>
  <c r="O22" i="6" s="1"/>
  <c r="E14" i="3"/>
  <c r="F15" i="3" s="1"/>
  <c r="F14" i="3"/>
  <c r="L9" i="6"/>
  <c r="J17" i="6"/>
  <c r="J19" i="6" s="1"/>
  <c r="O27" i="6"/>
  <c r="O26" i="6"/>
  <c r="L8" i="3"/>
  <c r="O20" i="5"/>
  <c r="O21" i="5"/>
  <c r="J11" i="5"/>
  <c r="J13" i="5" s="1"/>
  <c r="O8" i="5"/>
  <c r="O12" i="5" s="1"/>
  <c r="J11" i="3"/>
  <c r="J13" i="3" s="1"/>
  <c r="O20" i="3"/>
  <c r="O21" i="3"/>
  <c r="J11" i="4"/>
  <c r="J13" i="4" s="1"/>
  <c r="O21" i="4"/>
  <c r="O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8" authorId="0" shapeId="0" xr:uid="{D8EBD173-C73E-4091-A778-9F20B13CFB89}">
      <text>
        <r>
          <rPr>
            <b/>
            <sz val="8"/>
            <color indexed="81"/>
            <rFont val="Tahoma"/>
            <family val="2"/>
          </rPr>
          <t>Cindi:</t>
        </r>
        <r>
          <rPr>
            <sz val="8"/>
            <color indexed="81"/>
            <rFont val="Tahoma"/>
            <family val="2"/>
          </rPr>
          <t xml:space="preserve">
Adding second daughter in October 2019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8" authorId="0" shapeId="0" xr:uid="{F091BD73-81DC-450C-9718-85D18AEB655E}">
      <text>
        <r>
          <rPr>
            <b/>
            <sz val="8"/>
            <color indexed="81"/>
            <rFont val="Tahoma"/>
            <family val="2"/>
          </rPr>
          <t>Cindi:</t>
        </r>
        <r>
          <rPr>
            <sz val="8"/>
            <color indexed="81"/>
            <rFont val="Tahoma"/>
            <family val="2"/>
          </rPr>
          <t xml:space="preserve">
Adding second daughter in October 2019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7" authorId="0" shapeId="0" xr:uid="{A015727D-10F1-44EE-AA0C-B1C080E1D349}">
      <text>
        <r>
          <rPr>
            <b/>
            <sz val="8"/>
            <color indexed="81"/>
            <rFont val="Tahoma"/>
            <family val="2"/>
          </rPr>
          <t>Cindi:</t>
        </r>
        <r>
          <rPr>
            <sz val="8"/>
            <color indexed="81"/>
            <rFont val="Tahoma"/>
            <family val="2"/>
          </rPr>
          <t xml:space="preserve">
Adding second daughter in October 2019
</t>
        </r>
      </text>
    </comment>
  </commentList>
</comments>
</file>

<file path=xl/sharedStrings.xml><?xml version="1.0" encoding="utf-8"?>
<sst xmlns="http://schemas.openxmlformats.org/spreadsheetml/2006/main" count="3850" uniqueCount="329">
  <si>
    <t>TOTAL</t>
  </si>
  <si>
    <t>Ordinary Income/Expense</t>
  </si>
  <si>
    <t>Income</t>
  </si>
  <si>
    <t>Total Income</t>
  </si>
  <si>
    <t>Expense</t>
  </si>
  <si>
    <t>Total Expense</t>
  </si>
  <si>
    <t>Net Ordinary Income</t>
  </si>
  <si>
    <t>Other Income/Expense</t>
  </si>
  <si>
    <t>Other Income</t>
  </si>
  <si>
    <t>Total Other Income</t>
  </si>
  <si>
    <t>Net Other Income</t>
  </si>
  <si>
    <t>Net Income</t>
  </si>
  <si>
    <t>Model Wages</t>
  </si>
  <si>
    <t>CB - Enter the Blue Fields</t>
  </si>
  <si>
    <t>Updated for 19-20</t>
  </si>
  <si>
    <t>Hours</t>
  </si>
  <si>
    <t>Old Wage</t>
  </si>
  <si>
    <t>New Wage</t>
  </si>
  <si>
    <t>Annual</t>
  </si>
  <si>
    <t>Increase %</t>
  </si>
  <si>
    <t>Estimated Health</t>
  </si>
  <si>
    <t>Dental</t>
  </si>
  <si>
    <t>Vision</t>
  </si>
  <si>
    <t>457 Match</t>
  </si>
  <si>
    <t>Workers' Comp Rate</t>
  </si>
  <si>
    <t>Est Workers' Comp</t>
  </si>
  <si>
    <t>Cindi Beaudet</t>
  </si>
  <si>
    <t>Blue Shield</t>
  </si>
  <si>
    <t>Kyle Means</t>
  </si>
  <si>
    <t>Kaiser</t>
  </si>
  <si>
    <t>Joseph Sands</t>
  </si>
  <si>
    <t>Jarren Skaife</t>
  </si>
  <si>
    <t>Michelle Hesselgesser</t>
  </si>
  <si>
    <t>Monthly</t>
  </si>
  <si>
    <t xml:space="preserve">Directors: </t>
  </si>
  <si>
    <t>Pension Match is available at 6 months.</t>
  </si>
  <si>
    <t>Full Time Salaries</t>
  </si>
  <si>
    <t>Full time only.</t>
  </si>
  <si>
    <t>Part Time Salaries</t>
  </si>
  <si>
    <t>.</t>
  </si>
  <si>
    <t>Total</t>
  </si>
  <si>
    <t xml:space="preserve">**Note credits on Workers' Comp estimate </t>
  </si>
  <si>
    <t>2019-2020 Proposed</t>
  </si>
  <si>
    <t>from SDRMA</t>
  </si>
  <si>
    <t>Bonus:</t>
  </si>
  <si>
    <t>Net</t>
  </si>
  <si>
    <t>Gross</t>
  </si>
  <si>
    <t>Credits</t>
  </si>
  <si>
    <t>Net After Credit</t>
  </si>
  <si>
    <t>2019 workmans comp</t>
  </si>
  <si>
    <t>2019 prperty liability</t>
  </si>
  <si>
    <t>Estimated Social Security</t>
  </si>
  <si>
    <t>Estimated Medicare</t>
  </si>
  <si>
    <t>2018-2019 Actuals</t>
  </si>
  <si>
    <t>Board Stipend Notes</t>
  </si>
  <si>
    <t>Board Stipend</t>
  </si>
  <si>
    <t>Meetings per month -4</t>
  </si>
  <si>
    <t>Number of Trustees  5</t>
  </si>
  <si>
    <t>12 Months per year - Maximum</t>
  </si>
  <si>
    <t>Just Monthly</t>
  </si>
  <si>
    <t>5 Trustees at 5 Addl Conferences</t>
  </si>
  <si>
    <t>5 Trustees at 3 - (LAMs, MD)</t>
  </si>
  <si>
    <t>2018-2019</t>
  </si>
  <si>
    <t>joe</t>
  </si>
  <si>
    <t>mh</t>
  </si>
  <si>
    <t>Ricky Eufers</t>
  </si>
  <si>
    <t>Directors</t>
  </si>
  <si>
    <t>Clerical</t>
  </si>
  <si>
    <t>Operations</t>
  </si>
  <si>
    <t>Notes as of 11 02 17</t>
  </si>
  <si>
    <t>Verify, Update</t>
  </si>
  <si>
    <t>2020-2021 Proposed</t>
  </si>
  <si>
    <t>20-21 workmans comp</t>
  </si>
  <si>
    <t>20-21 property liability</t>
  </si>
  <si>
    <t>700001 · Property Taxes</t>
  </si>
  <si>
    <t>700020 · Prop Tax Current Secured</t>
  </si>
  <si>
    <t>701020 · Prop Tax Current Unsecured</t>
  </si>
  <si>
    <t>704000 · Prop Tax Curr Supplemental</t>
  </si>
  <si>
    <t>705000 · Prop Tax Prior Supplemental</t>
  </si>
  <si>
    <t>706000 · Teeter Settlement</t>
  </si>
  <si>
    <t>707000 · RDV Apportionment</t>
  </si>
  <si>
    <t>752800 · CA-Homeowners Tax Relief</t>
  </si>
  <si>
    <t>770100 · Property Tax - SBE</t>
  </si>
  <si>
    <t>770102 · Other Taxes</t>
  </si>
  <si>
    <t>Total 700001 · Property Taxes</t>
  </si>
  <si>
    <t>740020 · Interest and Dividend Income</t>
  </si>
  <si>
    <t>740024 · Dividend Income - Stifel</t>
  </si>
  <si>
    <t>740023 · Interest - Stifel</t>
  </si>
  <si>
    <t>740020G · Interest on General Fnd at Cnty</t>
  </si>
  <si>
    <t>740020E · Interest on Endow Fnd at County</t>
  </si>
  <si>
    <t>740020O · Interest on ACO at County</t>
  </si>
  <si>
    <t>Total 740020 · Interest and Dividend Income</t>
  </si>
  <si>
    <t>770001 · Other Revenue</t>
  </si>
  <si>
    <t>770100E · Endowment</t>
  </si>
  <si>
    <t>777030 · Marker Setting</t>
  </si>
  <si>
    <t>777040 · Open, Close Fees</t>
  </si>
  <si>
    <t>777520 · Sale of Lots</t>
  </si>
  <si>
    <t>777530 · Cremation</t>
  </si>
  <si>
    <t>780160 · Vaults, Flower Vases, etc.</t>
  </si>
  <si>
    <t>781360 · Other Misc. Revenue</t>
  </si>
  <si>
    <t>Total 770001 · Other Revenue</t>
  </si>
  <si>
    <t>Cost of Goods Sold</t>
  </si>
  <si>
    <t>5000 · Cost of Goods Sold</t>
  </si>
  <si>
    <t>Total COGS</t>
  </si>
  <si>
    <t>Gross Profit</t>
  </si>
  <si>
    <t>510000 · Salaries and Employee Benefits</t>
  </si>
  <si>
    <t>510040T · Regular Salaries.</t>
  </si>
  <si>
    <t>510040 · Regular Salaries</t>
  </si>
  <si>
    <t>510330 · Year End Bonuses</t>
  </si>
  <si>
    <t>515100 · Life Insurance Policy</t>
  </si>
  <si>
    <t>Total 510040T · Regular Salaries.</t>
  </si>
  <si>
    <t>513000T · Retirement - Miscellaneous</t>
  </si>
  <si>
    <t>518000 · Employer Contributions-457</t>
  </si>
  <si>
    <t>551000 · Employee Contributions</t>
  </si>
  <si>
    <t>Total 513000T · Retirement - Miscellaneous</t>
  </si>
  <si>
    <t>513120T · Retirement - Social Security</t>
  </si>
  <si>
    <t>513120 · Social Security</t>
  </si>
  <si>
    <t>513140 · Medicare Tax</t>
  </si>
  <si>
    <t>Total 513120T · Retirement - Social Security</t>
  </si>
  <si>
    <t>515080T · Health Insurance (eer share)</t>
  </si>
  <si>
    <t>515081 · Health Insurance</t>
  </si>
  <si>
    <t>515082 · Vision Insurance</t>
  </si>
  <si>
    <t>515083 · Dental Insurance</t>
  </si>
  <si>
    <t>Total 515080T · Health Insurance (eer share)</t>
  </si>
  <si>
    <t>515260T · Unemployment Insurance</t>
  </si>
  <si>
    <t>517000 · Workers Comp Insurance</t>
  </si>
  <si>
    <t>513130 · CA SUI</t>
  </si>
  <si>
    <t>Total 515260T · Unemployment Insurance</t>
  </si>
  <si>
    <t>Total 510000 · Salaries and Employee Benefits</t>
  </si>
  <si>
    <t>520000 · Services and Supplies</t>
  </si>
  <si>
    <t>529540T · Utilities</t>
  </si>
  <si>
    <t>520845 · Trash</t>
  </si>
  <si>
    <t>529500 · Electricity</t>
  </si>
  <si>
    <t>Total 529540T · Utilities</t>
  </si>
  <si>
    <t>524520T · Administrative Expenses</t>
  </si>
  <si>
    <t>518160 · Board Stipend</t>
  </si>
  <si>
    <t>520115 · Uniforms - Replacement Clothing</t>
  </si>
  <si>
    <t>520230 · Cellular Phone</t>
  </si>
  <si>
    <t>520705 · Food</t>
  </si>
  <si>
    <t>520930 · Insurance - Liability</t>
  </si>
  <si>
    <t>523100 · Memberships</t>
  </si>
  <si>
    <t>523290 · Bank Charges</t>
  </si>
  <si>
    <t>523621 · Subscriptions</t>
  </si>
  <si>
    <t>523660 · Computer Service</t>
  </si>
  <si>
    <t>523700 · Office Supplies</t>
  </si>
  <si>
    <t>523720 · Photocopies</t>
  </si>
  <si>
    <t>523760 · Postage/Mailing</t>
  </si>
  <si>
    <t>523840 · Computer Equip/Software/T1</t>
  </si>
  <si>
    <t>524530 · Storage Fees</t>
  </si>
  <si>
    <t>524540 · Payroll Processing Services</t>
  </si>
  <si>
    <t>524560 · Auditing</t>
  </si>
  <si>
    <t>524561 · Accounting</t>
  </si>
  <si>
    <t>525025 · Legal - General Counsel</t>
  </si>
  <si>
    <t>525030 · Paychex HR Support</t>
  </si>
  <si>
    <t>526420 · Advertising</t>
  </si>
  <si>
    <t>527880 · Training/ Staff</t>
  </si>
  <si>
    <t>528140 · Conferences and Meetings</t>
  </si>
  <si>
    <t>528980 · Meals</t>
  </si>
  <si>
    <t>528990 · Semi-Annual Team Dinner</t>
  </si>
  <si>
    <t>529040 · Private Mileage Reimbursement</t>
  </si>
  <si>
    <t>529050 · Website</t>
  </si>
  <si>
    <t>529550 · Water</t>
  </si>
  <si>
    <t>Total 524520T · Administrative Expenses</t>
  </si>
  <si>
    <t>524500T · Operational Expenses.</t>
  </si>
  <si>
    <t>521420 · Maint-Field Equipment</t>
  </si>
  <si>
    <t>522310 · Maint-Building Improvements</t>
  </si>
  <si>
    <t>522320 · Maint - Grounds</t>
  </si>
  <si>
    <t>522360 · Maintenance-Extermination</t>
  </si>
  <si>
    <t>523250 · Repurchase</t>
  </si>
  <si>
    <t>523800 · Engraving Expense</t>
  </si>
  <si>
    <t>525320 · Security Guard Services</t>
  </si>
  <si>
    <t>525600 · Security</t>
  </si>
  <si>
    <t>527100 · Fuel</t>
  </si>
  <si>
    <t>527180 · Operational Supplies</t>
  </si>
  <si>
    <t>528020 · Inventory</t>
  </si>
  <si>
    <t>Total 524500T · Operational Expenses.</t>
  </si>
  <si>
    <t>Total 520000 · Services and Supplies</t>
  </si>
  <si>
    <t>530000 · Other Charges</t>
  </si>
  <si>
    <t>535540T · Depreciation Building</t>
  </si>
  <si>
    <t>585000 · Depreciation</t>
  </si>
  <si>
    <t>Total 535540T · Depreciation Building</t>
  </si>
  <si>
    <t>530100 · Miscellaneous non-operating exp</t>
  </si>
  <si>
    <t>Total 530000 · Other Charges</t>
  </si>
  <si>
    <t>540000 · Capital Assets</t>
  </si>
  <si>
    <t>542060T · Cemetery Grounds</t>
  </si>
  <si>
    <t>542065 · Tree Renovaton</t>
  </si>
  <si>
    <t>Total 542060T · Cemetery Grounds</t>
  </si>
  <si>
    <t>540040T · Land, Purchase of Land</t>
  </si>
  <si>
    <t>540042 · Future Cemetery Property</t>
  </si>
  <si>
    <t>Total 540040T · Land, Purchase of Land</t>
  </si>
  <si>
    <t>546020T · Equipment, etc</t>
  </si>
  <si>
    <t>542070 · Well Motor</t>
  </si>
  <si>
    <t>546020 · Equipment - Automotive</t>
  </si>
  <si>
    <t>546240 · Mapping Software</t>
  </si>
  <si>
    <t>Total 546020T · Equipment, etc</t>
  </si>
  <si>
    <t>Total 540000 · Capital Assets</t>
  </si>
  <si>
    <t>731000 · Realized Gain (Loss) on Invest</t>
  </si>
  <si>
    <t>731100 · Unrealized Gain (Loss) on Invst</t>
  </si>
  <si>
    <t>777600 · Cenotaph</t>
  </si>
  <si>
    <t>515060 · State Unemployment Ins EDD</t>
  </si>
  <si>
    <t>524566 · Temp for efile</t>
  </si>
  <si>
    <t>542040 · Buildings, Capital Projects</t>
  </si>
  <si>
    <t>542060 · Improvements - Building</t>
  </si>
  <si>
    <t>551100E · Cont to Other Funds - End</t>
  </si>
  <si>
    <t>551100G · Cont to Other Funds - Gen</t>
  </si>
  <si>
    <t>District does not Budget for Depreciation</t>
  </si>
  <si>
    <t>District does not Budget for Realized and Unrealized Gain</t>
  </si>
  <si>
    <t>From Wage Schedule</t>
  </si>
  <si>
    <t>Formula based on Total Regular Salaries and Board Stipend</t>
  </si>
  <si>
    <t>Equals Endowment income, interest on County Endowment Fund, and Stifel income</t>
  </si>
  <si>
    <t>Updated from Invoice</t>
  </si>
  <si>
    <t xml:space="preserve">  GM Payout of Vacation</t>
  </si>
  <si>
    <t>510320 · Temporary Salaries</t>
  </si>
  <si>
    <t>Admin - Use Temp Service</t>
  </si>
  <si>
    <t xml:space="preserve">13 weeks = </t>
  </si>
  <si>
    <t>Risk Pay Est</t>
  </si>
  <si>
    <t>Hazard</t>
  </si>
  <si>
    <t>Average the old and new rates for the monthly rate, multiply by 2.7% surcharge</t>
  </si>
  <si>
    <t>Surcharge</t>
  </si>
  <si>
    <t>Total Medical</t>
  </si>
  <si>
    <t>Approved Budget 20-21</t>
  </si>
  <si>
    <t>Jul 20</t>
  </si>
  <si>
    <t>Aug 20</t>
  </si>
  <si>
    <t>Sep 20</t>
  </si>
  <si>
    <t>Oct 20</t>
  </si>
  <si>
    <t>Nov 20</t>
  </si>
  <si>
    <t>Dec 20</t>
  </si>
  <si>
    <t>Jan 21</t>
  </si>
  <si>
    <t>Feb 21</t>
  </si>
  <si>
    <t>Mar 21</t>
  </si>
  <si>
    <t>777031 · Niche Engraving</t>
  </si>
  <si>
    <t>777650 · Graveside Service</t>
  </si>
  <si>
    <t>524520 · County Journal Recording</t>
  </si>
  <si>
    <t>524800 · Drug Testing/Pre-Employment</t>
  </si>
  <si>
    <t>Estimated May 21</t>
  </si>
  <si>
    <t>Estimated Jun 21</t>
  </si>
  <si>
    <t>Estimated TOTAL 20-21</t>
  </si>
  <si>
    <t>5103x0 · Hazard Pay</t>
  </si>
  <si>
    <t>527280 · Awards/Recongnition</t>
  </si>
  <si>
    <t>542300 · Office Renovaton</t>
  </si>
  <si>
    <t>Draft Budget 21-22</t>
  </si>
  <si>
    <t>To be done</t>
  </si>
  <si>
    <t>Avel Walker</t>
  </si>
  <si>
    <t>2021-2022 Proposed</t>
  </si>
  <si>
    <t xml:space="preserve"> </t>
  </si>
  <si>
    <t>Admin</t>
  </si>
  <si>
    <t>$150, 5 Trustees, 15 meetings</t>
  </si>
  <si>
    <t>based on actual to date reports</t>
  </si>
  <si>
    <t>based on p&amp;l to date</t>
  </si>
  <si>
    <t>did not have in last years budget</t>
  </si>
  <si>
    <t>new charges passed on</t>
  </si>
  <si>
    <t>unsure</t>
  </si>
  <si>
    <t>possible sale backs</t>
  </si>
  <si>
    <t>license and any additions to software</t>
  </si>
  <si>
    <t>based on p&amp;l actual to date</t>
  </si>
  <si>
    <t>Per SDRMA Letter</t>
  </si>
  <si>
    <t>Higher than SDRMA Letter due to projected Temporary Salaries, etc (From Wage Schedule)</t>
  </si>
  <si>
    <t>Anticipate reopening for graveside services</t>
  </si>
  <si>
    <t>CSDA, Chamber, etc</t>
  </si>
  <si>
    <t>This is the final figure to enter.  It is the figure that makes the Net Ordinary income equal to the capital assets outlay. (Increase to take Net Income more negative)</t>
  </si>
  <si>
    <t>Apr 21</t>
  </si>
  <si>
    <t>purchasing diesel as needed now and the 12% Down's increase</t>
  </si>
  <si>
    <t>Increased for Trench Work and Body Cams</t>
  </si>
  <si>
    <t>Estimated increase in Security fees</t>
  </si>
  <si>
    <t>May 21</t>
  </si>
  <si>
    <t>Jun 21</t>
  </si>
  <si>
    <t>Jul 21</t>
  </si>
  <si>
    <t>Aug 21</t>
  </si>
  <si>
    <t>Sep 21</t>
  </si>
  <si>
    <t>Oct 21</t>
  </si>
  <si>
    <t>Nov 21</t>
  </si>
  <si>
    <t>Dec 21</t>
  </si>
  <si>
    <t>Jan 22</t>
  </si>
  <si>
    <t>Feb 22</t>
  </si>
  <si>
    <t>Mar 22</t>
  </si>
  <si>
    <t>703000 · Prop Tax Prior Unsecured</t>
  </si>
  <si>
    <t>510335 · Hazard Pay</t>
  </si>
  <si>
    <t>510320T · Temporary Salaries.</t>
  </si>
  <si>
    <t>Total 510320T · Temporary Salaries.</t>
  </si>
  <si>
    <t>542060 · Improvements -Building</t>
  </si>
  <si>
    <t>732000 · Gain from sale of property</t>
  </si>
  <si>
    <t>Estim May 22</t>
  </si>
  <si>
    <t>Estim June 22</t>
  </si>
  <si>
    <t>Draft Budget 22-23</t>
  </si>
  <si>
    <t>Approved Budget 22-23</t>
  </si>
  <si>
    <t>Jonathan Fernandez</t>
  </si>
  <si>
    <t>21-22 workmans comp</t>
  </si>
  <si>
    <t>From SDRMA Letter 3/22</t>
  </si>
  <si>
    <t>New Wage for New FY</t>
  </si>
  <si>
    <t xml:space="preserve">Admin </t>
  </si>
  <si>
    <t>2022-2023 Proposed</t>
  </si>
  <si>
    <t>Reduce Budget to reflect lower balance</t>
  </si>
  <si>
    <t>Reduce budget this year to bring closer to actual</t>
  </si>
  <si>
    <t>Increase to bring closer to actual</t>
  </si>
  <si>
    <t>Apr 22</t>
  </si>
  <si>
    <t>Coffee and snacks for Board Meeting and District Kitchen</t>
  </si>
  <si>
    <t>Check stock, envelopes, etc</t>
  </si>
  <si>
    <t>Admin to be hired as an Employee</t>
  </si>
  <si>
    <t xml:space="preserve">Road $1.48 million, </t>
  </si>
  <si>
    <t>551100C · Cont from Other Funds - ACO</t>
  </si>
  <si>
    <t>Capital Asset Outlay from ACO</t>
  </si>
  <si>
    <t>This is the final figure to enter.  It is the figure that makes the Net Ordinary income equal zero.</t>
  </si>
  <si>
    <t>From SDRMA Letter 3/22, Updated with Invoice 05/22</t>
  </si>
  <si>
    <t>Updated from Invoice 5/22</t>
  </si>
  <si>
    <t>Bring to reasonable figures with 061422 actuals</t>
  </si>
  <si>
    <t>Assume zero as Covid is mostly under control and fiscal year increases</t>
  </si>
  <si>
    <t>May 22</t>
  </si>
  <si>
    <t>Est 20 061422</t>
  </si>
  <si>
    <t>Approved Budget 21-22</t>
  </si>
  <si>
    <t>Previously $6500, same as last year's budget.  Bump to $16k 071222</t>
  </si>
  <si>
    <t>From Wage Schedule Updated 071222 due to bill</t>
  </si>
  <si>
    <t>Updated for Invoices received July 2022</t>
  </si>
  <si>
    <t>22-23 property liability</t>
  </si>
  <si>
    <t>Avel - Should be higher due to GM needing to be reimbursed</t>
  </si>
  <si>
    <t>Estimated TOTAL as of 06/30/22</t>
  </si>
  <si>
    <t>July</t>
  </si>
  <si>
    <t>August</t>
  </si>
  <si>
    <t>September</t>
  </si>
  <si>
    <t>October</t>
  </si>
  <si>
    <t>November</t>
  </si>
  <si>
    <t>December</t>
  </si>
  <si>
    <t>January</t>
  </si>
  <si>
    <t>February</t>
  </si>
  <si>
    <t>March</t>
  </si>
  <si>
    <t>April</t>
  </si>
  <si>
    <t>May</t>
  </si>
  <si>
    <t>June</t>
  </si>
  <si>
    <t>Check figure</t>
  </si>
  <si>
    <t>Not Consistent month to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</si>
</sst>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
    <numFmt numFmtId="166" formatCode="_(* #,##0.000_);_(* \(#,##0.000\);_(* &quot;-&quot;??_);_(@_)"/>
    <numFmt numFmtId="167" formatCode="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8"/>
      <color indexed="81"/>
      <name val="Tahoma"/>
      <family val="2"/>
    </font>
    <font>
      <sz val="8"/>
      <color indexed="81"/>
      <name val="Tahoma"/>
      <family val="2"/>
    </font>
    <font>
      <b/>
      <sz val="8"/>
      <color rgb="FF000000"/>
      <name val="Arial"/>
      <family val="2"/>
    </font>
    <font>
      <sz val="8"/>
      <color rgb="FF000000"/>
      <name val="Arial"/>
      <family val="2"/>
    </font>
    <font>
      <sz val="14"/>
      <color theme="1"/>
      <name val="Calibri"/>
      <family val="2"/>
      <scheme val="minor"/>
    </font>
    <font>
      <sz val="8"/>
      <name val="Arial"/>
      <family val="2"/>
    </font>
    <font>
      <b/>
      <sz val="8"/>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right/>
      <top/>
      <bottom style="thin">
        <color indexed="64"/>
      </bottom>
      <diagonal/>
    </border>
    <border>
      <left/>
      <right/>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cellStyleXfs>
  <cellXfs count="121">
    <xf numFmtId="0" fontId="0" fillId="0" borderId="0" xfId="0"/>
    <xf numFmtId="0" fontId="0" fillId="0" borderId="0" xfId="0" applyAlignment="1">
      <alignment horizontal="center"/>
    </xf>
    <xf numFmtId="43" fontId="0" fillId="0" borderId="0" xfId="1" applyFont="1"/>
    <xf numFmtId="43" fontId="0" fillId="2" borderId="0" xfId="1" applyFont="1" applyFill="1"/>
    <xf numFmtId="0" fontId="0" fillId="2" borderId="0" xfId="0" applyFill="1"/>
    <xf numFmtId="165" fontId="0" fillId="0" borderId="0" xfId="2" applyNumberFormat="1" applyFont="1"/>
    <xf numFmtId="10" fontId="0" fillId="3" borderId="0" xfId="2" applyNumberFormat="1" applyFont="1" applyFill="1"/>
    <xf numFmtId="43" fontId="0" fillId="0" borderId="1" xfId="1" applyFont="1" applyBorder="1"/>
    <xf numFmtId="165" fontId="0" fillId="0" borderId="0" xfId="2" applyNumberFormat="1" applyFont="1" applyFill="1" applyBorder="1"/>
    <xf numFmtId="43" fontId="0" fillId="0" borderId="0" xfId="1" applyFont="1" applyFill="1" applyBorder="1" applyAlignment="1">
      <alignment horizontal="center" wrapText="1"/>
    </xf>
    <xf numFmtId="10" fontId="0" fillId="3" borderId="0" xfId="2" applyNumberFormat="1" applyFont="1" applyFill="1" applyBorder="1" applyAlignment="1">
      <alignment horizontal="center" wrapText="1"/>
    </xf>
    <xf numFmtId="165" fontId="0" fillId="2" borderId="0" xfId="2" applyNumberFormat="1" applyFont="1" applyFill="1"/>
    <xf numFmtId="43" fontId="0" fillId="0" borderId="0" xfId="1" applyFont="1" applyAlignment="1">
      <alignment horizontal="right"/>
    </xf>
    <xf numFmtId="10" fontId="0" fillId="0" borderId="0" xfId="2" applyNumberFormat="1" applyFont="1"/>
    <xf numFmtId="43" fontId="3" fillId="0" borderId="0" xfId="1" applyFont="1"/>
    <xf numFmtId="43" fontId="3" fillId="2" borderId="0" xfId="1" applyFont="1" applyFill="1"/>
    <xf numFmtId="43" fontId="0" fillId="0" borderId="7" xfId="1" applyFont="1" applyBorder="1"/>
    <xf numFmtId="43" fontId="0" fillId="4" borderId="7" xfId="1" applyFont="1" applyFill="1" applyBorder="1"/>
    <xf numFmtId="43" fontId="0" fillId="0" borderId="0" xfId="0" applyNumberFormat="1"/>
    <xf numFmtId="0" fontId="2" fillId="0" borderId="0" xfId="0" applyFont="1"/>
    <xf numFmtId="10" fontId="0" fillId="0" borderId="0" xfId="2" applyNumberFormat="1" applyFont="1" applyAlignment="1">
      <alignment horizontal="right"/>
    </xf>
    <xf numFmtId="0" fontId="0" fillId="0" borderId="8" xfId="0" applyBorder="1"/>
    <xf numFmtId="0" fontId="0" fillId="0" borderId="5" xfId="0" applyBorder="1"/>
    <xf numFmtId="10" fontId="0" fillId="0" borderId="5" xfId="2" applyNumberFormat="1" applyFont="1" applyBorder="1"/>
    <xf numFmtId="43" fontId="0" fillId="0" borderId="9" xfId="1" applyFont="1" applyBorder="1"/>
    <xf numFmtId="43" fontId="0" fillId="0" borderId="10" xfId="1" applyFont="1" applyBorder="1"/>
    <xf numFmtId="0" fontId="0" fillId="0" borderId="11" xfId="0" applyBorder="1"/>
    <xf numFmtId="0" fontId="0" fillId="0" borderId="3" xfId="0" applyBorder="1"/>
    <xf numFmtId="10" fontId="0" fillId="0" borderId="3" xfId="2" applyNumberFormat="1" applyFont="1" applyBorder="1"/>
    <xf numFmtId="43" fontId="0" fillId="0" borderId="12" xfId="1" applyFont="1" applyBorder="1"/>
    <xf numFmtId="166" fontId="0" fillId="0" borderId="0" xfId="1" applyNumberFormat="1" applyFont="1"/>
    <xf numFmtId="10" fontId="0" fillId="0" borderId="0" xfId="2" applyNumberFormat="1" applyFont="1" applyFill="1" applyBorder="1" applyAlignment="1">
      <alignment horizontal="center" wrapText="1"/>
    </xf>
    <xf numFmtId="167" fontId="0" fillId="0" borderId="0" xfId="2" applyNumberFormat="1" applyFont="1"/>
    <xf numFmtId="43" fontId="0" fillId="0" borderId="5" xfId="1" applyFont="1" applyBorder="1"/>
    <xf numFmtId="0" fontId="0" fillId="0" borderId="13" xfId="0" applyBorder="1"/>
    <xf numFmtId="43" fontId="0" fillId="0" borderId="0" xfId="1" applyFont="1" applyBorder="1"/>
    <xf numFmtId="43" fontId="0" fillId="0" borderId="14" xfId="1" applyFont="1" applyBorder="1"/>
    <xf numFmtId="43" fontId="0" fillId="5" borderId="0" xfId="1" applyFont="1" applyFill="1" applyBorder="1"/>
    <xf numFmtId="43" fontId="0" fillId="0" borderId="15" xfId="1" applyFont="1" applyBorder="1"/>
    <xf numFmtId="43" fontId="0" fillId="0" borderId="16" xfId="1" applyFont="1" applyBorder="1"/>
    <xf numFmtId="0" fontId="0" fillId="6" borderId="0" xfId="0" applyFill="1"/>
    <xf numFmtId="43" fontId="0" fillId="6" borderId="0" xfId="1" applyFont="1" applyFill="1"/>
    <xf numFmtId="43" fontId="3" fillId="6" borderId="0" xfId="1" applyFont="1" applyFill="1"/>
    <xf numFmtId="43" fontId="0" fillId="6" borderId="0" xfId="1" applyFont="1" applyFill="1" applyAlignment="1">
      <alignment horizontal="right"/>
    </xf>
    <xf numFmtId="10" fontId="0" fillId="6" borderId="0" xfId="2" applyNumberFormat="1" applyFont="1" applyFill="1"/>
    <xf numFmtId="43" fontId="0" fillId="6" borderId="10" xfId="1" applyFont="1" applyFill="1" applyBorder="1"/>
    <xf numFmtId="43" fontId="0" fillId="6" borderId="7" xfId="1" applyFont="1" applyFill="1" applyBorder="1"/>
    <xf numFmtId="0" fontId="0" fillId="0" borderId="0" xfId="0" applyAlignment="1">
      <alignment horizontal="center" wrapText="1"/>
    </xf>
    <xf numFmtId="49" fontId="6" fillId="0" borderId="0" xfId="0" applyNumberFormat="1" applyFont="1" applyAlignment="1">
      <alignment horizontal="center"/>
    </xf>
    <xf numFmtId="49" fontId="6" fillId="0" borderId="2" xfId="0" applyNumberFormat="1" applyFont="1" applyBorder="1" applyAlignment="1">
      <alignment horizontal="center"/>
    </xf>
    <xf numFmtId="49" fontId="6" fillId="0" borderId="0" xfId="0" applyNumberFormat="1" applyFont="1"/>
    <xf numFmtId="164" fontId="7" fillId="0" borderId="0" xfId="0" applyNumberFormat="1" applyFont="1"/>
    <xf numFmtId="164" fontId="7" fillId="0" borderId="3" xfId="0" applyNumberFormat="1" applyFont="1" applyBorder="1"/>
    <xf numFmtId="164" fontId="7" fillId="0" borderId="4" xfId="0" applyNumberFormat="1" applyFont="1" applyBorder="1"/>
    <xf numFmtId="164" fontId="7" fillId="0" borderId="5" xfId="0" applyNumberFormat="1" applyFont="1" applyBorder="1"/>
    <xf numFmtId="164" fontId="6" fillId="0" borderId="6" xfId="0" applyNumberFormat="1" applyFont="1" applyBorder="1"/>
    <xf numFmtId="0" fontId="6" fillId="0" borderId="0" xfId="0" applyFont="1"/>
    <xf numFmtId="49" fontId="6" fillId="0" borderId="0" xfId="0" applyNumberFormat="1" applyFont="1" applyAlignment="1">
      <alignment horizontal="center" wrapText="1"/>
    </xf>
    <xf numFmtId="49" fontId="6" fillId="0" borderId="2" xfId="0" applyNumberFormat="1" applyFont="1" applyBorder="1" applyAlignment="1">
      <alignment horizontal="center" wrapText="1"/>
    </xf>
    <xf numFmtId="43" fontId="0" fillId="0" borderId="15" xfId="0" applyNumberFormat="1" applyBorder="1"/>
    <xf numFmtId="164" fontId="7" fillId="0" borderId="15" xfId="0" applyNumberFormat="1" applyFont="1" applyBorder="1"/>
    <xf numFmtId="164" fontId="7" fillId="0" borderId="10" xfId="0" applyNumberFormat="1" applyFont="1" applyBorder="1"/>
    <xf numFmtId="164" fontId="0" fillId="0" borderId="0" xfId="0" applyNumberFormat="1"/>
    <xf numFmtId="49" fontId="6" fillId="0" borderId="0" xfId="0" applyNumberFormat="1" applyFont="1" applyAlignment="1">
      <alignment horizontal="center" vertical="center" wrapText="1"/>
    </xf>
    <xf numFmtId="49" fontId="6" fillId="0" borderId="2" xfId="0" applyNumberFormat="1" applyFont="1" applyBorder="1" applyAlignment="1">
      <alignment horizontal="center" vertical="center" wrapText="1"/>
    </xf>
    <xf numFmtId="0" fontId="0" fillId="0" borderId="0" xfId="0" applyAlignment="1">
      <alignment horizontal="center" vertical="center" wrapText="1"/>
    </xf>
    <xf numFmtId="49" fontId="10" fillId="0" borderId="2" xfId="0" applyNumberFormat="1" applyFont="1" applyBorder="1" applyAlignment="1">
      <alignment horizontal="center" wrapText="1"/>
    </xf>
    <xf numFmtId="164" fontId="9" fillId="0" borderId="0" xfId="0" applyNumberFormat="1" applyFont="1"/>
    <xf numFmtId="164" fontId="9" fillId="0" borderId="0" xfId="0" applyNumberFormat="1" applyFont="1" applyAlignment="1">
      <alignment wrapText="1"/>
    </xf>
    <xf numFmtId="164" fontId="9" fillId="0" borderId="3" xfId="0" applyNumberFormat="1" applyFont="1" applyBorder="1"/>
    <xf numFmtId="164" fontId="9" fillId="0" borderId="3" xfId="0" applyNumberFormat="1" applyFont="1" applyBorder="1" applyAlignment="1">
      <alignment wrapText="1"/>
    </xf>
    <xf numFmtId="164" fontId="9" fillId="0" borderId="4" xfId="0" applyNumberFormat="1" applyFont="1" applyBorder="1"/>
    <xf numFmtId="164" fontId="9" fillId="0" borderId="4" xfId="0" applyNumberFormat="1" applyFont="1" applyBorder="1" applyAlignment="1">
      <alignment wrapText="1"/>
    </xf>
    <xf numFmtId="164" fontId="9" fillId="0" borderId="5" xfId="0" applyNumberFormat="1" applyFont="1" applyBorder="1"/>
    <xf numFmtId="164" fontId="9" fillId="0" borderId="5" xfId="0" applyNumberFormat="1" applyFont="1" applyBorder="1" applyAlignment="1">
      <alignment wrapText="1"/>
    </xf>
    <xf numFmtId="164" fontId="9" fillId="0" borderId="10" xfId="0" applyNumberFormat="1" applyFont="1" applyBorder="1"/>
    <xf numFmtId="164" fontId="9" fillId="0" borderId="10" xfId="0" applyNumberFormat="1" applyFont="1" applyBorder="1" applyAlignment="1">
      <alignment wrapText="1"/>
    </xf>
    <xf numFmtId="164" fontId="9" fillId="0" borderId="15" xfId="0" applyNumberFormat="1" applyFont="1" applyBorder="1"/>
    <xf numFmtId="164" fontId="9" fillId="0" borderId="15" xfId="0" applyNumberFormat="1" applyFont="1" applyBorder="1" applyAlignment="1">
      <alignment wrapText="1"/>
    </xf>
    <xf numFmtId="164" fontId="10" fillId="0" borderId="6" xfId="0" applyNumberFormat="1" applyFont="1" applyBorder="1"/>
    <xf numFmtId="164" fontId="10" fillId="0" borderId="6" xfId="0" applyNumberFormat="1" applyFont="1" applyBorder="1" applyAlignment="1">
      <alignment wrapText="1"/>
    </xf>
    <xf numFmtId="0" fontId="3" fillId="0" borderId="0" xfId="0" applyFont="1"/>
    <xf numFmtId="0" fontId="3" fillId="0" borderId="0" xfId="0" applyFont="1" applyAlignment="1">
      <alignment wrapText="1"/>
    </xf>
    <xf numFmtId="49" fontId="6" fillId="4" borderId="0" xfId="0" applyNumberFormat="1" applyFont="1" applyFill="1" applyAlignment="1">
      <alignment horizontal="center" wrapText="1"/>
    </xf>
    <xf numFmtId="49" fontId="6" fillId="4" borderId="2" xfId="0" applyNumberFormat="1" applyFont="1" applyFill="1" applyBorder="1" applyAlignment="1">
      <alignment horizontal="center" wrapText="1"/>
    </xf>
    <xf numFmtId="49" fontId="10" fillId="4" borderId="2" xfId="0" applyNumberFormat="1" applyFont="1" applyFill="1" applyBorder="1" applyAlignment="1">
      <alignment horizontal="center" wrapText="1"/>
    </xf>
    <xf numFmtId="49" fontId="6" fillId="4" borderId="0" xfId="0" applyNumberFormat="1" applyFont="1" applyFill="1"/>
    <xf numFmtId="164" fontId="7" fillId="4" borderId="0" xfId="0" applyNumberFormat="1" applyFont="1" applyFill="1"/>
    <xf numFmtId="164" fontId="9" fillId="4" borderId="0" xfId="0" applyNumberFormat="1" applyFont="1" applyFill="1"/>
    <xf numFmtId="164" fontId="9" fillId="4" borderId="0" xfId="0" applyNumberFormat="1" applyFont="1" applyFill="1" applyAlignment="1">
      <alignment wrapText="1"/>
    </xf>
    <xf numFmtId="164" fontId="7" fillId="4" borderId="3" xfId="0" applyNumberFormat="1" applyFont="1" applyFill="1" applyBorder="1"/>
    <xf numFmtId="164" fontId="9" fillId="4" borderId="3" xfId="0" applyNumberFormat="1" applyFont="1" applyFill="1" applyBorder="1"/>
    <xf numFmtId="164" fontId="9" fillId="4" borderId="3" xfId="0" applyNumberFormat="1" applyFont="1" applyFill="1" applyBorder="1" applyAlignment="1">
      <alignment wrapText="1"/>
    </xf>
    <xf numFmtId="164" fontId="7" fillId="4" borderId="4" xfId="0" applyNumberFormat="1" applyFont="1" applyFill="1" applyBorder="1"/>
    <xf numFmtId="164" fontId="9" fillId="4" borderId="4" xfId="0" applyNumberFormat="1" applyFont="1" applyFill="1" applyBorder="1"/>
    <xf numFmtId="164" fontId="9" fillId="4" borderId="4" xfId="0" applyNumberFormat="1" applyFont="1" applyFill="1" applyBorder="1" applyAlignment="1">
      <alignment wrapText="1"/>
    </xf>
    <xf numFmtId="164" fontId="7" fillId="4" borderId="5" xfId="0" applyNumberFormat="1" applyFont="1" applyFill="1" applyBorder="1"/>
    <xf numFmtId="164" fontId="9" fillId="4" borderId="5" xfId="0" applyNumberFormat="1" applyFont="1" applyFill="1" applyBorder="1"/>
    <xf numFmtId="164" fontId="9" fillId="4" borderId="5" xfId="0" applyNumberFormat="1" applyFont="1" applyFill="1" applyBorder="1" applyAlignment="1">
      <alignment wrapText="1"/>
    </xf>
    <xf numFmtId="164" fontId="7" fillId="4" borderId="10" xfId="0" applyNumberFormat="1" applyFont="1" applyFill="1" applyBorder="1"/>
    <xf numFmtId="164" fontId="9" fillId="4" borderId="10" xfId="0" applyNumberFormat="1" applyFont="1" applyFill="1" applyBorder="1"/>
    <xf numFmtId="164" fontId="9" fillId="4" borderId="10" xfId="0" applyNumberFormat="1" applyFont="1" applyFill="1" applyBorder="1" applyAlignment="1">
      <alignment wrapText="1"/>
    </xf>
    <xf numFmtId="164" fontId="7" fillId="4" borderId="15" xfId="0" applyNumberFormat="1" applyFont="1" applyFill="1" applyBorder="1"/>
    <xf numFmtId="164" fontId="9" fillId="4" borderId="15" xfId="0" applyNumberFormat="1" applyFont="1" applyFill="1" applyBorder="1"/>
    <xf numFmtId="164" fontId="9" fillId="4" borderId="15" xfId="0" applyNumberFormat="1" applyFont="1" applyFill="1" applyBorder="1" applyAlignment="1">
      <alignment wrapText="1"/>
    </xf>
    <xf numFmtId="0" fontId="6" fillId="4" borderId="0" xfId="0" applyFont="1" applyFill="1"/>
    <xf numFmtId="164" fontId="6" fillId="4" borderId="6" xfId="0" applyNumberFormat="1" applyFont="1" applyFill="1" applyBorder="1"/>
    <xf numFmtId="164" fontId="10" fillId="4" borderId="6" xfId="0" applyNumberFormat="1" applyFont="1" applyFill="1" applyBorder="1"/>
    <xf numFmtId="164" fontId="10" fillId="4" borderId="6" xfId="0" applyNumberFormat="1" applyFont="1" applyFill="1" applyBorder="1" applyAlignment="1">
      <alignment wrapText="1"/>
    </xf>
    <xf numFmtId="0" fontId="0" fillId="4" borderId="0" xfId="0" applyFill="1"/>
    <xf numFmtId="0" fontId="3" fillId="4" borderId="0" xfId="0" applyFont="1" applyFill="1"/>
    <xf numFmtId="0" fontId="3" fillId="4" borderId="0" xfId="0" applyFont="1" applyFill="1" applyAlignment="1">
      <alignment wrapText="1"/>
    </xf>
    <xf numFmtId="43" fontId="0" fillId="0" borderId="1" xfId="1" applyFont="1" applyBorder="1" applyAlignment="1">
      <alignment wrapText="1"/>
    </xf>
    <xf numFmtId="164" fontId="7" fillId="2" borderId="5" xfId="0" applyNumberFormat="1" applyFont="1" applyFill="1" applyBorder="1"/>
    <xf numFmtId="164" fontId="7" fillId="7" borderId="3" xfId="0" applyNumberFormat="1" applyFont="1" applyFill="1" applyBorder="1"/>
    <xf numFmtId="164" fontId="9" fillId="7" borderId="0" xfId="0" applyNumberFormat="1" applyFont="1" applyFill="1"/>
    <xf numFmtId="164" fontId="7" fillId="7" borderId="5" xfId="0" applyNumberFormat="1" applyFont="1" applyFill="1" applyBorder="1"/>
    <xf numFmtId="164" fontId="7" fillId="5" borderId="0" xfId="0" applyNumberFormat="1" applyFont="1" applyFill="1"/>
    <xf numFmtId="164" fontId="9" fillId="5" borderId="0" xfId="0" applyNumberFormat="1" applyFont="1" applyFill="1"/>
    <xf numFmtId="164" fontId="9" fillId="5" borderId="3" xfId="0" applyNumberFormat="1" applyFont="1" applyFill="1" applyBorder="1"/>
    <xf numFmtId="0" fontId="0" fillId="5" borderId="0" xfId="0" applyFill="1"/>
  </cellXfs>
  <cellStyles count="4">
    <cellStyle name="Comma" xfId="1" builtinId="3"/>
    <cellStyle name="Normal" xfId="0" builtinId="0"/>
    <cellStyle name="Normal 6" xfId="3" xr:uid="{9017B22D-7062-4B70-A86D-39DBDAC715B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5649" name="FILTER" hidden="1">
              <a:extLst>
                <a:ext uri="{63B3BB69-23CF-44E3-9099-C40C66FF867C}">
                  <a14:compatExt spid="_x0000_s155649"/>
                </a:ext>
                <a:ext uri="{FF2B5EF4-FFF2-40B4-BE49-F238E27FC236}">
                  <a16:creationId xmlns:a16="http://schemas.microsoft.com/office/drawing/2014/main" id="{00000000-0008-0000-0000-0000016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5650" name="HEADER" hidden="1">
              <a:extLst>
                <a:ext uri="{63B3BB69-23CF-44E3-9099-C40C66FF867C}">
                  <a14:compatExt spid="_x0000_s155650"/>
                </a:ext>
                <a:ext uri="{FF2B5EF4-FFF2-40B4-BE49-F238E27FC236}">
                  <a16:creationId xmlns:a16="http://schemas.microsoft.com/office/drawing/2014/main" id="{00000000-0008-0000-0000-0000026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228600</xdr:rowOff>
        </xdr:to>
        <xdr:sp macro="" textlink="">
          <xdr:nvSpPr>
            <xdr:cNvPr id="104449" name="FILTER" hidden="1">
              <a:extLst>
                <a:ext uri="{63B3BB69-23CF-44E3-9099-C40C66FF867C}">
                  <a14:compatExt spid="_x0000_s104449"/>
                </a:ext>
                <a:ext uri="{FF2B5EF4-FFF2-40B4-BE49-F238E27FC236}">
                  <a16:creationId xmlns:a16="http://schemas.microsoft.com/office/drawing/2014/main" id="{00000000-0008-0000-0900-000001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228600</xdr:rowOff>
        </xdr:to>
        <xdr:sp macro="" textlink="">
          <xdr:nvSpPr>
            <xdr:cNvPr id="104450" name="HEADER" hidden="1">
              <a:extLst>
                <a:ext uri="{63B3BB69-23CF-44E3-9099-C40C66FF867C}">
                  <a14:compatExt spid="_x0000_s104450"/>
                </a:ext>
                <a:ext uri="{FF2B5EF4-FFF2-40B4-BE49-F238E27FC236}">
                  <a16:creationId xmlns:a16="http://schemas.microsoft.com/office/drawing/2014/main" id="{00000000-0008-0000-09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466725</xdr:colOff>
      <xdr:row>0</xdr:row>
      <xdr:rowOff>190499</xdr:rowOff>
    </xdr:from>
    <xdr:to>
      <xdr:col>9</xdr:col>
      <xdr:colOff>219075</xdr:colOff>
      <xdr:row>54</xdr:row>
      <xdr:rowOff>28574</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466725" y="190499"/>
          <a:ext cx="5238750" cy="1012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Annual Budget into QuickBooks: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Go to Company, Planning &amp; Budgeting, Setup Budgets.  If the appropriate year does not come up on the screen, select Create New Budget.  Then select the year.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the July amount for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expense.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Then go to the top July amount, click on it, and press ‘Copy Across’.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Then go back to the top and adjust any</a:t>
          </a:r>
          <a:r>
            <a:rPr lang="en-US" sz="1100" baseline="0">
              <a:solidFill>
                <a:schemeClr val="dk1"/>
              </a:solidFill>
              <a:effectLst/>
              <a:latin typeface="+mn-lt"/>
              <a:ea typeface="+mn-ea"/>
              <a:cs typeface="+mn-cs"/>
            </a:rPr>
            <a:t> June items that are different due to rounding.</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*Note -there will also be some other items that must be entered month by month.  I will try to mark those.  Please see the list, below.</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validate your input, go to Reports,</a:t>
          </a:r>
          <a:r>
            <a:rPr lang="en-US" sz="1100" baseline="0">
              <a:solidFill>
                <a:schemeClr val="dk1"/>
              </a:solidFill>
              <a:effectLst/>
              <a:latin typeface="+mn-lt"/>
              <a:ea typeface="+mn-ea"/>
              <a:cs typeface="+mn-cs"/>
            </a:rPr>
            <a:t> Budgets and Forecasts, Budget overview.  Select the proper budget from the dropdown menu.  Click Next.  Click Next, Flick Finish.  </a:t>
          </a:r>
        </a:p>
        <a:p>
          <a:r>
            <a:rPr lang="en-US" sz="1100" baseline="0">
              <a:solidFill>
                <a:schemeClr val="dk1"/>
              </a:solidFill>
              <a:effectLst/>
              <a:latin typeface="+mn-lt"/>
              <a:ea typeface="+mn-ea"/>
              <a:cs typeface="+mn-cs"/>
            </a:rPr>
            <a:t>Change the 'dates' to This fiscal year and the 'Show Column' to Total Only.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 for most of the accounts we will enter 1/12 of the total budget for each month.  For the property tax revenue, that does not give us a reasonable picture.  We must take the previous year actual revenue each month as a percentage of the total.  Bump this percentage up against the budgeted amount to give the budgeted amount per month.</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shoul</a:t>
          </a:r>
          <a:r>
            <a:rPr lang="en-US" sz="1100" baseline="0">
              <a:solidFill>
                <a:schemeClr val="dk1"/>
              </a:solidFill>
              <a:effectLst/>
              <a:latin typeface="+mn-lt"/>
              <a:ea typeface="+mn-ea"/>
              <a:cs typeface="+mn-cs"/>
            </a:rPr>
            <a:t>d adjust the monthly for: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Property Taxes, Current Secured.  December 32% January 25% April 10% May 32% </a:t>
          </a:r>
        </a:p>
        <a:p>
          <a:r>
            <a:rPr lang="en-US" sz="1100" baseline="0">
              <a:solidFill>
                <a:schemeClr val="dk1"/>
              </a:solidFill>
              <a:effectLst/>
              <a:latin typeface="+mn-lt"/>
              <a:ea typeface="+mn-ea"/>
              <a:cs typeface="+mn-cs"/>
            </a:rPr>
            <a:t>Current Unsecured 100% October</a:t>
          </a:r>
        </a:p>
        <a:p>
          <a:r>
            <a:rPr lang="en-US" sz="1100" baseline="0">
              <a:solidFill>
                <a:schemeClr val="dk1"/>
              </a:solidFill>
              <a:effectLst/>
              <a:latin typeface="+mn-lt"/>
              <a:ea typeface="+mn-ea"/>
              <a:cs typeface="+mn-cs"/>
            </a:rPr>
            <a:t>RDV apportionment 50% Dec and June</a:t>
          </a:r>
        </a:p>
        <a:p>
          <a:r>
            <a:rPr lang="en-US" sz="1100" baseline="0">
              <a:solidFill>
                <a:schemeClr val="dk1"/>
              </a:solidFill>
              <a:effectLst/>
              <a:latin typeface="+mn-lt"/>
              <a:ea typeface="+mn-ea"/>
              <a:cs typeface="+mn-cs"/>
            </a:rPr>
            <a:t>All others only June.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County Interest - Only comes in quarterly.  Divide total by 4 for October, January, April, zero for everything else.  June shoudl equal October, January and April.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Wages - Less for July due to accrual back, more for three month payrolls.  7.5% most months.  2/3 that for July.  1-1/3 that for June.  10% for 3- payday months.</a:t>
          </a:r>
        </a:p>
        <a:p>
          <a:r>
            <a:rPr lang="en-US" sz="1100" baseline="0">
              <a:solidFill>
                <a:schemeClr val="dk1"/>
              </a:solidFill>
              <a:effectLst/>
              <a:latin typeface="+mn-lt"/>
              <a:ea typeface="+mn-ea"/>
              <a:cs typeface="+mn-cs"/>
            </a:rPr>
            <a:t>Wages- for GM vacation payout - Traditionally, 14% of the total is in January.</a:t>
          </a:r>
        </a:p>
        <a:p>
          <a:r>
            <a:rPr lang="en-US" sz="1100" baseline="0">
              <a:solidFill>
                <a:schemeClr val="dk1"/>
              </a:solidFill>
              <a:effectLst/>
              <a:latin typeface="+mn-lt"/>
              <a:ea typeface="+mn-ea"/>
              <a:cs typeface="+mn-cs"/>
            </a:rPr>
            <a:t>July 4.4%, June 9.5%, January 13% three payroll months 11% others 7.3.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Bonus - paid in December, usually.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LB - Make a new sheet to the right of the Approved Budget.  </a:t>
          </a:r>
        </a:p>
        <a:p>
          <a:r>
            <a:rPr lang="en-US" sz="1100" baseline="0">
              <a:solidFill>
                <a:schemeClr val="dk1"/>
              </a:solidFill>
              <a:effectLst/>
              <a:latin typeface="+mn-lt"/>
              <a:ea typeface="+mn-ea"/>
              <a:cs typeface="+mn-cs"/>
            </a:rPr>
            <a:t>Hide all other than the approved budget.</a:t>
          </a:r>
        </a:p>
        <a:p>
          <a:r>
            <a:rPr lang="en-US" sz="1100" baseline="0">
              <a:solidFill>
                <a:schemeClr val="dk1"/>
              </a:solidFill>
              <a:effectLst/>
              <a:latin typeface="+mn-lt"/>
              <a:ea typeface="+mn-ea"/>
              <a:cs typeface="+mn-cs"/>
            </a:rPr>
            <a:t>Enter columns to the right for July - June, with a check figure.</a:t>
          </a:r>
        </a:p>
        <a:p>
          <a:r>
            <a:rPr lang="en-US" sz="1100" baseline="0">
              <a:solidFill>
                <a:schemeClr val="dk1"/>
              </a:solidFill>
              <a:effectLst/>
              <a:latin typeface="+mn-lt"/>
              <a:ea typeface="+mn-ea"/>
              <a:cs typeface="+mn-cs"/>
            </a:rPr>
            <a:t>The top June is =Round(approved budget figure- tie down the column with $/12,0)</a:t>
          </a:r>
        </a:p>
        <a:p>
          <a:r>
            <a:rPr lang="en-US" sz="1100" baseline="0">
              <a:solidFill>
                <a:schemeClr val="dk1"/>
              </a:solidFill>
              <a:effectLst/>
              <a:latin typeface="+mn-lt"/>
              <a:ea typeface="+mn-ea"/>
              <a:cs typeface="+mn-cs"/>
            </a:rPr>
            <a:t>Copy this all the way down.  </a:t>
          </a:r>
        </a:p>
        <a:p>
          <a:r>
            <a:rPr lang="en-US" sz="1100">
              <a:solidFill>
                <a:schemeClr val="dk1"/>
              </a:solidFill>
              <a:effectLst/>
              <a:latin typeface="+mn-lt"/>
              <a:ea typeface="+mn-ea"/>
              <a:cs typeface="+mn-cs"/>
            </a:rPr>
            <a:t>Copy the column of formulas all the way over to May.</a:t>
          </a:r>
        </a:p>
        <a:p>
          <a:r>
            <a:rPr lang="en-US" sz="1100">
              <a:solidFill>
                <a:schemeClr val="dk1"/>
              </a:solidFill>
              <a:effectLst/>
              <a:latin typeface="+mn-lt"/>
              <a:ea typeface="+mn-ea"/>
              <a:cs typeface="+mn-cs"/>
            </a:rPr>
            <a:t>June equals approved budget minus</a:t>
          </a:r>
          <a:r>
            <a:rPr lang="en-US" sz="1100" baseline="0">
              <a:solidFill>
                <a:schemeClr val="dk1"/>
              </a:solidFill>
              <a:effectLst/>
              <a:latin typeface="+mn-lt"/>
              <a:ea typeface="+mn-ea"/>
              <a:cs typeface="+mn-cs"/>
            </a:rPr>
            <a:t> July through May.</a:t>
          </a:r>
        </a:p>
        <a:p>
          <a:r>
            <a:rPr lang="en-US" sz="1100" baseline="0">
              <a:solidFill>
                <a:schemeClr val="dk1"/>
              </a:solidFill>
              <a:effectLst/>
              <a:latin typeface="+mn-lt"/>
              <a:ea typeface="+mn-ea"/>
              <a:cs typeface="+mn-cs"/>
            </a:rPr>
            <a:t>The check figure is autosum(july-june) less approved.  It shoudl be zero.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figures and format for the Net income row a couple of rows lower.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Delete all of the totals and subtotal of the NEW DATA ONLY - not the approved budget.</a:t>
          </a:r>
        </a:p>
        <a:p>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438150</xdr:colOff>
      <xdr:row>0</xdr:row>
      <xdr:rowOff>180972</xdr:rowOff>
    </xdr:from>
    <xdr:to>
      <xdr:col>8</xdr:col>
      <xdr:colOff>533400</xdr:colOff>
      <xdr:row>164</xdr:row>
      <xdr:rowOff>133350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438150" y="180972"/>
          <a:ext cx="4972050" cy="3119437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Beginning in 18-19,</a:t>
          </a:r>
          <a:r>
            <a:rPr lang="en-US" sz="1100" baseline="0">
              <a:solidFill>
                <a:schemeClr val="dk1"/>
              </a:solidFill>
              <a:effectLst/>
              <a:latin typeface="+mn-lt"/>
              <a:ea typeface="+mn-ea"/>
              <a:cs typeface="+mn-cs"/>
            </a:rPr>
            <a:t> the GM had taken over the process to determine the Proposed Budget figures.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First Budget Meeting - April</a:t>
          </a:r>
          <a:r>
            <a:rPr lang="en-US" sz="1100" baseline="0">
              <a:solidFill>
                <a:schemeClr val="dk1"/>
              </a:solidFill>
              <a:effectLst/>
              <a:latin typeface="+mn-lt"/>
              <a:ea typeface="+mn-ea"/>
              <a:cs typeface="+mn-cs"/>
            </a:rPr>
            <a:t> 19</a:t>
          </a:r>
          <a:r>
            <a:rPr lang="en-US" sz="1100">
              <a:solidFill>
                <a:schemeClr val="dk1"/>
              </a:solidFill>
              <a:effectLst/>
              <a:latin typeface="+mn-lt"/>
              <a:ea typeface="+mn-ea"/>
              <a:cs typeface="+mn-cs"/>
            </a:rPr>
            <a:t>, 2021</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In the Budget Document - Print the approved budget.  Print the last working document with the new names and notes.  Delete all of the sheets other than the Wage and Benefit modeling, the Notes, QB Budget Input Notes.</a:t>
          </a:r>
          <a:endParaRPr lang="en-US">
            <a:effectLst/>
          </a:endParaRPr>
        </a:p>
        <a:p>
          <a:endParaRPr lang="en-US">
            <a:effectLst/>
          </a:endParaRPr>
        </a:p>
        <a:p>
          <a:r>
            <a:rPr lang="en-US" sz="1100" baseline="0">
              <a:solidFill>
                <a:schemeClr val="dk1"/>
              </a:solidFill>
              <a:effectLst/>
              <a:latin typeface="+mn-lt"/>
              <a:ea typeface="+mn-ea"/>
              <a:cs typeface="+mn-cs"/>
            </a:rPr>
            <a:t>Run the Profit and Loss for the thirteen month period ending with the month just ended.  Set Columns to Month.  Export to Excel.  Copy into the Budget document.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Rename the sheet as Downloaded.  Copy the spreadsheet and name 'Working Copy xxxxxx where xxxxxx is the current dates.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Cut and past the April - June columns from the far left to the left of the current April column.  Change the headings on the March -June and the Total to say Est. at the beginning.  Change the alignment on the heading row to wrap text.  Delete the data in the current April column and hide it.  and verify the total column as the right formula.</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Est June column and paste it to the right.  Use the column as this will allow the subtotals and total to be correct.  This will be the Approved Budget FYE 06/30/xx (the current year).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Run the P&amp;L Budget Overview for the current year.  Change the dates to This Current Year an the Columns to Total Only.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Either: Print the document.  Use this to enter the actual figures into the Approved Budget column.  Do not overlay the subtotals and totals. OR- Export to excel.  Copy the columns to the right of the working document and then copy and paste.  Verify the totals match.  OR - Copy the approved budget figures to the right of the spreadsheet.  You can mostly copy and paste in to the body of the table.  Some you must insert rows.  Double check totals!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Approved Budget column to the column to the right.  This will be the Proposed Budget FYE 06/30/xx (the upcoming fiscal year).  Highlight each of the figures in this column so you can tell what has not yet been considered.    Unhighlight subtotal and blanks.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Make a column to the right - Noes on the Figures.  Put '*Currently shows prior approved budget' on all rows other than the subtotal, total and blank rows.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Also - change the color of the Font on everything below this paragraph on this spreadsheet so you know what has not been considered.  The highlighting does not work for part of a text box.</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Net income, without regard to the capital assets, should be zero.  The Contribution to Other Fund - Endowment - should equal the Endowment Income and the enterest on the Endowment Fund.  The Contribution to Other Fund - General, is the plug to make it so.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*Set up on the Excel.  For dividend and interest estimates, use the most recent actual- generally March.</a:t>
          </a:r>
          <a:endParaRPr lang="en-US">
            <a:effectLst/>
          </a:endParaRPr>
        </a:p>
        <a:p>
          <a:r>
            <a:rPr lang="en-US" sz="1100" baseline="0">
              <a:solidFill>
                <a:schemeClr val="dk1"/>
              </a:solidFill>
              <a:effectLst/>
              <a:latin typeface="+mn-lt"/>
              <a:ea typeface="+mn-ea"/>
              <a:cs typeface="+mn-cs"/>
            </a:rPr>
            <a:t>For Payroll estimates - use the most recent actuals, taking in to consideration which month has three paydates and also adding in one more payday in June for the estimated accrual.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Update the payroll taxes, 457 for the same.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Health Insurance - June is usually zero as we prepay.  July is double the regular amount.</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aseline="0">
              <a:solidFill>
                <a:schemeClr val="accent1">
                  <a:lumMod val="75000"/>
                </a:schemeClr>
              </a:solidFill>
              <a:effectLst/>
              <a:latin typeface="+mn-lt"/>
              <a:ea typeface="+mn-ea"/>
              <a:cs typeface="+mn-cs"/>
            </a:rPr>
            <a:t>Enter Estimated figures for April - June.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accent1">
                  <a:lumMod val="75000"/>
                </a:schemeClr>
              </a:solidFill>
              <a:effectLst/>
              <a:latin typeface="+mn-lt"/>
              <a:ea typeface="+mn-ea"/>
              <a:cs typeface="+mn-cs"/>
            </a:rPr>
            <a:t>Start here for JUNE</a:t>
          </a:r>
          <a:r>
            <a:rPr lang="en-US" sz="1100" baseline="0">
              <a:solidFill>
                <a:schemeClr val="accent1">
                  <a:lumMod val="75000"/>
                </a:schemeClr>
              </a:solidFill>
              <a:effectLst/>
              <a:latin typeface="+mn-lt"/>
              <a:ea typeface="+mn-ea"/>
              <a:cs typeface="+mn-cs"/>
            </a:rPr>
            <a:t> 2018</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 for 18-19 - The GM updated the proposed budget.  These are the notes from the 17-18 year.</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accent1">
                <a:lumMod val="75000"/>
              </a:schemeClr>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Review increases in wages and salaries.  Incorporate that on to the Wage &amp; Benefit Modeling tab.  Update the proposed bonus figures.</a:t>
          </a:r>
          <a:endParaRPr lang="en-US">
            <a:solidFill>
              <a:schemeClr val="accent1">
                <a:lumMod val="75000"/>
              </a:schemeClr>
            </a:solidFill>
            <a:effectLst/>
          </a:endParaRP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*at the end of the fiscal year, call vendors and request invoices that relate to June and prior.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Administrative Assistant is at a higher hourly rate than originally understood.  We will increase wages for that.</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received updated Workers' Compensation and Liability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increased the total Property Tax revenue to 599K.  We are currently at about $619k, and will lose about $15k due to the reallignment.  </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the Auto allowance to $100 per pay period per comment by DQ.</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cellular.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Answering service to 12x high month.  The lines at the District are not appropriate enough to get rid of the service.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Office Supplies- Increase to allow for moving office in which to meet families.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remove the Irrigation Supplies as we categorize those to Mainenance Grounds.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items below are from the previous year and should be used as a guide.</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Copy the Wage Modeling sheet from the prior year.  Update for current employees.</a:t>
          </a:r>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Before the Proposed Budget goes to the Board, we will update the April Estimated figures to Actuals and  validate that the Proposed Budget makes sense.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wages - budget current actual plus actual current payroll times the number of payrolls remaining.  Remember that you will accrue the last payroll or a portion thereof.  We modeled taking each employee full-time which requires benefits.</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taxes - We anticipate $670k this year.   WIth LAFCO adjustment (boundaries) we are unsure of the impact to taxes.   We will leave the budget at the current year budget of $575k.</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the Interest - the county generally pays interest once a quarter in the month following the end of the quarter.  The July receipts relates back to June, so enter these in the June estimated column.</a:t>
          </a:r>
        </a:p>
        <a:p>
          <a:br>
            <a:rPr lang="en-US" sz="1100" baseline="0">
              <a:solidFill>
                <a:schemeClr val="accent1">
                  <a:lumMod val="75000"/>
                </a:schemeClr>
              </a:solidFill>
              <a:effectLst/>
              <a:latin typeface="+mn-lt"/>
              <a:ea typeface="+mn-ea"/>
              <a:cs typeface="+mn-cs"/>
            </a:rPr>
          </a:br>
          <a:r>
            <a:rPr lang="en-US" sz="1100" baseline="0">
              <a:solidFill>
                <a:schemeClr val="accent1">
                  <a:lumMod val="75000"/>
                </a:schemeClr>
              </a:solidFill>
              <a:effectLst/>
              <a:latin typeface="+mn-lt"/>
              <a:ea typeface="+mn-ea"/>
              <a:cs typeface="+mn-cs"/>
            </a:rPr>
            <a:t>The WFA interest is received throughout the year.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budget a bit closer to the actual figures for FYE 06/30/17.</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Service Income actual is close to the budget.  We will leave he Budget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Auto allowance is 100 each pay period.</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457 Pension Contributions are  found on the Wage &amp; Benefit modeling tab.</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Social security and medicare are flat rates based on Salaries plus Board Stipend.</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Workers' Comp - the rates are: 9.06 for Directors, .57 for Clerical, and 9.06 for Cemetery Operations.  The GM is part of Cemetery Operations.</a:t>
          </a:r>
          <a:endParaRPr lang="en-US">
            <a:solidFill>
              <a:schemeClr val="accent1">
                <a:lumMod val="75000"/>
              </a:schemeClr>
            </a:solidFill>
            <a:effectLst/>
          </a:endParaRPr>
        </a:p>
        <a:p>
          <a:endParaRPr lang="en-US" sz="1100" baseline="0">
            <a:solidFill>
              <a:schemeClr val="accent1">
                <a:lumMod val="75000"/>
              </a:schemeClr>
            </a:solidFill>
          </a:endParaRPr>
        </a:p>
        <a:p>
          <a:r>
            <a:rPr lang="en-US" sz="1100" baseline="0">
              <a:solidFill>
                <a:schemeClr val="accent1">
                  <a:lumMod val="75000"/>
                </a:schemeClr>
              </a:solidFill>
            </a:rPr>
            <a:t>We increased $35k for conferences.</a:t>
          </a:r>
        </a:p>
        <a:p>
          <a:endParaRPr lang="en-US" sz="1100" baseline="0">
            <a:solidFill>
              <a:schemeClr val="accent1">
                <a:lumMod val="75000"/>
              </a:schemeClr>
            </a:solidFill>
          </a:endParaRPr>
        </a:p>
        <a:p>
          <a:r>
            <a:rPr lang="en-US" sz="1100" baseline="0">
              <a:solidFill>
                <a:schemeClr val="accent1">
                  <a:lumMod val="75000"/>
                </a:schemeClr>
              </a:solidFill>
            </a:rPr>
            <a:t>We separated out the Paychex HR cost from Legal.</a:t>
          </a:r>
        </a:p>
        <a:p>
          <a:endParaRPr lang="en-US" sz="1100" baseline="0">
            <a:solidFill>
              <a:schemeClr val="accent1">
                <a:lumMod val="75000"/>
              </a:schemeClr>
            </a:solidFill>
          </a:endParaRPr>
        </a:p>
        <a:p>
          <a:r>
            <a:rPr lang="en-US" sz="1100" baseline="0">
              <a:solidFill>
                <a:schemeClr val="accent1">
                  <a:lumMod val="75000"/>
                </a:schemeClr>
              </a:solidFill>
            </a:rPr>
            <a:t>Board Stipend increased to include three conferences, two local area meetings, Memorial Day, twelve regular meetings and one annual meeting.  Five members times $100 per meeting.</a:t>
          </a:r>
        </a:p>
        <a:p>
          <a:endParaRPr lang="en-US" sz="1100">
            <a:solidFill>
              <a:schemeClr val="accent1">
                <a:lumMod val="75000"/>
              </a:schemeClr>
            </a:solidFill>
          </a:endParaRPr>
        </a:p>
        <a:p>
          <a:r>
            <a:rPr lang="en-US" sz="1100">
              <a:solidFill>
                <a:schemeClr val="accent1">
                  <a:lumMod val="75000"/>
                </a:schemeClr>
              </a:solidFill>
            </a:rPr>
            <a:t>Sale of</a:t>
          </a:r>
          <a:r>
            <a:rPr lang="en-US" sz="1100" baseline="0">
              <a:solidFill>
                <a:schemeClr val="accent1">
                  <a:lumMod val="75000"/>
                </a:schemeClr>
              </a:solidFill>
            </a:rPr>
            <a:t> lots is higher due to increased fees.</a:t>
          </a:r>
        </a:p>
        <a:p>
          <a:endParaRPr lang="en-US" sz="1100" baseline="0">
            <a:solidFill>
              <a:schemeClr val="accent1">
                <a:lumMod val="75000"/>
              </a:schemeClr>
            </a:solidFill>
          </a:endParaRPr>
        </a:p>
        <a:p>
          <a:r>
            <a:rPr lang="en-US" sz="1100" baseline="0">
              <a:solidFill>
                <a:schemeClr val="accent1">
                  <a:lumMod val="75000"/>
                </a:schemeClr>
              </a:solidFill>
            </a:rPr>
            <a:t>Creamations are higher due to increased options for cremation in 2014.</a:t>
          </a:r>
        </a:p>
        <a:p>
          <a:endParaRPr lang="en-US" sz="1100" baseline="0">
            <a:solidFill>
              <a:schemeClr val="accent1">
                <a:lumMod val="75000"/>
              </a:schemeClr>
            </a:solidFill>
          </a:endParaRPr>
        </a:p>
        <a:p>
          <a:r>
            <a:rPr lang="en-US" sz="1100">
              <a:solidFill>
                <a:schemeClr val="accent1">
                  <a:lumMod val="75000"/>
                </a:schemeClr>
              </a:solidFill>
            </a:rPr>
            <a:t>Health insurance is estimated based on the</a:t>
          </a:r>
          <a:r>
            <a:rPr lang="en-US" sz="1100" baseline="0">
              <a:solidFill>
                <a:schemeClr val="accent1">
                  <a:lumMod val="75000"/>
                </a:schemeClr>
              </a:solidFill>
            </a:rPr>
            <a:t> wage modeling schedule.</a:t>
          </a:r>
        </a:p>
        <a:p>
          <a:endParaRPr lang="en-US" sz="1100" baseline="0">
            <a:solidFill>
              <a:schemeClr val="accent1">
                <a:lumMod val="75000"/>
              </a:schemeClr>
            </a:solidFill>
          </a:endParaRPr>
        </a:p>
        <a:p>
          <a:r>
            <a:rPr lang="en-US" sz="1100" baseline="0">
              <a:solidFill>
                <a:schemeClr val="accent1">
                  <a:lumMod val="75000"/>
                </a:schemeClr>
              </a:solidFill>
            </a:rPr>
            <a:t>Photocopies was increased as the local photo shop has gone out of business and we must now use the fedex office which is more expensive.</a:t>
          </a:r>
        </a:p>
        <a:p>
          <a:endParaRPr lang="en-US" sz="1100" baseline="0">
            <a:solidFill>
              <a:schemeClr val="accent1">
                <a:lumMod val="75000"/>
              </a:schemeClr>
            </a:solidFill>
          </a:endParaRPr>
        </a:p>
        <a:p>
          <a:r>
            <a:rPr lang="en-US" sz="1100">
              <a:solidFill>
                <a:schemeClr val="accent1">
                  <a:lumMod val="75000"/>
                </a:schemeClr>
              </a:solidFill>
            </a:rPr>
            <a:t>Staff</a:t>
          </a:r>
          <a:r>
            <a:rPr lang="en-US" sz="1100" baseline="0">
              <a:solidFill>
                <a:schemeClr val="accent1">
                  <a:lumMod val="75000"/>
                </a:schemeClr>
              </a:solidFill>
            </a:rPr>
            <a:t> Training - plan to increase in 2014.   One groundsman will be added to the training schedule and the Administrative person will be sent to more training.</a:t>
          </a:r>
        </a:p>
        <a:p>
          <a:endParaRPr lang="en-US" sz="1100" baseline="0">
            <a:solidFill>
              <a:schemeClr val="accent1">
                <a:lumMod val="75000"/>
              </a:schemeClr>
            </a:solidFill>
          </a:endParaRPr>
        </a:p>
        <a:p>
          <a:r>
            <a:rPr lang="en-US" sz="1100" baseline="0">
              <a:solidFill>
                <a:schemeClr val="accent1">
                  <a:lumMod val="75000"/>
                </a:schemeClr>
              </a:solidFill>
            </a:rPr>
            <a:t>Legal is running about $4k per month, but we only have invoices through October. </a:t>
          </a:r>
        </a:p>
        <a:p>
          <a:endParaRPr lang="en-US" sz="1100" baseline="0">
            <a:solidFill>
              <a:schemeClr val="accent1">
                <a:lumMod val="75000"/>
              </a:schemeClr>
            </a:solidFill>
          </a:endParaRPr>
        </a:p>
        <a:p>
          <a:endParaRPr lang="en-US" sz="1100" baseline="0">
            <a:solidFill>
              <a:schemeClr val="accent1">
                <a:lumMod val="75000"/>
              </a:schemeClr>
            </a:solidFill>
          </a:endParaRPr>
        </a:p>
        <a:p>
          <a:r>
            <a:rPr lang="en-US" sz="1100">
              <a:solidFill>
                <a:schemeClr val="accent1">
                  <a:lumMod val="75000"/>
                </a:schemeClr>
              </a:solidFill>
            </a:rPr>
            <a:t>The budget  has been reduced in Irrigation</a:t>
          </a:r>
          <a:r>
            <a:rPr lang="en-US" sz="1100" baseline="0">
              <a:solidFill>
                <a:schemeClr val="accent1">
                  <a:lumMod val="75000"/>
                </a:schemeClr>
              </a:solidFill>
            </a:rPr>
            <a:t> and increased in Maintenance Grounds becuase many of the smaller irrigation supplies are not broken out on vendor invoices and end up being coded  as maintenance grounds.</a:t>
          </a:r>
        </a:p>
        <a:p>
          <a:endParaRPr lang="en-US" sz="1100" baseline="0">
            <a:solidFill>
              <a:schemeClr val="accent1">
                <a:lumMod val="75000"/>
              </a:schemeClr>
            </a:solidFill>
          </a:endParaRPr>
        </a:p>
        <a:p>
          <a:r>
            <a:rPr lang="en-US" sz="1100" baseline="0">
              <a:solidFill>
                <a:schemeClr val="accent1">
                  <a:lumMod val="75000"/>
                </a:schemeClr>
              </a:solidFill>
            </a:rPr>
            <a:t>Equipment - we never know when the equipment will go out and need budget room to repair or purchase new as required.</a:t>
          </a:r>
        </a:p>
        <a:p>
          <a:endParaRPr lang="en-US" sz="1100" baseline="0">
            <a:solidFill>
              <a:schemeClr val="accent1">
                <a:lumMod val="75000"/>
              </a:schemeClr>
            </a:solidFill>
          </a:endParaRPr>
        </a:p>
        <a:p>
          <a:r>
            <a:rPr lang="en-US" sz="1100">
              <a:solidFill>
                <a:schemeClr val="accent1">
                  <a:lumMod val="75000"/>
                </a:schemeClr>
              </a:solidFill>
            </a:rPr>
            <a:t>Interest income.  We took money out of the general</a:t>
          </a:r>
          <a:r>
            <a:rPr lang="en-US" sz="1100" baseline="0">
              <a:solidFill>
                <a:schemeClr val="accent1">
                  <a:lumMod val="75000"/>
                </a:schemeClr>
              </a:solidFill>
            </a:rPr>
            <a:t> fund at the county so we anticipate a slight decrease in interest.  We put money into the ACO, but will use about $350k for Capital outlay. </a:t>
          </a:r>
        </a:p>
        <a:p>
          <a:endParaRPr lang="en-US" sz="1100" baseline="0">
            <a:solidFill>
              <a:schemeClr val="accent1">
                <a:lumMod val="75000"/>
              </a:schemeClr>
            </a:solidFill>
          </a:endParaRPr>
        </a:p>
        <a:p>
          <a:r>
            <a:rPr lang="en-US" sz="1100" baseline="0">
              <a:solidFill>
                <a:schemeClr val="accent1">
                  <a:lumMod val="75000"/>
                </a:schemeClr>
              </a:solidFill>
            </a:rPr>
            <a:t>For Improvements - Building- we have $25k for the retaining wall, block and fence/wall, and $5k for painting.</a:t>
          </a:r>
        </a:p>
        <a:p>
          <a:endParaRPr lang="en-US" sz="1100" baseline="0">
            <a:solidFill>
              <a:schemeClr val="accent1">
                <a:lumMod val="75000"/>
              </a:schemeClr>
            </a:solidFill>
          </a:endParaRPr>
        </a:p>
        <a:p>
          <a:r>
            <a:rPr lang="en-US" sz="1100" baseline="0">
              <a:solidFill>
                <a:schemeClr val="accent1">
                  <a:lumMod val="75000"/>
                </a:schemeClr>
              </a:solidFill>
            </a:rPr>
            <a:t>For Mapping Software - Cemsites, $25000.</a:t>
          </a:r>
        </a:p>
        <a:p>
          <a:endParaRPr lang="en-US" sz="1100" baseline="0">
            <a:solidFill>
              <a:schemeClr val="accent1">
                <a:lumMod val="75000"/>
              </a:schemeClr>
            </a:solidFill>
          </a:endParaRPr>
        </a:p>
        <a:p>
          <a:r>
            <a:rPr lang="en-US" sz="1100" baseline="0">
              <a:solidFill>
                <a:schemeClr val="accent1">
                  <a:lumMod val="75000"/>
                </a:schemeClr>
              </a:solidFill>
            </a:rPr>
            <a:t>June 6, 2016 -</a:t>
          </a:r>
        </a:p>
        <a:p>
          <a:r>
            <a:rPr lang="en-US" sz="1100" baseline="0">
              <a:solidFill>
                <a:schemeClr val="accent1">
                  <a:lumMod val="75000"/>
                </a:schemeClr>
              </a:solidFill>
            </a:rPr>
            <a:t>Increased Extermination by $300 to cover Wildlife Control Services updated fees.  Reduced Inventory to offset.</a:t>
          </a:r>
        </a:p>
        <a:p>
          <a:endParaRPr lang="en-US" sz="1100" baseline="0">
            <a:solidFill>
              <a:schemeClr val="accent1">
                <a:lumMod val="75000"/>
              </a:schemeClr>
            </a:solidFill>
          </a:endParaRPr>
        </a:p>
        <a:p>
          <a:r>
            <a:rPr lang="en-US" sz="1100" baseline="0">
              <a:solidFill>
                <a:schemeClr val="accent1">
                  <a:lumMod val="75000"/>
                </a:schemeClr>
              </a:solidFill>
            </a:rPr>
            <a:t>Increased wages to cover increase for staff.  Increased private mileage, decreased mapping software as offsetc</a:t>
          </a:r>
        </a:p>
        <a:p>
          <a:endParaRPr lang="en-US" sz="1100" baseline="0">
            <a:solidFill>
              <a:schemeClr val="accent1">
                <a:lumMod val="75000"/>
              </a:schemeClr>
            </a:solidFill>
          </a:endParaRPr>
        </a:p>
        <a:p>
          <a:r>
            <a:rPr lang="en-US" sz="1100" baseline="0">
              <a:solidFill>
                <a:schemeClr val="accent1">
                  <a:lumMod val="75000"/>
                </a:schemeClr>
              </a:solidFill>
            </a:rPr>
            <a:t>July 13 , 2016  Due to the final salary recommendations by the board:</a:t>
          </a:r>
        </a:p>
        <a:p>
          <a:r>
            <a:rPr lang="en-US" sz="1100" baseline="0">
              <a:solidFill>
                <a:schemeClr val="accent1">
                  <a:lumMod val="75000"/>
                </a:schemeClr>
              </a:solidFill>
            </a:rPr>
            <a:t>Increased Salaries by $5k.  Increased Auto Allowance by $700.  Increased 457 by $100.  Decreased Maintenance/Grounds by $3k.  Decreased Conferences by $3k.  Decreased Legal by the remainder.</a:t>
          </a:r>
        </a:p>
        <a:p>
          <a:endParaRPr lang="en-US" sz="1100" baseline="0">
            <a:solidFill>
              <a:schemeClr val="accent1">
                <a:lumMod val="75000"/>
              </a:schemeClr>
            </a:solidFill>
          </a:endParaRPr>
        </a:p>
        <a:p>
          <a:r>
            <a:rPr lang="en-US" sz="1100" baseline="0">
              <a:solidFill>
                <a:schemeClr val="accent1">
                  <a:lumMod val="75000"/>
                </a:schemeClr>
              </a:solidFill>
            </a:rPr>
            <a:t>June 1</a:t>
          </a:r>
        </a:p>
        <a:p>
          <a:endParaRPr lang="en-US" sz="1100" baseline="0">
            <a:solidFill>
              <a:schemeClr val="accent1">
                <a:lumMod val="75000"/>
              </a:schemeClr>
            </a:solidFill>
          </a:endParaRPr>
        </a:p>
        <a:p>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9745" name="FILTER" hidden="1">
              <a:extLst>
                <a:ext uri="{63B3BB69-23CF-44E3-9099-C40C66FF867C}">
                  <a14:compatExt spid="_x0000_s159745"/>
                </a:ext>
                <a:ext uri="{FF2B5EF4-FFF2-40B4-BE49-F238E27FC236}">
                  <a16:creationId xmlns:a16="http://schemas.microsoft.com/office/drawing/2014/main" id="{00000000-0008-0000-0100-0000017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9746" name="HEADER" hidden="1">
              <a:extLst>
                <a:ext uri="{63B3BB69-23CF-44E3-9099-C40C66FF867C}">
                  <a14:compatExt spid="_x0000_s159746"/>
                </a:ext>
                <a:ext uri="{FF2B5EF4-FFF2-40B4-BE49-F238E27FC236}">
                  <a16:creationId xmlns:a16="http://schemas.microsoft.com/office/drawing/2014/main" id="{00000000-0008-0000-0100-0000027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42337" name="FILTER" hidden="1">
              <a:extLst>
                <a:ext uri="{63B3BB69-23CF-44E3-9099-C40C66FF867C}">
                  <a14:compatExt spid="_x0000_s142337"/>
                </a:ext>
                <a:ext uri="{FF2B5EF4-FFF2-40B4-BE49-F238E27FC236}">
                  <a16:creationId xmlns:a16="http://schemas.microsoft.com/office/drawing/2014/main" id="{00000000-0008-0000-0200-0000012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42338" name="HEADER" hidden="1">
              <a:extLst>
                <a:ext uri="{63B3BB69-23CF-44E3-9099-C40C66FF867C}">
                  <a14:compatExt spid="_x0000_s142338"/>
                </a:ext>
                <a:ext uri="{FF2B5EF4-FFF2-40B4-BE49-F238E27FC236}">
                  <a16:creationId xmlns:a16="http://schemas.microsoft.com/office/drawing/2014/main" id="{00000000-0008-0000-0200-0000022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38241" name="FILTER" hidden="1">
              <a:extLst>
                <a:ext uri="{63B3BB69-23CF-44E3-9099-C40C66FF867C}">
                  <a14:compatExt spid="_x0000_s138241"/>
                </a:ext>
                <a:ext uri="{FF2B5EF4-FFF2-40B4-BE49-F238E27FC236}">
                  <a16:creationId xmlns:a16="http://schemas.microsoft.com/office/drawing/2014/main" id="{00000000-0008-0000-0300-0000011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38242" name="HEADER" hidden="1">
              <a:extLst>
                <a:ext uri="{63B3BB69-23CF-44E3-9099-C40C66FF867C}">
                  <a14:compatExt spid="_x0000_s138242"/>
                </a:ext>
                <a:ext uri="{FF2B5EF4-FFF2-40B4-BE49-F238E27FC236}">
                  <a16:creationId xmlns:a16="http://schemas.microsoft.com/office/drawing/2014/main" id="{00000000-0008-0000-0300-0000021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6977" name="FILTER" hidden="1">
              <a:extLst>
                <a:ext uri="{63B3BB69-23CF-44E3-9099-C40C66FF867C}">
                  <a14:compatExt spid="_x0000_s126977"/>
                </a:ext>
                <a:ext uri="{FF2B5EF4-FFF2-40B4-BE49-F238E27FC236}">
                  <a16:creationId xmlns:a16="http://schemas.microsoft.com/office/drawing/2014/main" id="{00000000-0008-0000-0400-000001F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6978" name="HEADER" hidden="1">
              <a:extLst>
                <a:ext uri="{63B3BB69-23CF-44E3-9099-C40C66FF867C}">
                  <a14:compatExt spid="_x0000_s126978"/>
                </a:ext>
                <a:ext uri="{FF2B5EF4-FFF2-40B4-BE49-F238E27FC236}">
                  <a16:creationId xmlns:a16="http://schemas.microsoft.com/office/drawing/2014/main" id="{00000000-0008-0000-0400-000002F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2881" name="FILTER" hidden="1">
              <a:extLst>
                <a:ext uri="{63B3BB69-23CF-44E3-9099-C40C66FF867C}">
                  <a14:compatExt spid="_x0000_s122881"/>
                </a:ext>
                <a:ext uri="{FF2B5EF4-FFF2-40B4-BE49-F238E27FC236}">
                  <a16:creationId xmlns:a16="http://schemas.microsoft.com/office/drawing/2014/main" id="{00000000-0008-0000-0500-000001E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2882" name="HEADER" hidden="1">
              <a:extLst>
                <a:ext uri="{63B3BB69-23CF-44E3-9099-C40C66FF867C}">
                  <a14:compatExt spid="_x0000_s122882"/>
                </a:ext>
                <a:ext uri="{FF2B5EF4-FFF2-40B4-BE49-F238E27FC236}">
                  <a16:creationId xmlns:a16="http://schemas.microsoft.com/office/drawing/2014/main" id="{00000000-0008-0000-0500-000002E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13665" name="FILTER" hidden="1">
              <a:extLst>
                <a:ext uri="{63B3BB69-23CF-44E3-9099-C40C66FF867C}">
                  <a14:compatExt spid="_x0000_s113665"/>
                </a:ext>
                <a:ext uri="{FF2B5EF4-FFF2-40B4-BE49-F238E27FC236}">
                  <a16:creationId xmlns:a16="http://schemas.microsoft.com/office/drawing/2014/main" id="{00000000-0008-0000-0600-000001B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13666" name="HEADER" hidden="1">
              <a:extLst>
                <a:ext uri="{63B3BB69-23CF-44E3-9099-C40C66FF867C}">
                  <a14:compatExt spid="_x0000_s113666"/>
                </a:ext>
                <a:ext uri="{FF2B5EF4-FFF2-40B4-BE49-F238E27FC236}">
                  <a16:creationId xmlns:a16="http://schemas.microsoft.com/office/drawing/2014/main" id="{00000000-0008-0000-0600-000002B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92161" name="FILTER" hidden="1">
              <a:extLst>
                <a:ext uri="{63B3BB69-23CF-44E3-9099-C40C66FF867C}">
                  <a14:compatExt spid="_x0000_s92161"/>
                </a:ext>
                <a:ext uri="{FF2B5EF4-FFF2-40B4-BE49-F238E27FC236}">
                  <a16:creationId xmlns:a16="http://schemas.microsoft.com/office/drawing/2014/main" id="{00000000-0008-0000-0700-000001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92162" name="HEADER" hidden="1">
              <a:extLst>
                <a:ext uri="{63B3BB69-23CF-44E3-9099-C40C66FF867C}">
                  <a14:compatExt spid="_x0000_s92162"/>
                </a:ext>
                <a:ext uri="{FF2B5EF4-FFF2-40B4-BE49-F238E27FC236}">
                  <a16:creationId xmlns:a16="http://schemas.microsoft.com/office/drawing/2014/main" id="{00000000-0008-0000-0700-000002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1</xdr:row>
          <xdr:rowOff>45720</xdr:rowOff>
        </xdr:to>
        <xdr:sp macro="" textlink="">
          <xdr:nvSpPr>
            <xdr:cNvPr id="91137" name="FILTER" hidden="1">
              <a:extLst>
                <a:ext uri="{63B3BB69-23CF-44E3-9099-C40C66FF867C}">
                  <a14:compatExt spid="_x0000_s91137"/>
                </a:ext>
                <a:ext uri="{FF2B5EF4-FFF2-40B4-BE49-F238E27FC236}">
                  <a16:creationId xmlns:a16="http://schemas.microsoft.com/office/drawing/2014/main" id="{00000000-0008-0000-0800-000001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1</xdr:row>
          <xdr:rowOff>45720</xdr:rowOff>
        </xdr:to>
        <xdr:sp macro="" textlink="">
          <xdr:nvSpPr>
            <xdr:cNvPr id="91138" name="HEADER" hidden="1">
              <a:extLst>
                <a:ext uri="{63B3BB69-23CF-44E3-9099-C40C66FF867C}">
                  <a14:compatExt spid="_x0000_s91138"/>
                </a:ext>
                <a:ext uri="{FF2B5EF4-FFF2-40B4-BE49-F238E27FC236}">
                  <a16:creationId xmlns:a16="http://schemas.microsoft.com/office/drawing/2014/main" id="{00000000-0008-0000-0800-000002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8.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18.xml"/><Relationship Id="rId5" Type="http://schemas.openxmlformats.org/officeDocument/2006/relationships/image" Target="../media/image17.emf"/><Relationship Id="rId4" Type="http://schemas.openxmlformats.org/officeDocument/2006/relationships/control" Target="../activeX/activeX1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0.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ntrol" Target="../activeX/activeX20.xml"/><Relationship Id="rId5" Type="http://schemas.openxmlformats.org/officeDocument/2006/relationships/image" Target="../media/image19.emf"/><Relationship Id="rId4" Type="http://schemas.openxmlformats.org/officeDocument/2006/relationships/control" Target="../activeX/activeX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4.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14.xml"/><Relationship Id="rId5" Type="http://schemas.openxmlformats.org/officeDocument/2006/relationships/image" Target="../media/image13.emf"/><Relationship Id="rId4" Type="http://schemas.openxmlformats.org/officeDocument/2006/relationships/control" Target="../activeX/activeX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6.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ntrol" Target="../activeX/activeX16.xml"/><Relationship Id="rId5" Type="http://schemas.openxmlformats.org/officeDocument/2006/relationships/image" Target="../media/image15.emf"/><Relationship Id="rId4" Type="http://schemas.openxmlformats.org/officeDocument/2006/relationships/control" Target="../activeX/activeX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F23C-7024-429F-B21F-59192536D90E}">
  <sheetPr codeName="Sheet8"/>
  <dimension ref="A1:BD188"/>
  <sheetViews>
    <sheetView tabSelected="1" workbookViewId="0">
      <pane xSplit="7" ySplit="1" topLeftCell="U2" activePane="bottomRight" state="frozenSplit"/>
      <selection pane="topRight" activeCell="H1" sqref="H1"/>
      <selection pane="bottomLeft" activeCell="A2" sqref="A2"/>
      <selection pane="bottomRight" activeCell="G175" sqref="G17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2" width="10" hidden="1" customWidth="1"/>
    <col min="23"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8.88671875" hidden="1" customWidth="1"/>
    <col min="57" max="57"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284</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ht="15" thickBot="1" x14ac:dyDescent="0.35">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hidden="1"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hidden="1"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hidden="1"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hidden="1"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hidden="1"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hidden="1"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hidden="1"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hidden="1"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hidden="1"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&amp;14Approved Budget
22-23</oddHeader>
    <oddFooter>&amp;R&amp;"Arial,Bold"&amp;8 Page &amp;P of &amp;N</oddFooter>
  </headerFooter>
  <drawing r:id="rId2"/>
  <legacyDrawing r:id="rId3"/>
  <controls>
    <mc:AlternateContent xmlns:mc="http://schemas.openxmlformats.org/markup-compatibility/2006">
      <mc:Choice Requires="x14">
        <control shapeId="155649"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55649" r:id="rId4" name="FILTER"/>
      </mc:Fallback>
    </mc:AlternateContent>
    <mc:AlternateContent xmlns:mc="http://schemas.openxmlformats.org/markup-compatibility/2006">
      <mc:Choice Requires="x14">
        <control shapeId="155650"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55650" r:id="rId6" name="HEADER"/>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A126-3EDF-4712-A39A-8C17BD6AAD82}">
  <sheetPr codeName="Sheet1"/>
  <dimension ref="A1:T144"/>
  <sheetViews>
    <sheetView workbookViewId="0">
      <pane xSplit="7" ySplit="1" topLeftCell="H2" activePane="bottomRight" state="frozenSplit"/>
      <selection pane="topRight" activeCell="H1" sqref="H1"/>
      <selection pane="bottomLeft" activeCell="A2" sqref="A2"/>
      <selection pane="bottomRight" activeCell="G34" sqref="G34"/>
    </sheetView>
  </sheetViews>
  <sheetFormatPr defaultRowHeight="14.4" x14ac:dyDescent="0.3"/>
  <cols>
    <col min="1" max="6" width="3" style="56" customWidth="1"/>
    <col min="7" max="7" width="30.5546875" style="56" customWidth="1"/>
    <col min="8" max="8" width="7.109375" bestFit="1" customWidth="1"/>
    <col min="9" max="10" width="7.88671875" bestFit="1" customWidth="1"/>
    <col min="11" max="11" width="7.109375" bestFit="1" customWidth="1"/>
    <col min="12" max="15" width="7.5546875" bestFit="1" customWidth="1"/>
    <col min="16" max="17" width="7.88671875" bestFit="1" customWidth="1"/>
    <col min="18" max="18" width="7.5546875" bestFit="1" customWidth="1"/>
    <col min="19" max="19" width="8.33203125" bestFit="1" customWidth="1"/>
    <col min="20" max="20" width="9.109375" bestFit="1" customWidth="1"/>
  </cols>
  <sheetData>
    <row r="1" spans="1:20" s="1" customFormat="1" ht="15" thickBot="1" x14ac:dyDescent="0.35">
      <c r="A1" s="48"/>
      <c r="B1" s="48"/>
      <c r="C1" s="48"/>
      <c r="D1" s="48"/>
      <c r="E1" s="48"/>
      <c r="F1" s="48"/>
      <c r="G1" s="48"/>
      <c r="H1" s="49" t="s">
        <v>260</v>
      </c>
      <c r="I1" s="49" t="s">
        <v>264</v>
      </c>
      <c r="J1" s="49" t="s">
        <v>265</v>
      </c>
      <c r="K1" s="49" t="s">
        <v>266</v>
      </c>
      <c r="L1" s="49" t="s">
        <v>267</v>
      </c>
      <c r="M1" s="49" t="s">
        <v>268</v>
      </c>
      <c r="N1" s="49" t="s">
        <v>269</v>
      </c>
      <c r="O1" s="49" t="s">
        <v>270</v>
      </c>
      <c r="P1" s="49" t="s">
        <v>271</v>
      </c>
      <c r="Q1" s="49" t="s">
        <v>272</v>
      </c>
      <c r="R1" s="49" t="s">
        <v>273</v>
      </c>
      <c r="S1" s="49" t="s">
        <v>274</v>
      </c>
      <c r="T1" s="49" t="s">
        <v>0</v>
      </c>
    </row>
    <row r="2" spans="1:20" ht="15" thickTop="1" x14ac:dyDescent="0.3">
      <c r="A2" s="50"/>
      <c r="B2" s="50" t="s">
        <v>1</v>
      </c>
      <c r="C2" s="50"/>
      <c r="D2" s="50"/>
      <c r="E2" s="50"/>
      <c r="F2" s="50"/>
      <c r="G2" s="50"/>
      <c r="H2" s="51"/>
      <c r="I2" s="51"/>
      <c r="J2" s="51"/>
      <c r="K2" s="51"/>
      <c r="L2" s="51"/>
      <c r="M2" s="51"/>
      <c r="N2" s="51"/>
      <c r="O2" s="51"/>
      <c r="P2" s="51"/>
      <c r="Q2" s="51"/>
      <c r="R2" s="51"/>
      <c r="S2" s="51"/>
      <c r="T2" s="51"/>
    </row>
    <row r="3" spans="1:20" x14ac:dyDescent="0.3">
      <c r="A3" s="50"/>
      <c r="B3" s="50"/>
      <c r="C3" s="50"/>
      <c r="D3" s="50" t="s">
        <v>2</v>
      </c>
      <c r="E3" s="50"/>
      <c r="F3" s="50"/>
      <c r="G3" s="50"/>
      <c r="H3" s="51"/>
      <c r="I3" s="51"/>
      <c r="J3" s="51"/>
      <c r="K3" s="51"/>
      <c r="L3" s="51"/>
      <c r="M3" s="51"/>
      <c r="N3" s="51"/>
      <c r="O3" s="51"/>
      <c r="P3" s="51"/>
      <c r="Q3" s="51"/>
      <c r="R3" s="51"/>
      <c r="S3" s="51"/>
      <c r="T3" s="51"/>
    </row>
    <row r="4" spans="1:20" x14ac:dyDescent="0.3">
      <c r="A4" s="50"/>
      <c r="B4" s="50"/>
      <c r="C4" s="50"/>
      <c r="D4" s="50"/>
      <c r="E4" s="50" t="s">
        <v>74</v>
      </c>
      <c r="F4" s="50"/>
      <c r="G4" s="50"/>
      <c r="H4" s="51"/>
      <c r="I4" s="51"/>
      <c r="J4" s="51"/>
      <c r="K4" s="51"/>
      <c r="L4" s="51"/>
      <c r="M4" s="51"/>
      <c r="N4" s="51"/>
      <c r="O4" s="51"/>
      <c r="P4" s="51"/>
      <c r="Q4" s="51"/>
      <c r="R4" s="51"/>
      <c r="S4" s="51"/>
      <c r="T4" s="51"/>
    </row>
    <row r="5" spans="1:20" x14ac:dyDescent="0.3">
      <c r="A5" s="50"/>
      <c r="B5" s="50"/>
      <c r="C5" s="50"/>
      <c r="D5" s="50"/>
      <c r="E5" s="50"/>
      <c r="F5" s="50" t="s">
        <v>75</v>
      </c>
      <c r="G5" s="50"/>
      <c r="H5" s="51">
        <v>66007.55</v>
      </c>
      <c r="I5" s="51">
        <v>201866.14</v>
      </c>
      <c r="J5" s="51">
        <v>16877</v>
      </c>
      <c r="K5" s="51">
        <v>0</v>
      </c>
      <c r="L5" s="51">
        <v>0</v>
      </c>
      <c r="M5" s="51">
        <v>0</v>
      </c>
      <c r="N5" s="51">
        <v>10434.290000000001</v>
      </c>
      <c r="O5" s="51">
        <v>-1558.69</v>
      </c>
      <c r="P5" s="51">
        <v>207958.45</v>
      </c>
      <c r="Q5" s="51">
        <v>168614.58</v>
      </c>
      <c r="R5" s="51">
        <v>5630.34</v>
      </c>
      <c r="S5" s="51">
        <v>0</v>
      </c>
      <c r="T5" s="51">
        <f t="shared" ref="T5:T15" si="0">ROUND(SUM(H5:S5),5)</f>
        <v>675829.66</v>
      </c>
    </row>
    <row r="6" spans="1:20" x14ac:dyDescent="0.3">
      <c r="A6" s="50"/>
      <c r="B6" s="50"/>
      <c r="C6" s="50"/>
      <c r="D6" s="50"/>
      <c r="E6" s="50"/>
      <c r="F6" s="50" t="s">
        <v>76</v>
      </c>
      <c r="G6" s="50"/>
      <c r="H6" s="51">
        <v>0</v>
      </c>
      <c r="I6" s="51">
        <v>0</v>
      </c>
      <c r="J6" s="51">
        <v>2000</v>
      </c>
      <c r="K6" s="51">
        <v>0</v>
      </c>
      <c r="L6" s="51">
        <v>2255.1999999999998</v>
      </c>
      <c r="M6" s="51">
        <v>0</v>
      </c>
      <c r="N6" s="51">
        <v>28316.05</v>
      </c>
      <c r="O6" s="51">
        <v>0</v>
      </c>
      <c r="P6" s="51">
        <v>0</v>
      </c>
      <c r="Q6" s="51">
        <v>0</v>
      </c>
      <c r="R6" s="51">
        <v>0</v>
      </c>
      <c r="S6" s="51">
        <v>4147.16</v>
      </c>
      <c r="T6" s="51">
        <f t="shared" si="0"/>
        <v>36718.410000000003</v>
      </c>
    </row>
    <row r="7" spans="1:20" x14ac:dyDescent="0.3">
      <c r="A7" s="50"/>
      <c r="B7" s="50"/>
      <c r="C7" s="50"/>
      <c r="D7" s="50"/>
      <c r="E7" s="50"/>
      <c r="F7" s="50" t="s">
        <v>275</v>
      </c>
      <c r="G7" s="50"/>
      <c r="H7" s="51">
        <v>0</v>
      </c>
      <c r="I7" s="51">
        <v>0</v>
      </c>
      <c r="J7" s="51">
        <v>0</v>
      </c>
      <c r="K7" s="51">
        <v>0</v>
      </c>
      <c r="L7" s="51">
        <v>-965.01</v>
      </c>
      <c r="M7" s="51">
        <v>0</v>
      </c>
      <c r="N7" s="51">
        <v>0</v>
      </c>
      <c r="O7" s="51">
        <v>0</v>
      </c>
      <c r="P7" s="51">
        <v>0</v>
      </c>
      <c r="Q7" s="51">
        <v>0</v>
      </c>
      <c r="R7" s="51">
        <v>0</v>
      </c>
      <c r="S7" s="51">
        <v>0</v>
      </c>
      <c r="T7" s="51">
        <f t="shared" si="0"/>
        <v>-965.01</v>
      </c>
    </row>
    <row r="8" spans="1:20" x14ac:dyDescent="0.3">
      <c r="A8" s="50"/>
      <c r="B8" s="50"/>
      <c r="C8" s="50"/>
      <c r="D8" s="50"/>
      <c r="E8" s="50"/>
      <c r="F8" s="50" t="s">
        <v>77</v>
      </c>
      <c r="G8" s="50"/>
      <c r="H8" s="51">
        <v>0</v>
      </c>
      <c r="I8" s="51">
        <v>4035.74</v>
      </c>
      <c r="J8" s="51">
        <v>3049</v>
      </c>
      <c r="K8" s="51">
        <v>0</v>
      </c>
      <c r="L8" s="51">
        <v>0</v>
      </c>
      <c r="M8" s="51">
        <v>0</v>
      </c>
      <c r="N8" s="51">
        <v>0</v>
      </c>
      <c r="O8" s="51">
        <v>0</v>
      </c>
      <c r="P8" s="51">
        <v>0</v>
      </c>
      <c r="Q8" s="51">
        <v>0</v>
      </c>
      <c r="R8" s="51">
        <v>0</v>
      </c>
      <c r="S8" s="51">
        <v>0</v>
      </c>
      <c r="T8" s="51">
        <f t="shared" si="0"/>
        <v>7084.74</v>
      </c>
    </row>
    <row r="9" spans="1:20" x14ac:dyDescent="0.3">
      <c r="A9" s="50"/>
      <c r="B9" s="50"/>
      <c r="C9" s="50"/>
      <c r="D9" s="50"/>
      <c r="E9" s="50"/>
      <c r="F9" s="50" t="s">
        <v>78</v>
      </c>
      <c r="G9" s="50"/>
      <c r="H9" s="51">
        <v>0</v>
      </c>
      <c r="I9" s="51">
        <v>579.12</v>
      </c>
      <c r="J9" s="51">
        <v>0</v>
      </c>
      <c r="K9" s="51">
        <v>0</v>
      </c>
      <c r="L9" s="51">
        <v>511.88</v>
      </c>
      <c r="M9" s="51">
        <v>0</v>
      </c>
      <c r="N9" s="51">
        <v>0</v>
      </c>
      <c r="O9" s="51">
        <v>0</v>
      </c>
      <c r="P9" s="51">
        <v>0</v>
      </c>
      <c r="Q9" s="51">
        <v>0</v>
      </c>
      <c r="R9" s="51">
        <v>8608.42</v>
      </c>
      <c r="S9" s="51">
        <v>1439.07</v>
      </c>
      <c r="T9" s="51">
        <f t="shared" si="0"/>
        <v>11138.49</v>
      </c>
    </row>
    <row r="10" spans="1:20" x14ac:dyDescent="0.3">
      <c r="A10" s="50"/>
      <c r="B10" s="50"/>
      <c r="C10" s="50"/>
      <c r="D10" s="50"/>
      <c r="E10" s="50"/>
      <c r="F10" s="50" t="s">
        <v>79</v>
      </c>
      <c r="G10" s="50"/>
      <c r="H10" s="51">
        <v>0</v>
      </c>
      <c r="I10" s="51">
        <v>0</v>
      </c>
      <c r="J10" s="51">
        <v>-4890</v>
      </c>
      <c r="K10" s="51">
        <v>0</v>
      </c>
      <c r="L10" s="51">
        <v>0</v>
      </c>
      <c r="M10" s="51">
        <v>0</v>
      </c>
      <c r="N10" s="51">
        <v>0</v>
      </c>
      <c r="O10" s="51">
        <v>0</v>
      </c>
      <c r="P10" s="51">
        <v>0</v>
      </c>
      <c r="Q10" s="51">
        <v>0</v>
      </c>
      <c r="R10" s="51">
        <v>0</v>
      </c>
      <c r="S10" s="51">
        <v>0</v>
      </c>
      <c r="T10" s="51">
        <f t="shared" si="0"/>
        <v>-4890</v>
      </c>
    </row>
    <row r="11" spans="1:20" x14ac:dyDescent="0.3">
      <c r="A11" s="50"/>
      <c r="B11" s="50"/>
      <c r="C11" s="50"/>
      <c r="D11" s="50"/>
      <c r="E11" s="50"/>
      <c r="F11" s="50" t="s">
        <v>80</v>
      </c>
      <c r="G11" s="50"/>
      <c r="H11" s="51">
        <v>0</v>
      </c>
      <c r="I11" s="51">
        <v>0</v>
      </c>
      <c r="J11" s="51">
        <v>48301</v>
      </c>
      <c r="K11" s="51">
        <v>0</v>
      </c>
      <c r="L11" s="51">
        <v>0</v>
      </c>
      <c r="M11" s="51">
        <v>0</v>
      </c>
      <c r="N11" s="51">
        <v>0</v>
      </c>
      <c r="O11" s="51">
        <v>0</v>
      </c>
      <c r="P11" s="51">
        <v>48208.65</v>
      </c>
      <c r="Q11" s="51">
        <v>0</v>
      </c>
      <c r="R11" s="51">
        <v>0</v>
      </c>
      <c r="S11" s="51">
        <v>0</v>
      </c>
      <c r="T11" s="51">
        <f t="shared" si="0"/>
        <v>96509.65</v>
      </c>
    </row>
    <row r="12" spans="1:20" x14ac:dyDescent="0.3">
      <c r="A12" s="50"/>
      <c r="B12" s="50"/>
      <c r="C12" s="50"/>
      <c r="D12" s="50"/>
      <c r="E12" s="50"/>
      <c r="F12" s="50" t="s">
        <v>81</v>
      </c>
      <c r="G12" s="50"/>
      <c r="H12" s="51">
        <v>0</v>
      </c>
      <c r="I12" s="51">
        <v>2204.91</v>
      </c>
      <c r="J12" s="51">
        <v>4023.37</v>
      </c>
      <c r="K12" s="51">
        <v>0</v>
      </c>
      <c r="L12" s="51">
        <v>0</v>
      </c>
      <c r="M12" s="51">
        <v>0</v>
      </c>
      <c r="N12" s="51">
        <v>0</v>
      </c>
      <c r="O12" s="51">
        <v>0</v>
      </c>
      <c r="P12" s="51">
        <v>934.92</v>
      </c>
      <c r="Q12" s="51">
        <v>2181.48</v>
      </c>
      <c r="R12" s="51">
        <v>0</v>
      </c>
      <c r="S12" s="51">
        <v>0</v>
      </c>
      <c r="T12" s="51">
        <f t="shared" si="0"/>
        <v>9344.68</v>
      </c>
    </row>
    <row r="13" spans="1:20" x14ac:dyDescent="0.3">
      <c r="A13" s="50"/>
      <c r="B13" s="50"/>
      <c r="C13" s="50"/>
      <c r="D13" s="50"/>
      <c r="E13" s="50"/>
      <c r="F13" s="50" t="s">
        <v>82</v>
      </c>
      <c r="G13" s="50"/>
      <c r="H13" s="51">
        <v>0</v>
      </c>
      <c r="I13" s="51">
        <v>5666.49</v>
      </c>
      <c r="J13" s="51">
        <v>0</v>
      </c>
      <c r="K13" s="51">
        <v>0</v>
      </c>
      <c r="L13" s="51">
        <v>-0.37</v>
      </c>
      <c r="M13" s="51">
        <v>0</v>
      </c>
      <c r="N13" s="51">
        <v>0</v>
      </c>
      <c r="O13" s="51">
        <v>0</v>
      </c>
      <c r="P13" s="51">
        <v>0</v>
      </c>
      <c r="Q13" s="51">
        <v>0</v>
      </c>
      <c r="R13" s="51">
        <v>0.43</v>
      </c>
      <c r="S13" s="51">
        <v>0</v>
      </c>
      <c r="T13" s="51">
        <f t="shared" si="0"/>
        <v>5666.55</v>
      </c>
    </row>
    <row r="14" spans="1:20" ht="15" thickBot="1" x14ac:dyDescent="0.35">
      <c r="A14" s="50"/>
      <c r="B14" s="50"/>
      <c r="C14" s="50"/>
      <c r="D14" s="50"/>
      <c r="E14" s="50"/>
      <c r="F14" s="50" t="s">
        <v>83</v>
      </c>
      <c r="G14" s="50"/>
      <c r="H14" s="52">
        <v>0</v>
      </c>
      <c r="I14" s="52">
        <v>0</v>
      </c>
      <c r="J14" s="52">
        <v>-115.63</v>
      </c>
      <c r="K14" s="52">
        <v>0</v>
      </c>
      <c r="L14" s="52">
        <v>0</v>
      </c>
      <c r="M14" s="52">
        <v>0</v>
      </c>
      <c r="N14" s="52">
        <v>0</v>
      </c>
      <c r="O14" s="52">
        <v>0</v>
      </c>
      <c r="P14" s="52">
        <v>0</v>
      </c>
      <c r="Q14" s="52">
        <v>0</v>
      </c>
      <c r="R14" s="52">
        <v>115.4</v>
      </c>
      <c r="S14" s="52">
        <v>0</v>
      </c>
      <c r="T14" s="52">
        <f t="shared" si="0"/>
        <v>-0.23</v>
      </c>
    </row>
    <row r="15" spans="1:20" x14ac:dyDescent="0.3">
      <c r="A15" s="50"/>
      <c r="B15" s="50"/>
      <c r="C15" s="50"/>
      <c r="D15" s="50"/>
      <c r="E15" s="50" t="s">
        <v>84</v>
      </c>
      <c r="F15" s="50"/>
      <c r="G15" s="50"/>
      <c r="H15" s="51">
        <f t="shared" ref="H15:S15" si="1">ROUND(SUM(H4:H14),5)</f>
        <v>66007.55</v>
      </c>
      <c r="I15" s="51">
        <f t="shared" si="1"/>
        <v>214352.4</v>
      </c>
      <c r="J15" s="51">
        <f t="shared" si="1"/>
        <v>69244.740000000005</v>
      </c>
      <c r="K15" s="51">
        <f t="shared" si="1"/>
        <v>0</v>
      </c>
      <c r="L15" s="51">
        <f t="shared" si="1"/>
        <v>1801.7</v>
      </c>
      <c r="M15" s="51">
        <f t="shared" si="1"/>
        <v>0</v>
      </c>
      <c r="N15" s="51">
        <f t="shared" si="1"/>
        <v>38750.339999999997</v>
      </c>
      <c r="O15" s="51">
        <f t="shared" si="1"/>
        <v>-1558.69</v>
      </c>
      <c r="P15" s="51">
        <f t="shared" si="1"/>
        <v>257102.02</v>
      </c>
      <c r="Q15" s="51">
        <f t="shared" si="1"/>
        <v>170796.06</v>
      </c>
      <c r="R15" s="51">
        <f t="shared" si="1"/>
        <v>14354.59</v>
      </c>
      <c r="S15" s="51">
        <f t="shared" si="1"/>
        <v>5586.23</v>
      </c>
      <c r="T15" s="51">
        <f t="shared" si="0"/>
        <v>836436.94</v>
      </c>
    </row>
    <row r="16" spans="1:20" x14ac:dyDescent="0.3">
      <c r="A16" s="50"/>
      <c r="B16" s="50"/>
      <c r="C16" s="50"/>
      <c r="D16" s="50"/>
      <c r="E16" s="50" t="s">
        <v>85</v>
      </c>
      <c r="F16" s="50"/>
      <c r="G16" s="50"/>
      <c r="H16" s="51"/>
      <c r="I16" s="51"/>
      <c r="J16" s="51"/>
      <c r="K16" s="51"/>
      <c r="L16" s="51"/>
      <c r="M16" s="51"/>
      <c r="N16" s="51"/>
      <c r="O16" s="51"/>
      <c r="P16" s="51"/>
      <c r="Q16" s="51"/>
      <c r="R16" s="51"/>
      <c r="S16" s="51"/>
      <c r="T16" s="51"/>
    </row>
    <row r="17" spans="1:20" x14ac:dyDescent="0.3">
      <c r="A17" s="50"/>
      <c r="B17" s="50"/>
      <c r="C17" s="50"/>
      <c r="D17" s="50"/>
      <c r="E17" s="50"/>
      <c r="F17" s="50" t="s">
        <v>86</v>
      </c>
      <c r="G17" s="50"/>
      <c r="H17" s="51">
        <v>381.98</v>
      </c>
      <c r="I17" s="51">
        <v>432.36</v>
      </c>
      <c r="J17" s="51">
        <v>432.04</v>
      </c>
      <c r="K17" s="51">
        <v>518.41</v>
      </c>
      <c r="L17" s="51">
        <v>535.54999999999995</v>
      </c>
      <c r="M17" s="51">
        <v>500.23</v>
      </c>
      <c r="N17" s="51">
        <v>420.94</v>
      </c>
      <c r="O17" s="51">
        <v>405.16</v>
      </c>
      <c r="P17" s="51">
        <v>400.79</v>
      </c>
      <c r="Q17" s="51">
        <v>586.54</v>
      </c>
      <c r="R17" s="51">
        <v>488.6</v>
      </c>
      <c r="S17" s="51">
        <v>447.88</v>
      </c>
      <c r="T17" s="51">
        <f t="shared" ref="T17:T22" si="2">ROUND(SUM(H17:S17),5)</f>
        <v>5550.48</v>
      </c>
    </row>
    <row r="18" spans="1:20" x14ac:dyDescent="0.3">
      <c r="A18" s="50"/>
      <c r="B18" s="50"/>
      <c r="C18" s="50"/>
      <c r="D18" s="50"/>
      <c r="E18" s="50"/>
      <c r="F18" s="50" t="s">
        <v>87</v>
      </c>
      <c r="G18" s="50"/>
      <c r="H18" s="51">
        <v>6212.36</v>
      </c>
      <c r="I18" s="51">
        <v>4787.07</v>
      </c>
      <c r="J18" s="51">
        <v>-4278.67</v>
      </c>
      <c r="K18" s="51">
        <v>16526.73</v>
      </c>
      <c r="L18" s="51">
        <v>5579.79</v>
      </c>
      <c r="M18" s="51">
        <v>5481.74</v>
      </c>
      <c r="N18" s="51">
        <v>5047.42</v>
      </c>
      <c r="O18" s="51">
        <v>6660.43</v>
      </c>
      <c r="P18" s="51">
        <v>5928.96</v>
      </c>
      <c r="Q18" s="51">
        <v>5063.93</v>
      </c>
      <c r="R18" s="51">
        <v>6238.12</v>
      </c>
      <c r="S18" s="51">
        <v>8630.35</v>
      </c>
      <c r="T18" s="51">
        <f t="shared" si="2"/>
        <v>71878.23</v>
      </c>
    </row>
    <row r="19" spans="1:20" x14ac:dyDescent="0.3">
      <c r="A19" s="50"/>
      <c r="B19" s="50"/>
      <c r="C19" s="50"/>
      <c r="D19" s="50"/>
      <c r="E19" s="50"/>
      <c r="F19" s="50" t="s">
        <v>88</v>
      </c>
      <c r="G19" s="50"/>
      <c r="H19" s="51">
        <v>83.37</v>
      </c>
      <c r="I19" s="51">
        <v>0</v>
      </c>
      <c r="J19" s="51">
        <v>-5593.63</v>
      </c>
      <c r="K19" s="51">
        <v>0</v>
      </c>
      <c r="L19" s="51">
        <v>0</v>
      </c>
      <c r="M19" s="51">
        <v>526.76</v>
      </c>
      <c r="N19" s="51">
        <v>95.47</v>
      </c>
      <c r="O19" s="51">
        <v>0</v>
      </c>
      <c r="P19" s="51">
        <v>432.49</v>
      </c>
      <c r="Q19" s="51">
        <v>60.53</v>
      </c>
      <c r="R19" s="51">
        <v>0</v>
      </c>
      <c r="S19" s="51">
        <v>579.15</v>
      </c>
      <c r="T19" s="51">
        <f t="shared" si="2"/>
        <v>-3815.86</v>
      </c>
    </row>
    <row r="20" spans="1:20" x14ac:dyDescent="0.3">
      <c r="A20" s="50"/>
      <c r="B20" s="50"/>
      <c r="C20" s="50"/>
      <c r="D20" s="50"/>
      <c r="E20" s="50"/>
      <c r="F20" s="50" t="s">
        <v>89</v>
      </c>
      <c r="G20" s="50"/>
      <c r="H20" s="51">
        <v>19.61</v>
      </c>
      <c r="I20" s="51">
        <v>0</v>
      </c>
      <c r="J20" s="51">
        <v>-5.49</v>
      </c>
      <c r="K20" s="51">
        <v>0</v>
      </c>
      <c r="L20" s="51">
        <v>0</v>
      </c>
      <c r="M20" s="51">
        <v>28.45</v>
      </c>
      <c r="N20" s="51">
        <v>5.08</v>
      </c>
      <c r="O20" s="51">
        <v>0</v>
      </c>
      <c r="P20" s="51">
        <v>23.02</v>
      </c>
      <c r="Q20" s="51">
        <v>5.04</v>
      </c>
      <c r="R20" s="51">
        <v>0</v>
      </c>
      <c r="S20" s="51">
        <v>48.23</v>
      </c>
      <c r="T20" s="51">
        <f t="shared" si="2"/>
        <v>123.94</v>
      </c>
    </row>
    <row r="21" spans="1:20" ht="15" thickBot="1" x14ac:dyDescent="0.35">
      <c r="A21" s="50"/>
      <c r="B21" s="50"/>
      <c r="C21" s="50"/>
      <c r="D21" s="50"/>
      <c r="E21" s="50"/>
      <c r="F21" s="50" t="s">
        <v>90</v>
      </c>
      <c r="G21" s="50"/>
      <c r="H21" s="52">
        <v>99.78</v>
      </c>
      <c r="I21" s="52">
        <v>0</v>
      </c>
      <c r="J21" s="52">
        <v>2276.58</v>
      </c>
      <c r="K21" s="52">
        <v>0</v>
      </c>
      <c r="L21" s="52">
        <v>0</v>
      </c>
      <c r="M21" s="52">
        <v>1831.67</v>
      </c>
      <c r="N21" s="52">
        <v>323.87</v>
      </c>
      <c r="O21" s="52">
        <v>0</v>
      </c>
      <c r="P21" s="52">
        <v>1467.17</v>
      </c>
      <c r="Q21" s="52">
        <v>200.19</v>
      </c>
      <c r="R21" s="52">
        <v>0</v>
      </c>
      <c r="S21" s="52">
        <v>0</v>
      </c>
      <c r="T21" s="52">
        <f t="shared" si="2"/>
        <v>6199.26</v>
      </c>
    </row>
    <row r="22" spans="1:20" x14ac:dyDescent="0.3">
      <c r="A22" s="50"/>
      <c r="B22" s="50"/>
      <c r="C22" s="50"/>
      <c r="D22" s="50"/>
      <c r="E22" s="50" t="s">
        <v>91</v>
      </c>
      <c r="F22" s="50"/>
      <c r="G22" s="50"/>
      <c r="H22" s="51">
        <f t="shared" ref="H22:S22" si="3">ROUND(SUM(H16:H21),5)</f>
        <v>6797.1</v>
      </c>
      <c r="I22" s="51">
        <f t="shared" si="3"/>
        <v>5219.43</v>
      </c>
      <c r="J22" s="51">
        <f t="shared" si="3"/>
        <v>-7169.17</v>
      </c>
      <c r="K22" s="51">
        <f t="shared" si="3"/>
        <v>17045.14</v>
      </c>
      <c r="L22" s="51">
        <f t="shared" si="3"/>
        <v>6115.34</v>
      </c>
      <c r="M22" s="51">
        <f t="shared" si="3"/>
        <v>8368.85</v>
      </c>
      <c r="N22" s="51">
        <f t="shared" si="3"/>
        <v>5892.78</v>
      </c>
      <c r="O22" s="51">
        <f t="shared" si="3"/>
        <v>7065.59</v>
      </c>
      <c r="P22" s="51">
        <f t="shared" si="3"/>
        <v>8252.43</v>
      </c>
      <c r="Q22" s="51">
        <f t="shared" si="3"/>
        <v>5916.23</v>
      </c>
      <c r="R22" s="51">
        <f t="shared" si="3"/>
        <v>6726.72</v>
      </c>
      <c r="S22" s="51">
        <f t="shared" si="3"/>
        <v>9705.61</v>
      </c>
      <c r="T22" s="51">
        <f t="shared" si="2"/>
        <v>79936.05</v>
      </c>
    </row>
    <row r="23" spans="1:20" x14ac:dyDescent="0.3">
      <c r="A23" s="50"/>
      <c r="B23" s="50"/>
      <c r="C23" s="50"/>
      <c r="D23" s="50"/>
      <c r="E23" s="50" t="s">
        <v>92</v>
      </c>
      <c r="F23" s="50"/>
      <c r="G23" s="50"/>
      <c r="H23" s="51"/>
      <c r="I23" s="51"/>
      <c r="J23" s="51"/>
      <c r="K23" s="51"/>
      <c r="L23" s="51"/>
      <c r="M23" s="51"/>
      <c r="N23" s="51"/>
      <c r="O23" s="51"/>
      <c r="P23" s="51"/>
      <c r="Q23" s="51"/>
      <c r="R23" s="51"/>
      <c r="S23" s="51"/>
      <c r="T23" s="51"/>
    </row>
    <row r="24" spans="1:20" x14ac:dyDescent="0.3">
      <c r="A24" s="50"/>
      <c r="B24" s="50"/>
      <c r="C24" s="50"/>
      <c r="D24" s="50"/>
      <c r="E24" s="50"/>
      <c r="F24" s="50" t="s">
        <v>93</v>
      </c>
      <c r="G24" s="50"/>
      <c r="H24" s="51">
        <v>12325</v>
      </c>
      <c r="I24" s="51">
        <v>7500</v>
      </c>
      <c r="J24" s="51">
        <v>12370.66</v>
      </c>
      <c r="K24" s="51">
        <v>13100</v>
      </c>
      <c r="L24" s="51">
        <v>5230</v>
      </c>
      <c r="M24" s="51">
        <v>30592</v>
      </c>
      <c r="N24" s="51">
        <v>22305</v>
      </c>
      <c r="O24" s="51">
        <v>6000</v>
      </c>
      <c r="P24" s="51">
        <v>8400</v>
      </c>
      <c r="Q24" s="51">
        <v>14960</v>
      </c>
      <c r="R24" s="51">
        <v>23490</v>
      </c>
      <c r="S24" s="51">
        <v>22920</v>
      </c>
      <c r="T24" s="51">
        <f t="shared" ref="T24:T34" si="4">ROUND(SUM(H24:S24),5)</f>
        <v>179192.66</v>
      </c>
    </row>
    <row r="25" spans="1:20" x14ac:dyDescent="0.3">
      <c r="A25" s="50"/>
      <c r="B25" s="50"/>
      <c r="C25" s="50"/>
      <c r="D25" s="50"/>
      <c r="E25" s="50"/>
      <c r="F25" s="50" t="s">
        <v>94</v>
      </c>
      <c r="G25" s="50"/>
      <c r="H25" s="51">
        <v>1450</v>
      </c>
      <c r="I25" s="51">
        <v>1500</v>
      </c>
      <c r="J25" s="51">
        <v>1650</v>
      </c>
      <c r="K25" s="51">
        <v>3300</v>
      </c>
      <c r="L25" s="51">
        <v>500</v>
      </c>
      <c r="M25" s="51">
        <v>3000</v>
      </c>
      <c r="N25" s="51">
        <v>1250</v>
      </c>
      <c r="O25" s="51">
        <v>1250</v>
      </c>
      <c r="P25" s="51">
        <v>1500</v>
      </c>
      <c r="Q25" s="51">
        <v>1700</v>
      </c>
      <c r="R25" s="51">
        <v>1750</v>
      </c>
      <c r="S25" s="51">
        <v>1860</v>
      </c>
      <c r="T25" s="51">
        <f t="shared" si="4"/>
        <v>20710</v>
      </c>
    </row>
    <row r="26" spans="1:20" x14ac:dyDescent="0.3">
      <c r="A26" s="50"/>
      <c r="B26" s="50"/>
      <c r="C26" s="50"/>
      <c r="D26" s="50"/>
      <c r="E26" s="50"/>
      <c r="F26" s="50" t="s">
        <v>230</v>
      </c>
      <c r="G26" s="50"/>
      <c r="H26" s="51">
        <v>225</v>
      </c>
      <c r="I26" s="51">
        <v>0</v>
      </c>
      <c r="J26" s="51">
        <v>455</v>
      </c>
      <c r="K26" s="51">
        <v>0</v>
      </c>
      <c r="L26" s="51">
        <v>230</v>
      </c>
      <c r="M26" s="51">
        <v>892</v>
      </c>
      <c r="N26" s="51">
        <v>690</v>
      </c>
      <c r="O26" s="51">
        <v>0</v>
      </c>
      <c r="P26" s="51">
        <v>460</v>
      </c>
      <c r="Q26" s="51">
        <v>460</v>
      </c>
      <c r="R26" s="51">
        <v>690</v>
      </c>
      <c r="S26" s="51">
        <v>920</v>
      </c>
      <c r="T26" s="51">
        <f t="shared" si="4"/>
        <v>5022</v>
      </c>
    </row>
    <row r="27" spans="1:20" x14ac:dyDescent="0.3">
      <c r="A27" s="50"/>
      <c r="B27" s="50"/>
      <c r="C27" s="50"/>
      <c r="D27" s="50"/>
      <c r="E27" s="50"/>
      <c r="F27" s="50" t="s">
        <v>95</v>
      </c>
      <c r="G27" s="50"/>
      <c r="H27" s="51">
        <v>3700</v>
      </c>
      <c r="I27" s="51">
        <v>2050</v>
      </c>
      <c r="J27" s="51">
        <v>6100</v>
      </c>
      <c r="K27" s="51">
        <v>3750</v>
      </c>
      <c r="L27" s="51">
        <v>1950</v>
      </c>
      <c r="M27" s="51">
        <v>8750</v>
      </c>
      <c r="N27" s="51">
        <v>4300</v>
      </c>
      <c r="O27" s="51">
        <v>1800</v>
      </c>
      <c r="P27" s="51">
        <v>4700</v>
      </c>
      <c r="Q27" s="51">
        <v>5300</v>
      </c>
      <c r="R27" s="51">
        <v>3600</v>
      </c>
      <c r="S27" s="51">
        <v>7600</v>
      </c>
      <c r="T27" s="51">
        <f t="shared" si="4"/>
        <v>53600</v>
      </c>
    </row>
    <row r="28" spans="1:20" x14ac:dyDescent="0.3">
      <c r="A28" s="50"/>
      <c r="B28" s="50"/>
      <c r="C28" s="50"/>
      <c r="D28" s="50"/>
      <c r="E28" s="50"/>
      <c r="F28" s="50" t="s">
        <v>96</v>
      </c>
      <c r="G28" s="50"/>
      <c r="H28" s="51">
        <v>2675</v>
      </c>
      <c r="I28" s="51">
        <v>5800</v>
      </c>
      <c r="J28" s="51">
        <v>9282</v>
      </c>
      <c r="K28" s="51">
        <v>20500</v>
      </c>
      <c r="L28" s="51">
        <v>3770</v>
      </c>
      <c r="M28" s="51">
        <v>21408</v>
      </c>
      <c r="N28" s="51">
        <v>-505</v>
      </c>
      <c r="O28" s="51">
        <v>10500</v>
      </c>
      <c r="P28" s="51">
        <v>6000</v>
      </c>
      <c r="Q28" s="51">
        <v>10690</v>
      </c>
      <c r="R28" s="51">
        <v>-990</v>
      </c>
      <c r="S28" s="51">
        <v>13230</v>
      </c>
      <c r="T28" s="51">
        <f t="shared" si="4"/>
        <v>102360</v>
      </c>
    </row>
    <row r="29" spans="1:20" x14ac:dyDescent="0.3">
      <c r="A29" s="50"/>
      <c r="B29" s="50"/>
      <c r="C29" s="50"/>
      <c r="D29" s="50"/>
      <c r="E29" s="50"/>
      <c r="F29" s="50" t="s">
        <v>97</v>
      </c>
      <c r="G29" s="50"/>
      <c r="H29" s="51">
        <v>3100</v>
      </c>
      <c r="I29" s="51">
        <v>0</v>
      </c>
      <c r="J29" s="51">
        <v>2700</v>
      </c>
      <c r="K29" s="51">
        <v>1100</v>
      </c>
      <c r="L29" s="51">
        <v>0</v>
      </c>
      <c r="M29" s="51">
        <v>4300</v>
      </c>
      <c r="N29" s="51">
        <v>7900</v>
      </c>
      <c r="O29" s="51">
        <v>0</v>
      </c>
      <c r="P29" s="51">
        <v>5400</v>
      </c>
      <c r="Q29" s="51">
        <v>3600</v>
      </c>
      <c r="R29" s="51">
        <v>5200</v>
      </c>
      <c r="S29" s="51">
        <v>3600</v>
      </c>
      <c r="T29" s="51">
        <f t="shared" si="4"/>
        <v>36900</v>
      </c>
    </row>
    <row r="30" spans="1:20" x14ac:dyDescent="0.3">
      <c r="A30" s="50"/>
      <c r="B30" s="50"/>
      <c r="C30" s="50"/>
      <c r="D30" s="50"/>
      <c r="E30" s="50"/>
      <c r="F30" s="50" t="s">
        <v>231</v>
      </c>
      <c r="G30" s="50"/>
      <c r="H30" s="51">
        <v>0</v>
      </c>
      <c r="I30" s="51">
        <v>0</v>
      </c>
      <c r="J30" s="51">
        <v>500</v>
      </c>
      <c r="K30" s="51">
        <v>1000</v>
      </c>
      <c r="L30" s="51">
        <v>500</v>
      </c>
      <c r="M30" s="51">
        <v>6500</v>
      </c>
      <c r="N30" s="51">
        <v>3000</v>
      </c>
      <c r="O30" s="51">
        <v>1000</v>
      </c>
      <c r="P30" s="51">
        <v>3000</v>
      </c>
      <c r="Q30" s="51">
        <v>3500</v>
      </c>
      <c r="R30" s="51">
        <v>4000</v>
      </c>
      <c r="S30" s="51">
        <v>5000</v>
      </c>
      <c r="T30" s="51">
        <f t="shared" si="4"/>
        <v>28000</v>
      </c>
    </row>
    <row r="31" spans="1:20" x14ac:dyDescent="0.3">
      <c r="A31" s="50"/>
      <c r="B31" s="50"/>
      <c r="C31" s="50"/>
      <c r="D31" s="50"/>
      <c r="E31" s="50"/>
      <c r="F31" s="50" t="s">
        <v>98</v>
      </c>
      <c r="G31" s="50"/>
      <c r="H31" s="51">
        <v>985</v>
      </c>
      <c r="I31" s="51">
        <v>400</v>
      </c>
      <c r="J31" s="51">
        <v>1680</v>
      </c>
      <c r="K31" s="51">
        <v>1480</v>
      </c>
      <c r="L31" s="51">
        <v>980</v>
      </c>
      <c r="M31" s="51">
        <v>2360</v>
      </c>
      <c r="N31" s="51">
        <v>1965</v>
      </c>
      <c r="O31" s="51">
        <v>375</v>
      </c>
      <c r="P31" s="51">
        <v>2855</v>
      </c>
      <c r="Q31" s="51">
        <v>1860</v>
      </c>
      <c r="R31" s="51">
        <v>880</v>
      </c>
      <c r="S31" s="51">
        <v>4003</v>
      </c>
      <c r="T31" s="51">
        <f t="shared" si="4"/>
        <v>19823</v>
      </c>
    </row>
    <row r="32" spans="1:20" ht="15" thickBot="1" x14ac:dyDescent="0.35">
      <c r="A32" s="50"/>
      <c r="B32" s="50"/>
      <c r="C32" s="50"/>
      <c r="D32" s="50"/>
      <c r="E32" s="50"/>
      <c r="F32" s="50" t="s">
        <v>99</v>
      </c>
      <c r="G32" s="50"/>
      <c r="H32" s="51">
        <v>0</v>
      </c>
      <c r="I32" s="51">
        <v>0</v>
      </c>
      <c r="J32" s="51">
        <v>0</v>
      </c>
      <c r="K32" s="51">
        <v>0</v>
      </c>
      <c r="L32" s="51">
        <v>0</v>
      </c>
      <c r="M32" s="51">
        <v>88.5</v>
      </c>
      <c r="N32" s="51">
        <v>15</v>
      </c>
      <c r="O32" s="51">
        <v>0</v>
      </c>
      <c r="P32" s="51">
        <v>0</v>
      </c>
      <c r="Q32" s="51">
        <v>0</v>
      </c>
      <c r="R32" s="51">
        <v>0</v>
      </c>
      <c r="S32" s="51">
        <v>0</v>
      </c>
      <c r="T32" s="51">
        <f t="shared" si="4"/>
        <v>103.5</v>
      </c>
    </row>
    <row r="33" spans="1:20" ht="15" thickBot="1" x14ac:dyDescent="0.35">
      <c r="A33" s="50"/>
      <c r="B33" s="50"/>
      <c r="C33" s="50"/>
      <c r="D33" s="50"/>
      <c r="E33" s="50" t="s">
        <v>100</v>
      </c>
      <c r="F33" s="50"/>
      <c r="G33" s="50"/>
      <c r="H33" s="53">
        <f t="shared" ref="H33:S33" si="5">ROUND(SUM(H23:H32),5)</f>
        <v>24460</v>
      </c>
      <c r="I33" s="53">
        <f t="shared" si="5"/>
        <v>17250</v>
      </c>
      <c r="J33" s="53">
        <f t="shared" si="5"/>
        <v>34737.660000000003</v>
      </c>
      <c r="K33" s="53">
        <f t="shared" si="5"/>
        <v>44230</v>
      </c>
      <c r="L33" s="53">
        <f t="shared" si="5"/>
        <v>13160</v>
      </c>
      <c r="M33" s="53">
        <f t="shared" si="5"/>
        <v>77890.5</v>
      </c>
      <c r="N33" s="53">
        <f t="shared" si="5"/>
        <v>40920</v>
      </c>
      <c r="O33" s="53">
        <f t="shared" si="5"/>
        <v>20925</v>
      </c>
      <c r="P33" s="53">
        <f t="shared" si="5"/>
        <v>32315</v>
      </c>
      <c r="Q33" s="53">
        <f t="shared" si="5"/>
        <v>42070</v>
      </c>
      <c r="R33" s="53">
        <f t="shared" si="5"/>
        <v>38620</v>
      </c>
      <c r="S33" s="53">
        <f t="shared" si="5"/>
        <v>59133</v>
      </c>
      <c r="T33" s="53">
        <f t="shared" si="4"/>
        <v>445711.16</v>
      </c>
    </row>
    <row r="34" spans="1:20" x14ac:dyDescent="0.3">
      <c r="A34" s="50"/>
      <c r="B34" s="50"/>
      <c r="C34" s="50"/>
      <c r="D34" s="50" t="s">
        <v>3</v>
      </c>
      <c r="E34" s="50"/>
      <c r="F34" s="50"/>
      <c r="G34" s="50"/>
      <c r="H34" s="51">
        <f t="shared" ref="H34:S34" si="6">ROUND(H3+H15+H22+H33,5)</f>
        <v>97264.65</v>
      </c>
      <c r="I34" s="51">
        <f t="shared" si="6"/>
        <v>236821.83</v>
      </c>
      <c r="J34" s="51">
        <f t="shared" si="6"/>
        <v>96813.23</v>
      </c>
      <c r="K34" s="51">
        <f t="shared" si="6"/>
        <v>61275.14</v>
      </c>
      <c r="L34" s="51">
        <f t="shared" si="6"/>
        <v>21077.040000000001</v>
      </c>
      <c r="M34" s="51">
        <f t="shared" si="6"/>
        <v>86259.35</v>
      </c>
      <c r="N34" s="51">
        <f t="shared" si="6"/>
        <v>85563.12</v>
      </c>
      <c r="O34" s="51">
        <f t="shared" si="6"/>
        <v>26431.9</v>
      </c>
      <c r="P34" s="51">
        <f t="shared" si="6"/>
        <v>297669.45</v>
      </c>
      <c r="Q34" s="51">
        <f t="shared" si="6"/>
        <v>218782.29</v>
      </c>
      <c r="R34" s="51">
        <f t="shared" si="6"/>
        <v>59701.31</v>
      </c>
      <c r="S34" s="51">
        <f t="shared" si="6"/>
        <v>74424.84</v>
      </c>
      <c r="T34" s="51">
        <f t="shared" si="4"/>
        <v>1362084.15</v>
      </c>
    </row>
    <row r="35" spans="1:20" x14ac:dyDescent="0.3">
      <c r="A35" s="50"/>
      <c r="B35" s="50"/>
      <c r="C35" s="50"/>
      <c r="D35" s="50" t="s">
        <v>101</v>
      </c>
      <c r="E35" s="50"/>
      <c r="F35" s="50"/>
      <c r="G35" s="50"/>
      <c r="H35" s="51"/>
      <c r="I35" s="51"/>
      <c r="J35" s="51"/>
      <c r="K35" s="51"/>
      <c r="L35" s="51"/>
      <c r="M35" s="51"/>
      <c r="N35" s="51"/>
      <c r="O35" s="51"/>
      <c r="P35" s="51"/>
      <c r="Q35" s="51"/>
      <c r="R35" s="51"/>
      <c r="S35" s="51"/>
      <c r="T35" s="51"/>
    </row>
    <row r="36" spans="1:20" ht="15" thickBot="1" x14ac:dyDescent="0.35">
      <c r="A36" s="50"/>
      <c r="B36" s="50"/>
      <c r="C36" s="50"/>
      <c r="D36" s="50"/>
      <c r="E36" s="50" t="s">
        <v>102</v>
      </c>
      <c r="F36" s="50"/>
      <c r="G36" s="50"/>
      <c r="H36" s="51">
        <v>0</v>
      </c>
      <c r="I36" s="51">
        <v>0</v>
      </c>
      <c r="J36" s="51">
        <v>0</v>
      </c>
      <c r="K36" s="51">
        <v>0</v>
      </c>
      <c r="L36" s="51">
        <v>0</v>
      </c>
      <c r="M36" s="51">
        <v>0</v>
      </c>
      <c r="N36" s="51">
        <v>0</v>
      </c>
      <c r="O36" s="51">
        <v>0</v>
      </c>
      <c r="P36" s="51">
        <v>0</v>
      </c>
      <c r="Q36" s="51">
        <v>0</v>
      </c>
      <c r="R36" s="51">
        <v>0</v>
      </c>
      <c r="S36" s="51">
        <v>0</v>
      </c>
      <c r="T36" s="51">
        <f>ROUND(SUM(H36:S36),5)</f>
        <v>0</v>
      </c>
    </row>
    <row r="37" spans="1:20" ht="15" thickBot="1" x14ac:dyDescent="0.35">
      <c r="A37" s="50"/>
      <c r="B37" s="50"/>
      <c r="C37" s="50"/>
      <c r="D37" s="50" t="s">
        <v>103</v>
      </c>
      <c r="E37" s="50"/>
      <c r="F37" s="50"/>
      <c r="G37" s="50"/>
      <c r="H37" s="53">
        <f t="shared" ref="H37:S37" si="7">ROUND(SUM(H35:H36),5)</f>
        <v>0</v>
      </c>
      <c r="I37" s="53">
        <f t="shared" si="7"/>
        <v>0</v>
      </c>
      <c r="J37" s="53">
        <f t="shared" si="7"/>
        <v>0</v>
      </c>
      <c r="K37" s="53">
        <f t="shared" si="7"/>
        <v>0</v>
      </c>
      <c r="L37" s="53">
        <f t="shared" si="7"/>
        <v>0</v>
      </c>
      <c r="M37" s="53">
        <f t="shared" si="7"/>
        <v>0</v>
      </c>
      <c r="N37" s="53">
        <f t="shared" si="7"/>
        <v>0</v>
      </c>
      <c r="O37" s="53">
        <f t="shared" si="7"/>
        <v>0</v>
      </c>
      <c r="P37" s="53">
        <f t="shared" si="7"/>
        <v>0</v>
      </c>
      <c r="Q37" s="53">
        <f t="shared" si="7"/>
        <v>0</v>
      </c>
      <c r="R37" s="53">
        <f t="shared" si="7"/>
        <v>0</v>
      </c>
      <c r="S37" s="53">
        <f t="shared" si="7"/>
        <v>0</v>
      </c>
      <c r="T37" s="53">
        <f>ROUND(SUM(H37:S37),5)</f>
        <v>0</v>
      </c>
    </row>
    <row r="38" spans="1:20" x14ac:dyDescent="0.3">
      <c r="A38" s="50"/>
      <c r="B38" s="50"/>
      <c r="C38" s="50" t="s">
        <v>104</v>
      </c>
      <c r="D38" s="50"/>
      <c r="E38" s="50"/>
      <c r="F38" s="50"/>
      <c r="G38" s="50"/>
      <c r="H38" s="51">
        <f t="shared" ref="H38:S38" si="8">ROUND(H34-H37,5)</f>
        <v>97264.65</v>
      </c>
      <c r="I38" s="51">
        <f t="shared" si="8"/>
        <v>236821.83</v>
      </c>
      <c r="J38" s="51">
        <f t="shared" si="8"/>
        <v>96813.23</v>
      </c>
      <c r="K38" s="51">
        <f t="shared" si="8"/>
        <v>61275.14</v>
      </c>
      <c r="L38" s="51">
        <f t="shared" si="8"/>
        <v>21077.040000000001</v>
      </c>
      <c r="M38" s="51">
        <f t="shared" si="8"/>
        <v>86259.35</v>
      </c>
      <c r="N38" s="51">
        <f t="shared" si="8"/>
        <v>85563.12</v>
      </c>
      <c r="O38" s="51">
        <f t="shared" si="8"/>
        <v>26431.9</v>
      </c>
      <c r="P38" s="51">
        <f t="shared" si="8"/>
        <v>297669.45</v>
      </c>
      <c r="Q38" s="51">
        <f t="shared" si="8"/>
        <v>218782.29</v>
      </c>
      <c r="R38" s="51">
        <f t="shared" si="8"/>
        <v>59701.31</v>
      </c>
      <c r="S38" s="51">
        <f t="shared" si="8"/>
        <v>74424.84</v>
      </c>
      <c r="T38" s="51">
        <f>ROUND(SUM(H38:S38),5)</f>
        <v>1362084.15</v>
      </c>
    </row>
    <row r="39" spans="1:20" x14ac:dyDescent="0.3">
      <c r="A39" s="50"/>
      <c r="B39" s="50"/>
      <c r="C39" s="50"/>
      <c r="D39" s="50" t="s">
        <v>4</v>
      </c>
      <c r="E39" s="50"/>
      <c r="F39" s="50"/>
      <c r="G39" s="50"/>
      <c r="H39" s="51"/>
      <c r="I39" s="51"/>
      <c r="J39" s="51"/>
      <c r="K39" s="51"/>
      <c r="L39" s="51"/>
      <c r="M39" s="51"/>
      <c r="N39" s="51"/>
      <c r="O39" s="51"/>
      <c r="P39" s="51"/>
      <c r="Q39" s="51"/>
      <c r="R39" s="51"/>
      <c r="S39" s="51"/>
      <c r="T39" s="51"/>
    </row>
    <row r="40" spans="1:20" x14ac:dyDescent="0.3">
      <c r="A40" s="50"/>
      <c r="B40" s="50"/>
      <c r="C40" s="50"/>
      <c r="D40" s="50"/>
      <c r="E40" s="50" t="s">
        <v>105</v>
      </c>
      <c r="F40" s="50"/>
      <c r="G40" s="50"/>
      <c r="H40" s="51"/>
      <c r="I40" s="51"/>
      <c r="J40" s="51"/>
      <c r="K40" s="51"/>
      <c r="L40" s="51"/>
      <c r="M40" s="51"/>
      <c r="N40" s="51"/>
      <c r="O40" s="51"/>
      <c r="P40" s="51"/>
      <c r="Q40" s="51"/>
      <c r="R40" s="51"/>
      <c r="S40" s="51"/>
      <c r="T40" s="51"/>
    </row>
    <row r="41" spans="1:20" x14ac:dyDescent="0.3">
      <c r="A41" s="50"/>
      <c r="B41" s="50"/>
      <c r="C41" s="50"/>
      <c r="D41" s="50"/>
      <c r="E41" s="50"/>
      <c r="F41" s="50" t="s">
        <v>106</v>
      </c>
      <c r="G41" s="50"/>
      <c r="H41" s="51"/>
      <c r="I41" s="51"/>
      <c r="J41" s="51"/>
      <c r="K41" s="51"/>
      <c r="L41" s="51"/>
      <c r="M41" s="51"/>
      <c r="N41" s="51"/>
      <c r="O41" s="51"/>
      <c r="P41" s="51"/>
      <c r="Q41" s="51"/>
      <c r="R41" s="51"/>
      <c r="S41" s="51"/>
      <c r="T41" s="51"/>
    </row>
    <row r="42" spans="1:20" x14ac:dyDescent="0.3">
      <c r="A42" s="50"/>
      <c r="B42" s="50"/>
      <c r="C42" s="50"/>
      <c r="D42" s="50"/>
      <c r="E42" s="50"/>
      <c r="F42" s="50"/>
      <c r="G42" s="50" t="s">
        <v>107</v>
      </c>
      <c r="H42" s="51">
        <v>25401.13</v>
      </c>
      <c r="I42" s="51">
        <v>16843.310000000001</v>
      </c>
      <c r="J42" s="51">
        <v>21987.85</v>
      </c>
      <c r="K42" s="51">
        <v>8772.68</v>
      </c>
      <c r="L42" s="51">
        <v>17294.16</v>
      </c>
      <c r="M42" s="51">
        <v>20600.22</v>
      </c>
      <c r="N42" s="51">
        <v>22987.7</v>
      </c>
      <c r="O42" s="51">
        <v>15845.14</v>
      </c>
      <c r="P42" s="51">
        <v>18074.96</v>
      </c>
      <c r="Q42" s="51">
        <v>35615.51</v>
      </c>
      <c r="R42" s="51">
        <v>18384.71</v>
      </c>
      <c r="S42" s="51">
        <v>18295.900000000001</v>
      </c>
      <c r="T42" s="51">
        <f>ROUND(SUM(H42:S42),5)</f>
        <v>240103.27</v>
      </c>
    </row>
    <row r="43" spans="1:20" x14ac:dyDescent="0.3">
      <c r="A43" s="50"/>
      <c r="B43" s="50"/>
      <c r="C43" s="50"/>
      <c r="D43" s="50"/>
      <c r="E43" s="50"/>
      <c r="F43" s="50"/>
      <c r="G43" s="50" t="s">
        <v>108</v>
      </c>
      <c r="H43" s="51">
        <v>0</v>
      </c>
      <c r="I43" s="51">
        <v>0</v>
      </c>
      <c r="J43" s="51">
        <v>0</v>
      </c>
      <c r="K43" s="51">
        <v>0</v>
      </c>
      <c r="L43" s="51">
        <v>0</v>
      </c>
      <c r="M43" s="51">
        <v>0</v>
      </c>
      <c r="N43" s="51">
        <v>0</v>
      </c>
      <c r="O43" s="51">
        <v>0</v>
      </c>
      <c r="P43" s="51">
        <v>6280.13</v>
      </c>
      <c r="Q43" s="51">
        <v>0</v>
      </c>
      <c r="R43" s="51">
        <v>0</v>
      </c>
      <c r="S43" s="51">
        <v>0</v>
      </c>
      <c r="T43" s="51">
        <f>ROUND(SUM(H43:S43),5)</f>
        <v>6280.13</v>
      </c>
    </row>
    <row r="44" spans="1:20" x14ac:dyDescent="0.3">
      <c r="A44" s="50"/>
      <c r="B44" s="50"/>
      <c r="C44" s="50"/>
      <c r="D44" s="50"/>
      <c r="E44" s="50"/>
      <c r="F44" s="50"/>
      <c r="G44" s="50" t="s">
        <v>276</v>
      </c>
      <c r="H44" s="51">
        <v>6572.5</v>
      </c>
      <c r="I44" s="51">
        <v>0</v>
      </c>
      <c r="J44" s="51">
        <v>0</v>
      </c>
      <c r="K44" s="51">
        <v>0</v>
      </c>
      <c r="L44" s="51">
        <v>0</v>
      </c>
      <c r="M44" s="51">
        <v>0</v>
      </c>
      <c r="N44" s="51">
        <v>0</v>
      </c>
      <c r="O44" s="51">
        <v>0</v>
      </c>
      <c r="P44" s="51">
        <v>0</v>
      </c>
      <c r="Q44" s="51">
        <v>0</v>
      </c>
      <c r="R44" s="51">
        <v>0</v>
      </c>
      <c r="S44" s="51">
        <v>0</v>
      </c>
      <c r="T44" s="51">
        <f>ROUND(SUM(H44:S44),5)</f>
        <v>6572.5</v>
      </c>
    </row>
    <row r="45" spans="1:20" ht="15" thickBot="1" x14ac:dyDescent="0.35">
      <c r="A45" s="50"/>
      <c r="B45" s="50"/>
      <c r="C45" s="50"/>
      <c r="D45" s="50"/>
      <c r="E45" s="50"/>
      <c r="F45" s="50"/>
      <c r="G45" s="50" t="s">
        <v>109</v>
      </c>
      <c r="H45" s="52">
        <v>35.64</v>
      </c>
      <c r="I45" s="52">
        <v>35.64</v>
      </c>
      <c r="J45" s="52">
        <v>35.64</v>
      </c>
      <c r="K45" s="52">
        <v>35.64</v>
      </c>
      <c r="L45" s="52">
        <v>35.64</v>
      </c>
      <c r="M45" s="52">
        <v>35.64</v>
      </c>
      <c r="N45" s="52">
        <v>35.64</v>
      </c>
      <c r="O45" s="52">
        <v>35.64</v>
      </c>
      <c r="P45" s="52">
        <v>35.64</v>
      </c>
      <c r="Q45" s="52">
        <v>35.64</v>
      </c>
      <c r="R45" s="52">
        <v>35.64</v>
      </c>
      <c r="S45" s="52">
        <v>35.64</v>
      </c>
      <c r="T45" s="52">
        <f>ROUND(SUM(H45:S45),5)</f>
        <v>427.68</v>
      </c>
    </row>
    <row r="46" spans="1:20" x14ac:dyDescent="0.3">
      <c r="A46" s="50"/>
      <c r="B46" s="50"/>
      <c r="C46" s="50"/>
      <c r="D46" s="50"/>
      <c r="E46" s="50"/>
      <c r="F46" s="50" t="s">
        <v>110</v>
      </c>
      <c r="G46" s="50"/>
      <c r="H46" s="51">
        <f t="shared" ref="H46:S46" si="9">ROUND(SUM(H41:H45),5)</f>
        <v>32009.27</v>
      </c>
      <c r="I46" s="51">
        <f t="shared" si="9"/>
        <v>16878.95</v>
      </c>
      <c r="J46" s="51">
        <f t="shared" si="9"/>
        <v>22023.49</v>
      </c>
      <c r="K46" s="51">
        <f t="shared" si="9"/>
        <v>8808.32</v>
      </c>
      <c r="L46" s="51">
        <f t="shared" si="9"/>
        <v>17329.8</v>
      </c>
      <c r="M46" s="51">
        <f t="shared" si="9"/>
        <v>20635.86</v>
      </c>
      <c r="N46" s="51">
        <f t="shared" si="9"/>
        <v>23023.34</v>
      </c>
      <c r="O46" s="51">
        <f t="shared" si="9"/>
        <v>15880.78</v>
      </c>
      <c r="P46" s="51">
        <f t="shared" si="9"/>
        <v>24390.73</v>
      </c>
      <c r="Q46" s="51">
        <f t="shared" si="9"/>
        <v>35651.15</v>
      </c>
      <c r="R46" s="51">
        <f t="shared" si="9"/>
        <v>18420.349999999999</v>
      </c>
      <c r="S46" s="51">
        <f t="shared" si="9"/>
        <v>18331.54</v>
      </c>
      <c r="T46" s="51">
        <f>ROUND(SUM(H46:S46),5)</f>
        <v>253383.58</v>
      </c>
    </row>
    <row r="47" spans="1:20" x14ac:dyDescent="0.3">
      <c r="A47" s="50"/>
      <c r="B47" s="50"/>
      <c r="C47" s="50"/>
      <c r="D47" s="50"/>
      <c r="E47" s="50"/>
      <c r="F47" s="50" t="s">
        <v>277</v>
      </c>
      <c r="G47" s="50"/>
      <c r="H47" s="51"/>
      <c r="I47" s="51"/>
      <c r="J47" s="51"/>
      <c r="K47" s="51"/>
      <c r="L47" s="51"/>
      <c r="M47" s="51"/>
      <c r="N47" s="51"/>
      <c r="O47" s="51"/>
      <c r="P47" s="51"/>
      <c r="Q47" s="51"/>
      <c r="R47" s="51"/>
      <c r="S47" s="51"/>
      <c r="T47" s="51"/>
    </row>
    <row r="48" spans="1:20" ht="15" thickBot="1" x14ac:dyDescent="0.35">
      <c r="A48" s="50"/>
      <c r="B48" s="50"/>
      <c r="C48" s="50"/>
      <c r="D48" s="50"/>
      <c r="E48" s="50"/>
      <c r="F48" s="50"/>
      <c r="G48" s="50" t="s">
        <v>212</v>
      </c>
      <c r="H48" s="52">
        <v>0</v>
      </c>
      <c r="I48" s="52">
        <v>0</v>
      </c>
      <c r="J48" s="52">
        <v>0</v>
      </c>
      <c r="K48" s="52">
        <v>0</v>
      </c>
      <c r="L48" s="52">
        <v>0</v>
      </c>
      <c r="M48" s="52">
        <v>0</v>
      </c>
      <c r="N48" s="52">
        <v>1254.4000000000001</v>
      </c>
      <c r="O48" s="52">
        <v>851.2</v>
      </c>
      <c r="P48" s="52">
        <v>0</v>
      </c>
      <c r="Q48" s="52">
        <v>0</v>
      </c>
      <c r="R48" s="52">
        <v>0</v>
      </c>
      <c r="S48" s="52">
        <v>0</v>
      </c>
      <c r="T48" s="52">
        <f>ROUND(SUM(H48:S48),5)</f>
        <v>2105.6</v>
      </c>
    </row>
    <row r="49" spans="1:20" x14ac:dyDescent="0.3">
      <c r="A49" s="50"/>
      <c r="B49" s="50"/>
      <c r="C49" s="50"/>
      <c r="D49" s="50"/>
      <c r="E49" s="50"/>
      <c r="F49" s="50" t="s">
        <v>278</v>
      </c>
      <c r="G49" s="50"/>
      <c r="H49" s="51">
        <f t="shared" ref="H49:S49" si="10">ROUND(SUM(H47:H48),5)</f>
        <v>0</v>
      </c>
      <c r="I49" s="51">
        <f t="shared" si="10"/>
        <v>0</v>
      </c>
      <c r="J49" s="51">
        <f t="shared" si="10"/>
        <v>0</v>
      </c>
      <c r="K49" s="51">
        <f t="shared" si="10"/>
        <v>0</v>
      </c>
      <c r="L49" s="51">
        <f t="shared" si="10"/>
        <v>0</v>
      </c>
      <c r="M49" s="51">
        <f t="shared" si="10"/>
        <v>0</v>
      </c>
      <c r="N49" s="51">
        <f t="shared" si="10"/>
        <v>1254.4000000000001</v>
      </c>
      <c r="O49" s="51">
        <f t="shared" si="10"/>
        <v>851.2</v>
      </c>
      <c r="P49" s="51">
        <f t="shared" si="10"/>
        <v>0</v>
      </c>
      <c r="Q49" s="51">
        <f t="shared" si="10"/>
        <v>0</v>
      </c>
      <c r="R49" s="51">
        <f t="shared" si="10"/>
        <v>0</v>
      </c>
      <c r="S49" s="51">
        <f t="shared" si="10"/>
        <v>0</v>
      </c>
      <c r="T49" s="51">
        <f>ROUND(SUM(H49:S49),5)</f>
        <v>2105.6</v>
      </c>
    </row>
    <row r="50" spans="1:20" x14ac:dyDescent="0.3">
      <c r="A50" s="50"/>
      <c r="B50" s="50"/>
      <c r="C50" s="50"/>
      <c r="D50" s="50"/>
      <c r="E50" s="50"/>
      <c r="F50" s="50" t="s">
        <v>111</v>
      </c>
      <c r="G50" s="50"/>
      <c r="H50" s="51"/>
      <c r="I50" s="51"/>
      <c r="J50" s="51"/>
      <c r="K50" s="51"/>
      <c r="L50" s="51"/>
      <c r="M50" s="51"/>
      <c r="N50" s="51"/>
      <c r="O50" s="51"/>
      <c r="P50" s="51"/>
      <c r="Q50" s="51"/>
      <c r="R50" s="51"/>
      <c r="S50" s="51"/>
      <c r="T50" s="51"/>
    </row>
    <row r="51" spans="1:20" x14ac:dyDescent="0.3">
      <c r="A51" s="50"/>
      <c r="B51" s="50"/>
      <c r="C51" s="50"/>
      <c r="D51" s="50"/>
      <c r="E51" s="50"/>
      <c r="F51" s="50"/>
      <c r="G51" s="50" t="s">
        <v>112</v>
      </c>
      <c r="H51" s="51">
        <v>1839.28</v>
      </c>
      <c r="I51" s="51">
        <v>1221.78</v>
      </c>
      <c r="J51" s="51">
        <v>1197.02</v>
      </c>
      <c r="K51" s="51">
        <v>1363.28</v>
      </c>
      <c r="L51" s="51">
        <v>1867.01</v>
      </c>
      <c r="M51" s="51">
        <v>656.6</v>
      </c>
      <c r="N51" s="51">
        <v>1950.84</v>
      </c>
      <c r="O51" s="51">
        <v>1313.48</v>
      </c>
      <c r="P51" s="51">
        <v>1320.95</v>
      </c>
      <c r="Q51" s="51">
        <v>1321.44</v>
      </c>
      <c r="R51" s="51">
        <v>1329.6</v>
      </c>
      <c r="S51" s="51">
        <v>1319.97</v>
      </c>
      <c r="T51" s="51">
        <f>ROUND(SUM(H51:S51),5)</f>
        <v>16701.25</v>
      </c>
    </row>
    <row r="52" spans="1:20" ht="15" thickBot="1" x14ac:dyDescent="0.35">
      <c r="A52" s="50"/>
      <c r="B52" s="50"/>
      <c r="C52" s="50"/>
      <c r="D52" s="50"/>
      <c r="E52" s="50"/>
      <c r="F52" s="50"/>
      <c r="G52" s="50" t="s">
        <v>113</v>
      </c>
      <c r="H52" s="52">
        <v>0</v>
      </c>
      <c r="I52" s="52">
        <v>0</v>
      </c>
      <c r="J52" s="52">
        <v>0</v>
      </c>
      <c r="K52" s="52">
        <v>0</v>
      </c>
      <c r="L52" s="52">
        <v>626.04</v>
      </c>
      <c r="M52" s="52">
        <v>-626.04</v>
      </c>
      <c r="N52" s="52">
        <v>0</v>
      </c>
      <c r="O52" s="52">
        <v>0</v>
      </c>
      <c r="P52" s="52">
        <v>0</v>
      </c>
      <c r="Q52" s="52">
        <v>0</v>
      </c>
      <c r="R52" s="52">
        <v>0</v>
      </c>
      <c r="S52" s="52">
        <v>0</v>
      </c>
      <c r="T52" s="52">
        <f>ROUND(SUM(H52:S52),5)</f>
        <v>0</v>
      </c>
    </row>
    <row r="53" spans="1:20" x14ac:dyDescent="0.3">
      <c r="A53" s="50"/>
      <c r="B53" s="50"/>
      <c r="C53" s="50"/>
      <c r="D53" s="50"/>
      <c r="E53" s="50"/>
      <c r="F53" s="50" t="s">
        <v>114</v>
      </c>
      <c r="G53" s="50"/>
      <c r="H53" s="51">
        <f t="shared" ref="H53:S53" si="11">ROUND(SUM(H50:H52),5)</f>
        <v>1839.28</v>
      </c>
      <c r="I53" s="51">
        <f t="shared" si="11"/>
        <v>1221.78</v>
      </c>
      <c r="J53" s="51">
        <f t="shared" si="11"/>
        <v>1197.02</v>
      </c>
      <c r="K53" s="51">
        <f t="shared" si="11"/>
        <v>1363.28</v>
      </c>
      <c r="L53" s="51">
        <f t="shared" si="11"/>
        <v>2493.0500000000002</v>
      </c>
      <c r="M53" s="51">
        <f t="shared" si="11"/>
        <v>30.56</v>
      </c>
      <c r="N53" s="51">
        <f t="shared" si="11"/>
        <v>1950.84</v>
      </c>
      <c r="O53" s="51">
        <f t="shared" si="11"/>
        <v>1313.48</v>
      </c>
      <c r="P53" s="51">
        <f t="shared" si="11"/>
        <v>1320.95</v>
      </c>
      <c r="Q53" s="51">
        <f t="shared" si="11"/>
        <v>1321.44</v>
      </c>
      <c r="R53" s="51">
        <f t="shared" si="11"/>
        <v>1329.6</v>
      </c>
      <c r="S53" s="51">
        <f t="shared" si="11"/>
        <v>1319.97</v>
      </c>
      <c r="T53" s="51">
        <f>ROUND(SUM(H53:S53),5)</f>
        <v>16701.25</v>
      </c>
    </row>
    <row r="54" spans="1:20" x14ac:dyDescent="0.3">
      <c r="A54" s="50"/>
      <c r="B54" s="50"/>
      <c r="C54" s="50"/>
      <c r="D54" s="50"/>
      <c r="E54" s="50"/>
      <c r="F54" s="50" t="s">
        <v>115</v>
      </c>
      <c r="G54" s="50"/>
      <c r="H54" s="51"/>
      <c r="I54" s="51"/>
      <c r="J54" s="51"/>
      <c r="K54" s="51"/>
      <c r="L54" s="51"/>
      <c r="M54" s="51"/>
      <c r="N54" s="51"/>
      <c r="O54" s="51"/>
      <c r="P54" s="51"/>
      <c r="Q54" s="51"/>
      <c r="R54" s="51"/>
      <c r="S54" s="51"/>
      <c r="T54" s="51"/>
    </row>
    <row r="55" spans="1:20" x14ac:dyDescent="0.3">
      <c r="A55" s="50"/>
      <c r="B55" s="50"/>
      <c r="C55" s="50"/>
      <c r="D55" s="50"/>
      <c r="E55" s="50"/>
      <c r="F55" s="50"/>
      <c r="G55" s="50" t="s">
        <v>116</v>
      </c>
      <c r="H55" s="51">
        <v>2075.37</v>
      </c>
      <c r="I55" s="51">
        <v>1044.3</v>
      </c>
      <c r="J55" s="51">
        <v>1929.56</v>
      </c>
      <c r="K55" s="51">
        <v>543.91</v>
      </c>
      <c r="L55" s="51">
        <v>1118.73</v>
      </c>
      <c r="M55" s="51">
        <v>1323.72</v>
      </c>
      <c r="N55" s="51">
        <v>1471.73</v>
      </c>
      <c r="O55" s="51">
        <v>1019.6</v>
      </c>
      <c r="P55" s="51">
        <v>1547.22</v>
      </c>
      <c r="Q55" s="51">
        <v>2208.17</v>
      </c>
      <c r="R55" s="51">
        <v>1186.3499999999999</v>
      </c>
      <c r="S55" s="51">
        <v>1171.55</v>
      </c>
      <c r="T55" s="51">
        <f>ROUND(SUM(H55:S55),5)</f>
        <v>16640.21</v>
      </c>
    </row>
    <row r="56" spans="1:20" ht="15" thickBot="1" x14ac:dyDescent="0.35">
      <c r="A56" s="50"/>
      <c r="B56" s="50"/>
      <c r="C56" s="50"/>
      <c r="D56" s="50"/>
      <c r="E56" s="50"/>
      <c r="F56" s="50"/>
      <c r="G56" s="50" t="s">
        <v>117</v>
      </c>
      <c r="H56" s="52">
        <v>485.42</v>
      </c>
      <c r="I56" s="52">
        <v>244.22</v>
      </c>
      <c r="J56" s="52">
        <v>451.33</v>
      </c>
      <c r="K56" s="52">
        <v>127.2</v>
      </c>
      <c r="L56" s="52">
        <v>261.66000000000003</v>
      </c>
      <c r="M56" s="52">
        <v>309.60000000000002</v>
      </c>
      <c r="N56" s="52">
        <v>344.23</v>
      </c>
      <c r="O56" s="52">
        <v>238.47</v>
      </c>
      <c r="P56" s="52">
        <v>361.87</v>
      </c>
      <c r="Q56" s="52">
        <v>516.42999999999995</v>
      </c>
      <c r="R56" s="52">
        <v>277.47000000000003</v>
      </c>
      <c r="S56" s="52">
        <v>274.01</v>
      </c>
      <c r="T56" s="52">
        <f>ROUND(SUM(H56:S56),5)</f>
        <v>3891.91</v>
      </c>
    </row>
    <row r="57" spans="1:20" x14ac:dyDescent="0.3">
      <c r="A57" s="50"/>
      <c r="B57" s="50"/>
      <c r="C57" s="50"/>
      <c r="D57" s="50"/>
      <c r="E57" s="50"/>
      <c r="F57" s="50" t="s">
        <v>118</v>
      </c>
      <c r="G57" s="50"/>
      <c r="H57" s="51">
        <f t="shared" ref="H57:S57" si="12">ROUND(SUM(H54:H56),5)</f>
        <v>2560.79</v>
      </c>
      <c r="I57" s="51">
        <f t="shared" si="12"/>
        <v>1288.52</v>
      </c>
      <c r="J57" s="51">
        <f t="shared" si="12"/>
        <v>2380.89</v>
      </c>
      <c r="K57" s="51">
        <f t="shared" si="12"/>
        <v>671.11</v>
      </c>
      <c r="L57" s="51">
        <f t="shared" si="12"/>
        <v>1380.39</v>
      </c>
      <c r="M57" s="51">
        <f t="shared" si="12"/>
        <v>1633.32</v>
      </c>
      <c r="N57" s="51">
        <f t="shared" si="12"/>
        <v>1815.96</v>
      </c>
      <c r="O57" s="51">
        <f t="shared" si="12"/>
        <v>1258.07</v>
      </c>
      <c r="P57" s="51">
        <f t="shared" si="12"/>
        <v>1909.09</v>
      </c>
      <c r="Q57" s="51">
        <f t="shared" si="12"/>
        <v>2724.6</v>
      </c>
      <c r="R57" s="51">
        <f t="shared" si="12"/>
        <v>1463.82</v>
      </c>
      <c r="S57" s="51">
        <f t="shared" si="12"/>
        <v>1445.56</v>
      </c>
      <c r="T57" s="51">
        <f>ROUND(SUM(H57:S57),5)</f>
        <v>20532.12</v>
      </c>
    </row>
    <row r="58" spans="1:20" x14ac:dyDescent="0.3">
      <c r="A58" s="50"/>
      <c r="B58" s="50"/>
      <c r="C58" s="50"/>
      <c r="D58" s="50"/>
      <c r="E58" s="50"/>
      <c r="F58" s="50" t="s">
        <v>119</v>
      </c>
      <c r="G58" s="50"/>
      <c r="H58" s="51"/>
      <c r="I58" s="51"/>
      <c r="J58" s="51"/>
      <c r="K58" s="51"/>
      <c r="L58" s="51"/>
      <c r="M58" s="51"/>
      <c r="N58" s="51"/>
      <c r="O58" s="51"/>
      <c r="P58" s="51"/>
      <c r="Q58" s="51"/>
      <c r="R58" s="51"/>
      <c r="S58" s="51"/>
      <c r="T58" s="51"/>
    </row>
    <row r="59" spans="1:20" x14ac:dyDescent="0.3">
      <c r="A59" s="50"/>
      <c r="B59" s="50"/>
      <c r="C59" s="50"/>
      <c r="D59" s="50"/>
      <c r="E59" s="50"/>
      <c r="F59" s="50"/>
      <c r="G59" s="50" t="s">
        <v>120</v>
      </c>
      <c r="H59" s="51">
        <v>3925.54</v>
      </c>
      <c r="I59" s="51">
        <v>3925.54</v>
      </c>
      <c r="J59" s="51">
        <v>13137.71</v>
      </c>
      <c r="K59" s="51">
        <v>7851.47</v>
      </c>
      <c r="L59" s="51">
        <v>3925.93</v>
      </c>
      <c r="M59" s="51">
        <v>0</v>
      </c>
      <c r="N59" s="51">
        <v>3925.93</v>
      </c>
      <c r="O59" s="51">
        <v>3254.42</v>
      </c>
      <c r="P59" s="51">
        <v>3254.42</v>
      </c>
      <c r="Q59" s="51">
        <v>3379.51</v>
      </c>
      <c r="R59" s="51">
        <v>3379.51</v>
      </c>
      <c r="S59" s="51">
        <v>3379.51</v>
      </c>
      <c r="T59" s="51">
        <f>ROUND(SUM(H59:S59),5)</f>
        <v>53339.49</v>
      </c>
    </row>
    <row r="60" spans="1:20" x14ac:dyDescent="0.3">
      <c r="A60" s="50"/>
      <c r="B60" s="50"/>
      <c r="C60" s="50"/>
      <c r="D60" s="50"/>
      <c r="E60" s="50"/>
      <c r="F60" s="50"/>
      <c r="G60" s="50" t="s">
        <v>121</v>
      </c>
      <c r="H60" s="51">
        <v>49.23</v>
      </c>
      <c r="I60" s="51">
        <v>49.23</v>
      </c>
      <c r="J60" s="51">
        <v>65.28</v>
      </c>
      <c r="K60" s="51">
        <v>147.69</v>
      </c>
      <c r="L60" s="51">
        <v>0</v>
      </c>
      <c r="M60" s="51">
        <v>0</v>
      </c>
      <c r="N60" s="51">
        <v>49.23</v>
      </c>
      <c r="O60" s="51">
        <v>71.760000000000005</v>
      </c>
      <c r="P60" s="51">
        <v>80.66</v>
      </c>
      <c r="Q60" s="51">
        <v>40.33</v>
      </c>
      <c r="R60" s="51">
        <v>0</v>
      </c>
      <c r="S60" s="51">
        <v>80.66</v>
      </c>
      <c r="T60" s="51">
        <f>ROUND(SUM(H60:S60),5)</f>
        <v>634.07000000000005</v>
      </c>
    </row>
    <row r="61" spans="1:20" ht="15" thickBot="1" x14ac:dyDescent="0.35">
      <c r="A61" s="50"/>
      <c r="B61" s="50"/>
      <c r="C61" s="50"/>
      <c r="D61" s="50"/>
      <c r="E61" s="50"/>
      <c r="F61" s="50"/>
      <c r="G61" s="50" t="s">
        <v>122</v>
      </c>
      <c r="H61" s="52">
        <v>332.36</v>
      </c>
      <c r="I61" s="52">
        <v>0</v>
      </c>
      <c r="J61" s="52">
        <v>664.72</v>
      </c>
      <c r="K61" s="52">
        <v>664.72</v>
      </c>
      <c r="L61" s="52">
        <v>332.36</v>
      </c>
      <c r="M61" s="52">
        <v>272.48</v>
      </c>
      <c r="N61" s="52">
        <v>272.48</v>
      </c>
      <c r="O61" s="52">
        <v>272.48</v>
      </c>
      <c r="P61" s="52">
        <v>0</v>
      </c>
      <c r="Q61" s="52">
        <v>544.96</v>
      </c>
      <c r="R61" s="52">
        <v>0</v>
      </c>
      <c r="S61" s="52">
        <v>558.6</v>
      </c>
      <c r="T61" s="52">
        <f>ROUND(SUM(H61:S61),5)</f>
        <v>3915.16</v>
      </c>
    </row>
    <row r="62" spans="1:20" x14ac:dyDescent="0.3">
      <c r="A62" s="50"/>
      <c r="B62" s="50"/>
      <c r="C62" s="50"/>
      <c r="D62" s="50"/>
      <c r="E62" s="50"/>
      <c r="F62" s="50" t="s">
        <v>123</v>
      </c>
      <c r="G62" s="50"/>
      <c r="H62" s="51">
        <f t="shared" ref="H62:S62" si="13">ROUND(SUM(H58:H61),5)</f>
        <v>4307.13</v>
      </c>
      <c r="I62" s="51">
        <f t="shared" si="13"/>
        <v>3974.77</v>
      </c>
      <c r="J62" s="51">
        <f t="shared" si="13"/>
        <v>13867.71</v>
      </c>
      <c r="K62" s="51">
        <f t="shared" si="13"/>
        <v>8663.8799999999992</v>
      </c>
      <c r="L62" s="51">
        <f t="shared" si="13"/>
        <v>4258.29</v>
      </c>
      <c r="M62" s="51">
        <f t="shared" si="13"/>
        <v>272.48</v>
      </c>
      <c r="N62" s="51">
        <f t="shared" si="13"/>
        <v>4247.6400000000003</v>
      </c>
      <c r="O62" s="51">
        <f t="shared" si="13"/>
        <v>3598.66</v>
      </c>
      <c r="P62" s="51">
        <f t="shared" si="13"/>
        <v>3335.08</v>
      </c>
      <c r="Q62" s="51">
        <f t="shared" si="13"/>
        <v>3964.8</v>
      </c>
      <c r="R62" s="51">
        <f t="shared" si="13"/>
        <v>3379.51</v>
      </c>
      <c r="S62" s="51">
        <f t="shared" si="13"/>
        <v>4018.77</v>
      </c>
      <c r="T62" s="51">
        <f>ROUND(SUM(H62:S62),5)</f>
        <v>57888.72</v>
      </c>
    </row>
    <row r="63" spans="1:20" x14ac:dyDescent="0.3">
      <c r="A63" s="50"/>
      <c r="B63" s="50"/>
      <c r="C63" s="50"/>
      <c r="D63" s="50"/>
      <c r="E63" s="50"/>
      <c r="F63" s="50" t="s">
        <v>124</v>
      </c>
      <c r="G63" s="50"/>
      <c r="H63" s="51"/>
      <c r="I63" s="51"/>
      <c r="J63" s="51"/>
      <c r="K63" s="51"/>
      <c r="L63" s="51"/>
      <c r="M63" s="51"/>
      <c r="N63" s="51"/>
      <c r="O63" s="51"/>
      <c r="P63" s="51"/>
      <c r="Q63" s="51"/>
      <c r="R63" s="51"/>
      <c r="S63" s="51"/>
      <c r="T63" s="51"/>
    </row>
    <row r="64" spans="1:20" x14ac:dyDescent="0.3">
      <c r="A64" s="50"/>
      <c r="B64" s="50"/>
      <c r="C64" s="50"/>
      <c r="D64" s="50"/>
      <c r="E64" s="50"/>
      <c r="F64" s="50"/>
      <c r="G64" s="50" t="s">
        <v>125</v>
      </c>
      <c r="H64" s="51">
        <v>1042.3699999999999</v>
      </c>
      <c r="I64" s="51">
        <v>1042.3699999999999</v>
      </c>
      <c r="J64" s="51">
        <v>1042.3499999999999</v>
      </c>
      <c r="K64" s="51">
        <v>920.16</v>
      </c>
      <c r="L64" s="51">
        <v>2249.3000000000002</v>
      </c>
      <c r="M64" s="51">
        <v>920.16</v>
      </c>
      <c r="N64" s="51">
        <v>920.16</v>
      </c>
      <c r="O64" s="51">
        <v>920.16</v>
      </c>
      <c r="P64" s="51">
        <v>920.16</v>
      </c>
      <c r="Q64" s="51">
        <v>920.16</v>
      </c>
      <c r="R64" s="51">
        <v>920.16</v>
      </c>
      <c r="S64" s="51">
        <v>920.16</v>
      </c>
      <c r="T64" s="51">
        <f>ROUND(SUM(H64:S64),5)</f>
        <v>12737.67</v>
      </c>
    </row>
    <row r="65" spans="1:20" ht="15" thickBot="1" x14ac:dyDescent="0.35">
      <c r="A65" s="50"/>
      <c r="B65" s="50"/>
      <c r="C65" s="50"/>
      <c r="D65" s="50"/>
      <c r="E65" s="50"/>
      <c r="F65" s="50"/>
      <c r="G65" s="50" t="s">
        <v>126</v>
      </c>
      <c r="H65" s="51">
        <v>94.54</v>
      </c>
      <c r="I65" s="51">
        <v>0</v>
      </c>
      <c r="J65" s="51">
        <v>44.25</v>
      </c>
      <c r="K65" s="51">
        <v>0.75</v>
      </c>
      <c r="L65" s="51">
        <v>22.5</v>
      </c>
      <c r="M65" s="51">
        <v>22.5</v>
      </c>
      <c r="N65" s="51">
        <v>22.5</v>
      </c>
      <c r="O65" s="51">
        <v>25.85</v>
      </c>
      <c r="P65" s="51">
        <v>94.84</v>
      </c>
      <c r="Q65" s="51">
        <v>477</v>
      </c>
      <c r="R65" s="51">
        <v>266.7</v>
      </c>
      <c r="S65" s="51">
        <v>140.5</v>
      </c>
      <c r="T65" s="51">
        <f>ROUND(SUM(H65:S65),5)</f>
        <v>1211.93</v>
      </c>
    </row>
    <row r="66" spans="1:20" ht="15" thickBot="1" x14ac:dyDescent="0.35">
      <c r="A66" s="50"/>
      <c r="B66" s="50"/>
      <c r="C66" s="50"/>
      <c r="D66" s="50"/>
      <c r="E66" s="50"/>
      <c r="F66" s="50" t="s">
        <v>127</v>
      </c>
      <c r="G66" s="50"/>
      <c r="H66" s="53">
        <f t="shared" ref="H66:S66" si="14">ROUND(SUM(H63:H65),5)</f>
        <v>1136.9100000000001</v>
      </c>
      <c r="I66" s="53">
        <f t="shared" si="14"/>
        <v>1042.3699999999999</v>
      </c>
      <c r="J66" s="53">
        <f t="shared" si="14"/>
        <v>1086.5999999999999</v>
      </c>
      <c r="K66" s="53">
        <f t="shared" si="14"/>
        <v>920.91</v>
      </c>
      <c r="L66" s="53">
        <f t="shared" si="14"/>
        <v>2271.8000000000002</v>
      </c>
      <c r="M66" s="53">
        <f t="shared" si="14"/>
        <v>942.66</v>
      </c>
      <c r="N66" s="53">
        <f t="shared" si="14"/>
        <v>942.66</v>
      </c>
      <c r="O66" s="53">
        <f t="shared" si="14"/>
        <v>946.01</v>
      </c>
      <c r="P66" s="53">
        <f t="shared" si="14"/>
        <v>1015</v>
      </c>
      <c r="Q66" s="53">
        <f t="shared" si="14"/>
        <v>1397.16</v>
      </c>
      <c r="R66" s="53">
        <f t="shared" si="14"/>
        <v>1186.8599999999999</v>
      </c>
      <c r="S66" s="53">
        <f t="shared" si="14"/>
        <v>1060.6600000000001</v>
      </c>
      <c r="T66" s="53">
        <f>ROUND(SUM(H66:S66),5)</f>
        <v>13949.6</v>
      </c>
    </row>
    <row r="67" spans="1:20" x14ac:dyDescent="0.3">
      <c r="A67" s="50"/>
      <c r="B67" s="50"/>
      <c r="C67" s="50"/>
      <c r="D67" s="50"/>
      <c r="E67" s="50" t="s">
        <v>128</v>
      </c>
      <c r="F67" s="50"/>
      <c r="G67" s="50"/>
      <c r="H67" s="51">
        <f t="shared" ref="H67:S67" si="15">ROUND(H40+H46+H49+H53+H57+H62+H66,5)</f>
        <v>41853.379999999997</v>
      </c>
      <c r="I67" s="51">
        <f t="shared" si="15"/>
        <v>24406.39</v>
      </c>
      <c r="J67" s="51">
        <f t="shared" si="15"/>
        <v>40555.71</v>
      </c>
      <c r="K67" s="51">
        <f t="shared" si="15"/>
        <v>20427.5</v>
      </c>
      <c r="L67" s="51">
        <f t="shared" si="15"/>
        <v>27733.33</v>
      </c>
      <c r="M67" s="51">
        <f t="shared" si="15"/>
        <v>23514.880000000001</v>
      </c>
      <c r="N67" s="51">
        <f t="shared" si="15"/>
        <v>33234.839999999997</v>
      </c>
      <c r="O67" s="51">
        <f t="shared" si="15"/>
        <v>23848.2</v>
      </c>
      <c r="P67" s="51">
        <f t="shared" si="15"/>
        <v>31970.85</v>
      </c>
      <c r="Q67" s="51">
        <f t="shared" si="15"/>
        <v>45059.15</v>
      </c>
      <c r="R67" s="51">
        <f t="shared" si="15"/>
        <v>25780.14</v>
      </c>
      <c r="S67" s="51">
        <f t="shared" si="15"/>
        <v>26176.5</v>
      </c>
      <c r="T67" s="51">
        <f>ROUND(SUM(H67:S67),5)</f>
        <v>364560.87</v>
      </c>
    </row>
    <row r="68" spans="1:20" x14ac:dyDescent="0.3">
      <c r="A68" s="50"/>
      <c r="B68" s="50"/>
      <c r="C68" s="50"/>
      <c r="D68" s="50"/>
      <c r="E68" s="50" t="s">
        <v>129</v>
      </c>
      <c r="F68" s="50"/>
      <c r="G68" s="50"/>
      <c r="H68" s="51"/>
      <c r="I68" s="51"/>
      <c r="J68" s="51"/>
      <c r="K68" s="51"/>
      <c r="L68" s="51"/>
      <c r="M68" s="51"/>
      <c r="N68" s="51"/>
      <c r="O68" s="51"/>
      <c r="P68" s="51"/>
      <c r="Q68" s="51"/>
      <c r="R68" s="51"/>
      <c r="S68" s="51"/>
      <c r="T68" s="51"/>
    </row>
    <row r="69" spans="1:20" x14ac:dyDescent="0.3">
      <c r="A69" s="50"/>
      <c r="B69" s="50"/>
      <c r="C69" s="50"/>
      <c r="D69" s="50"/>
      <c r="E69" s="50"/>
      <c r="F69" s="50" t="s">
        <v>130</v>
      </c>
      <c r="G69" s="50"/>
      <c r="H69" s="51"/>
      <c r="I69" s="51"/>
      <c r="J69" s="51"/>
      <c r="K69" s="51"/>
      <c r="L69" s="51"/>
      <c r="M69" s="51"/>
      <c r="N69" s="51"/>
      <c r="O69" s="51"/>
      <c r="P69" s="51"/>
      <c r="Q69" s="51"/>
      <c r="R69" s="51"/>
      <c r="S69" s="51"/>
      <c r="T69" s="51"/>
    </row>
    <row r="70" spans="1:20" x14ac:dyDescent="0.3">
      <c r="A70" s="50"/>
      <c r="B70" s="50"/>
      <c r="C70" s="50"/>
      <c r="D70" s="50"/>
      <c r="E70" s="50"/>
      <c r="F70" s="50"/>
      <c r="G70" s="50" t="s">
        <v>131</v>
      </c>
      <c r="H70" s="51">
        <v>336.79</v>
      </c>
      <c r="I70" s="51">
        <v>336.79</v>
      </c>
      <c r="J70" s="51">
        <v>336.79</v>
      </c>
      <c r="K70" s="51">
        <v>336.79</v>
      </c>
      <c r="L70" s="51">
        <v>343.57</v>
      </c>
      <c r="M70" s="51">
        <v>340.18</v>
      </c>
      <c r="N70" s="51">
        <v>340.18</v>
      </c>
      <c r="O70" s="51">
        <v>471.16</v>
      </c>
      <c r="P70" s="51">
        <v>340.18</v>
      </c>
      <c r="Q70" s="51">
        <v>340.18</v>
      </c>
      <c r="R70" s="51">
        <v>340.18</v>
      </c>
      <c r="S70" s="51">
        <v>340.18</v>
      </c>
      <c r="T70" s="51">
        <f>ROUND(SUM(H70:S70),5)</f>
        <v>4202.97</v>
      </c>
    </row>
    <row r="71" spans="1:20" ht="15" thickBot="1" x14ac:dyDescent="0.35">
      <c r="A71" s="50"/>
      <c r="B71" s="50"/>
      <c r="C71" s="50"/>
      <c r="D71" s="50"/>
      <c r="E71" s="50"/>
      <c r="F71" s="50"/>
      <c r="G71" s="50" t="s">
        <v>132</v>
      </c>
      <c r="H71" s="52">
        <v>320.44</v>
      </c>
      <c r="I71" s="52">
        <v>448.73</v>
      </c>
      <c r="J71" s="52">
        <v>1125.5899999999999</v>
      </c>
      <c r="K71" s="52">
        <v>0</v>
      </c>
      <c r="L71" s="52">
        <v>613.13</v>
      </c>
      <c r="M71" s="52">
        <v>621.05999999999995</v>
      </c>
      <c r="N71" s="52">
        <v>649.05999999999995</v>
      </c>
      <c r="O71" s="52">
        <v>447.52</v>
      </c>
      <c r="P71" s="52">
        <v>449.1</v>
      </c>
      <c r="Q71" s="52">
        <v>352.72</v>
      </c>
      <c r="R71" s="52">
        <v>368.99</v>
      </c>
      <c r="S71" s="52">
        <v>439.86</v>
      </c>
      <c r="T71" s="52">
        <f>ROUND(SUM(H71:S71),5)</f>
        <v>5836.2</v>
      </c>
    </row>
    <row r="72" spans="1:20" x14ac:dyDescent="0.3">
      <c r="A72" s="50"/>
      <c r="B72" s="50"/>
      <c r="C72" s="50"/>
      <c r="D72" s="50"/>
      <c r="E72" s="50"/>
      <c r="F72" s="50" t="s">
        <v>133</v>
      </c>
      <c r="G72" s="50"/>
      <c r="H72" s="51">
        <f t="shared" ref="H72:S72" si="16">ROUND(SUM(H69:H71),5)</f>
        <v>657.23</v>
      </c>
      <c r="I72" s="51">
        <f t="shared" si="16"/>
        <v>785.52</v>
      </c>
      <c r="J72" s="51">
        <f t="shared" si="16"/>
        <v>1462.38</v>
      </c>
      <c r="K72" s="51">
        <f t="shared" si="16"/>
        <v>336.79</v>
      </c>
      <c r="L72" s="51">
        <f t="shared" si="16"/>
        <v>956.7</v>
      </c>
      <c r="M72" s="51">
        <f t="shared" si="16"/>
        <v>961.24</v>
      </c>
      <c r="N72" s="51">
        <f t="shared" si="16"/>
        <v>989.24</v>
      </c>
      <c r="O72" s="51">
        <f t="shared" si="16"/>
        <v>918.68</v>
      </c>
      <c r="P72" s="51">
        <f t="shared" si="16"/>
        <v>789.28</v>
      </c>
      <c r="Q72" s="51">
        <f t="shared" si="16"/>
        <v>692.9</v>
      </c>
      <c r="R72" s="51">
        <f t="shared" si="16"/>
        <v>709.17</v>
      </c>
      <c r="S72" s="51">
        <f t="shared" si="16"/>
        <v>780.04</v>
      </c>
      <c r="T72" s="51">
        <f>ROUND(SUM(H72:S72),5)</f>
        <v>10039.17</v>
      </c>
    </row>
    <row r="73" spans="1:20" x14ac:dyDescent="0.3">
      <c r="A73" s="50"/>
      <c r="B73" s="50"/>
      <c r="C73" s="50"/>
      <c r="D73" s="50"/>
      <c r="E73" s="50"/>
      <c r="F73" s="50" t="s">
        <v>134</v>
      </c>
      <c r="G73" s="50"/>
      <c r="H73" s="51"/>
      <c r="I73" s="51"/>
      <c r="J73" s="51"/>
      <c r="K73" s="51"/>
      <c r="L73" s="51"/>
      <c r="M73" s="51"/>
      <c r="N73" s="51"/>
      <c r="O73" s="51"/>
      <c r="P73" s="51"/>
      <c r="Q73" s="51"/>
      <c r="R73" s="51"/>
      <c r="S73" s="51"/>
      <c r="T73" s="51"/>
    </row>
    <row r="74" spans="1:20" x14ac:dyDescent="0.3">
      <c r="A74" s="50"/>
      <c r="B74" s="50"/>
      <c r="C74" s="50"/>
      <c r="D74" s="50"/>
      <c r="E74" s="50"/>
      <c r="F74" s="50"/>
      <c r="G74" s="50" t="s">
        <v>135</v>
      </c>
      <c r="H74" s="51">
        <v>1500</v>
      </c>
      <c r="I74" s="51">
        <v>0</v>
      </c>
      <c r="J74" s="51">
        <v>1500</v>
      </c>
      <c r="K74" s="51">
        <v>0</v>
      </c>
      <c r="L74" s="51">
        <v>750</v>
      </c>
      <c r="M74" s="51">
        <v>750</v>
      </c>
      <c r="N74" s="51">
        <v>750</v>
      </c>
      <c r="O74" s="51">
        <v>600</v>
      </c>
      <c r="P74" s="51">
        <v>600</v>
      </c>
      <c r="Q74" s="51">
        <v>0</v>
      </c>
      <c r="R74" s="51">
        <v>750</v>
      </c>
      <c r="S74" s="51">
        <v>600</v>
      </c>
      <c r="T74" s="51">
        <f t="shared" ref="T74:T103" si="17">ROUND(SUM(H74:S74),5)</f>
        <v>7800</v>
      </c>
    </row>
    <row r="75" spans="1:20" x14ac:dyDescent="0.3">
      <c r="A75" s="50"/>
      <c r="B75" s="50"/>
      <c r="C75" s="50"/>
      <c r="D75" s="50"/>
      <c r="E75" s="50"/>
      <c r="F75" s="50"/>
      <c r="G75" s="50" t="s">
        <v>136</v>
      </c>
      <c r="H75" s="51">
        <v>295.25</v>
      </c>
      <c r="I75" s="51">
        <v>206.84</v>
      </c>
      <c r="J75" s="51">
        <v>206.84</v>
      </c>
      <c r="K75" s="51">
        <v>258.55</v>
      </c>
      <c r="L75" s="51">
        <v>206.84</v>
      </c>
      <c r="M75" s="51">
        <v>0</v>
      </c>
      <c r="N75" s="51">
        <v>210.34</v>
      </c>
      <c r="O75" s="51">
        <v>332.12</v>
      </c>
      <c r="P75" s="51">
        <v>403.48</v>
      </c>
      <c r="Q75" s="51">
        <v>405.04</v>
      </c>
      <c r="R75" s="51">
        <v>200.52</v>
      </c>
      <c r="S75" s="51">
        <v>131.38999999999999</v>
      </c>
      <c r="T75" s="51">
        <f t="shared" si="17"/>
        <v>2857.21</v>
      </c>
    </row>
    <row r="76" spans="1:20" x14ac:dyDescent="0.3">
      <c r="A76" s="50"/>
      <c r="B76" s="50"/>
      <c r="C76" s="50"/>
      <c r="D76" s="50"/>
      <c r="E76" s="50"/>
      <c r="F76" s="50"/>
      <c r="G76" s="50" t="s">
        <v>137</v>
      </c>
      <c r="H76" s="51">
        <v>517.94000000000005</v>
      </c>
      <c r="I76" s="51">
        <v>0</v>
      </c>
      <c r="J76" s="51">
        <v>512.9</v>
      </c>
      <c r="K76" s="51">
        <v>0</v>
      </c>
      <c r="L76" s="51">
        <v>260.75</v>
      </c>
      <c r="M76" s="51">
        <v>0</v>
      </c>
      <c r="N76" s="51">
        <v>260.63</v>
      </c>
      <c r="O76" s="51">
        <v>551.49</v>
      </c>
      <c r="P76" s="51">
        <v>0</v>
      </c>
      <c r="Q76" s="51">
        <v>470.42</v>
      </c>
      <c r="R76" s="51">
        <v>210.39</v>
      </c>
      <c r="S76" s="51">
        <v>210.39</v>
      </c>
      <c r="T76" s="51">
        <f t="shared" si="17"/>
        <v>2994.91</v>
      </c>
    </row>
    <row r="77" spans="1:20" x14ac:dyDescent="0.3">
      <c r="A77" s="50"/>
      <c r="B77" s="50"/>
      <c r="C77" s="50"/>
      <c r="D77" s="50"/>
      <c r="E77" s="50"/>
      <c r="F77" s="50"/>
      <c r="G77" s="50" t="s">
        <v>138</v>
      </c>
      <c r="H77" s="51">
        <v>0</v>
      </c>
      <c r="I77" s="51">
        <v>0</v>
      </c>
      <c r="J77" s="51">
        <v>47.2</v>
      </c>
      <c r="K77" s="51">
        <v>0</v>
      </c>
      <c r="L77" s="51">
        <v>13.5</v>
      </c>
      <c r="M77" s="51">
        <v>0</v>
      </c>
      <c r="N77" s="51">
        <v>0</v>
      </c>
      <c r="O77" s="51">
        <v>0</v>
      </c>
      <c r="P77" s="51">
        <v>0</v>
      </c>
      <c r="Q77" s="51">
        <v>0</v>
      </c>
      <c r="R77" s="51">
        <v>0</v>
      </c>
      <c r="S77" s="51">
        <v>0</v>
      </c>
      <c r="T77" s="51">
        <f t="shared" si="17"/>
        <v>60.7</v>
      </c>
    </row>
    <row r="78" spans="1:20" x14ac:dyDescent="0.3">
      <c r="A78" s="50"/>
      <c r="B78" s="50"/>
      <c r="C78" s="50"/>
      <c r="D78" s="50"/>
      <c r="E78" s="50"/>
      <c r="F78" s="50"/>
      <c r="G78" s="50" t="s">
        <v>139</v>
      </c>
      <c r="H78" s="51">
        <v>1196.9100000000001</v>
      </c>
      <c r="I78" s="51">
        <v>1196.9100000000001</v>
      </c>
      <c r="J78" s="51">
        <v>1196.8900000000001</v>
      </c>
      <c r="K78" s="51">
        <v>1321.74</v>
      </c>
      <c r="L78" s="51">
        <v>1321.74</v>
      </c>
      <c r="M78" s="51">
        <v>1321.74</v>
      </c>
      <c r="N78" s="51">
        <v>1321.74</v>
      </c>
      <c r="O78" s="51">
        <v>1371.24</v>
      </c>
      <c r="P78" s="51">
        <v>1371.24</v>
      </c>
      <c r="Q78" s="51">
        <v>1371.24</v>
      </c>
      <c r="R78" s="51">
        <v>1371.24</v>
      </c>
      <c r="S78" s="51">
        <v>1371.24</v>
      </c>
      <c r="T78" s="51">
        <f t="shared" si="17"/>
        <v>15733.87</v>
      </c>
    </row>
    <row r="79" spans="1:20" x14ac:dyDescent="0.3">
      <c r="A79" s="50"/>
      <c r="B79" s="50"/>
      <c r="C79" s="50"/>
      <c r="D79" s="50"/>
      <c r="E79" s="50"/>
      <c r="F79" s="50"/>
      <c r="G79" s="50" t="s">
        <v>140</v>
      </c>
      <c r="H79" s="51">
        <v>0</v>
      </c>
      <c r="I79" s="51">
        <v>0</v>
      </c>
      <c r="J79" s="51">
        <v>0</v>
      </c>
      <c r="K79" s="51">
        <v>0</v>
      </c>
      <c r="L79" s="51">
        <v>120</v>
      </c>
      <c r="M79" s="51">
        <v>0</v>
      </c>
      <c r="N79" s="51">
        <v>2669</v>
      </c>
      <c r="O79" s="51">
        <v>284</v>
      </c>
      <c r="P79" s="51">
        <v>0</v>
      </c>
      <c r="Q79" s="51">
        <v>0</v>
      </c>
      <c r="R79" s="51">
        <v>175</v>
      </c>
      <c r="S79" s="51">
        <v>0</v>
      </c>
      <c r="T79" s="51">
        <f t="shared" si="17"/>
        <v>3248</v>
      </c>
    </row>
    <row r="80" spans="1:20" x14ac:dyDescent="0.3">
      <c r="A80" s="50"/>
      <c r="B80" s="50"/>
      <c r="C80" s="50"/>
      <c r="D80" s="50"/>
      <c r="E80" s="50"/>
      <c r="F80" s="50"/>
      <c r="G80" s="50" t="s">
        <v>141</v>
      </c>
      <c r="H80" s="51">
        <v>16</v>
      </c>
      <c r="I80" s="51">
        <v>16</v>
      </c>
      <c r="J80" s="51">
        <v>16</v>
      </c>
      <c r="K80" s="51">
        <v>16</v>
      </c>
      <c r="L80" s="51">
        <v>16</v>
      </c>
      <c r="M80" s="51">
        <v>16</v>
      </c>
      <c r="N80" s="51">
        <v>16</v>
      </c>
      <c r="O80" s="51">
        <v>31</v>
      </c>
      <c r="P80" s="51">
        <v>16</v>
      </c>
      <c r="Q80" s="51">
        <v>16</v>
      </c>
      <c r="R80" s="51">
        <v>26</v>
      </c>
      <c r="S80" s="51">
        <v>16</v>
      </c>
      <c r="T80" s="51">
        <f t="shared" si="17"/>
        <v>217</v>
      </c>
    </row>
    <row r="81" spans="1:20" x14ac:dyDescent="0.3">
      <c r="A81" s="50"/>
      <c r="B81" s="50"/>
      <c r="C81" s="50"/>
      <c r="D81" s="50"/>
      <c r="E81" s="50"/>
      <c r="F81" s="50"/>
      <c r="G81" s="50" t="s">
        <v>142</v>
      </c>
      <c r="H81" s="51">
        <v>0</v>
      </c>
      <c r="I81" s="51">
        <v>261</v>
      </c>
      <c r="J81" s="51">
        <v>0</v>
      </c>
      <c r="K81" s="51">
        <v>0</v>
      </c>
      <c r="L81" s="51">
        <v>0</v>
      </c>
      <c r="M81" s="51">
        <v>0</v>
      </c>
      <c r="N81" s="51">
        <v>0</v>
      </c>
      <c r="O81" s="51">
        <v>0</v>
      </c>
      <c r="P81" s="51">
        <v>0</v>
      </c>
      <c r="Q81" s="51">
        <v>0</v>
      </c>
      <c r="R81" s="51">
        <v>0</v>
      </c>
      <c r="S81" s="51">
        <v>0</v>
      </c>
      <c r="T81" s="51">
        <f t="shared" si="17"/>
        <v>261</v>
      </c>
    </row>
    <row r="82" spans="1:20" x14ac:dyDescent="0.3">
      <c r="A82" s="50"/>
      <c r="B82" s="50"/>
      <c r="C82" s="50"/>
      <c r="D82" s="50"/>
      <c r="E82" s="50"/>
      <c r="F82" s="50"/>
      <c r="G82" s="50" t="s">
        <v>143</v>
      </c>
      <c r="H82" s="51">
        <v>1129.01</v>
      </c>
      <c r="I82" s="51">
        <v>355.87</v>
      </c>
      <c r="J82" s="51">
        <v>566.09</v>
      </c>
      <c r="K82" s="51">
        <v>2.99</v>
      </c>
      <c r="L82" s="51">
        <v>356.44</v>
      </c>
      <c r="M82" s="51">
        <v>356.92</v>
      </c>
      <c r="N82" s="51">
        <v>356.92</v>
      </c>
      <c r="O82" s="51">
        <v>848.03</v>
      </c>
      <c r="P82" s="51">
        <v>497.98</v>
      </c>
      <c r="Q82" s="51">
        <v>354.64</v>
      </c>
      <c r="R82" s="51">
        <v>371.91</v>
      </c>
      <c r="S82" s="51">
        <v>815.47</v>
      </c>
      <c r="T82" s="51">
        <f t="shared" si="17"/>
        <v>6012.27</v>
      </c>
    </row>
    <row r="83" spans="1:20" x14ac:dyDescent="0.3">
      <c r="A83" s="50"/>
      <c r="B83" s="50"/>
      <c r="C83" s="50"/>
      <c r="D83" s="50"/>
      <c r="E83" s="50"/>
      <c r="F83" s="50"/>
      <c r="G83" s="50" t="s">
        <v>144</v>
      </c>
      <c r="H83" s="51">
        <v>0</v>
      </c>
      <c r="I83" s="51">
        <v>0</v>
      </c>
      <c r="J83" s="51">
        <v>0</v>
      </c>
      <c r="K83" s="51">
        <v>0</v>
      </c>
      <c r="L83" s="51">
        <v>0</v>
      </c>
      <c r="M83" s="51">
        <v>0</v>
      </c>
      <c r="N83" s="51">
        <v>0</v>
      </c>
      <c r="O83" s="51">
        <v>0</v>
      </c>
      <c r="P83" s="51">
        <v>0</v>
      </c>
      <c r="Q83" s="51">
        <v>418.65</v>
      </c>
      <c r="R83" s="51">
        <v>0</v>
      </c>
      <c r="S83" s="51">
        <v>270.52</v>
      </c>
      <c r="T83" s="51">
        <f t="shared" si="17"/>
        <v>689.17</v>
      </c>
    </row>
    <row r="84" spans="1:20" x14ac:dyDescent="0.3">
      <c r="A84" s="50"/>
      <c r="B84" s="50"/>
      <c r="C84" s="50"/>
      <c r="D84" s="50"/>
      <c r="E84" s="50"/>
      <c r="F84" s="50"/>
      <c r="G84" s="50" t="s">
        <v>145</v>
      </c>
      <c r="H84" s="51">
        <v>162.65</v>
      </c>
      <c r="I84" s="51">
        <v>89.84</v>
      </c>
      <c r="J84" s="51">
        <v>134.16</v>
      </c>
      <c r="K84" s="51">
        <v>364.31</v>
      </c>
      <c r="L84" s="51">
        <v>41.55</v>
      </c>
      <c r="M84" s="51">
        <v>778.44</v>
      </c>
      <c r="N84" s="51">
        <v>71.599999999999994</v>
      </c>
      <c r="O84" s="51">
        <v>0</v>
      </c>
      <c r="P84" s="51">
        <v>601.58000000000004</v>
      </c>
      <c r="Q84" s="51">
        <v>0</v>
      </c>
      <c r="R84" s="51">
        <v>0</v>
      </c>
      <c r="S84" s="51">
        <v>411.56</v>
      </c>
      <c r="T84" s="51">
        <f t="shared" si="17"/>
        <v>2655.69</v>
      </c>
    </row>
    <row r="85" spans="1:20" x14ac:dyDescent="0.3">
      <c r="A85" s="50"/>
      <c r="B85" s="50"/>
      <c r="C85" s="50"/>
      <c r="D85" s="50"/>
      <c r="E85" s="50"/>
      <c r="F85" s="50"/>
      <c r="G85" s="50" t="s">
        <v>146</v>
      </c>
      <c r="H85" s="51">
        <v>44.39</v>
      </c>
      <c r="I85" s="51">
        <v>0</v>
      </c>
      <c r="J85" s="51">
        <v>245</v>
      </c>
      <c r="K85" s="51">
        <v>0</v>
      </c>
      <c r="L85" s="51">
        <v>0</v>
      </c>
      <c r="M85" s="51">
        <v>160.51</v>
      </c>
      <c r="N85" s="51">
        <v>232</v>
      </c>
      <c r="O85" s="51">
        <v>0</v>
      </c>
      <c r="P85" s="51">
        <v>0</v>
      </c>
      <c r="Q85" s="51">
        <v>0</v>
      </c>
      <c r="R85" s="51">
        <v>0</v>
      </c>
      <c r="S85" s="51">
        <v>0</v>
      </c>
      <c r="T85" s="51">
        <f t="shared" si="17"/>
        <v>681.9</v>
      </c>
    </row>
    <row r="86" spans="1:20" x14ac:dyDescent="0.3">
      <c r="A86" s="50"/>
      <c r="B86" s="50"/>
      <c r="C86" s="50"/>
      <c r="D86" s="50"/>
      <c r="E86" s="50"/>
      <c r="F86" s="50"/>
      <c r="G86" s="50" t="s">
        <v>147</v>
      </c>
      <c r="H86" s="51">
        <v>195.72</v>
      </c>
      <c r="I86" s="51">
        <v>0</v>
      </c>
      <c r="J86" s="51">
        <v>369.97</v>
      </c>
      <c r="K86" s="51">
        <v>0</v>
      </c>
      <c r="L86" s="51">
        <v>0</v>
      </c>
      <c r="M86" s="51">
        <v>0</v>
      </c>
      <c r="N86" s="51">
        <v>0</v>
      </c>
      <c r="O86" s="51">
        <v>803.32</v>
      </c>
      <c r="P86" s="51">
        <v>0</v>
      </c>
      <c r="Q86" s="51">
        <v>0</v>
      </c>
      <c r="R86" s="51">
        <v>0</v>
      </c>
      <c r="S86" s="51">
        <v>5.98</v>
      </c>
      <c r="T86" s="51">
        <f t="shared" si="17"/>
        <v>1374.99</v>
      </c>
    </row>
    <row r="87" spans="1:20" x14ac:dyDescent="0.3">
      <c r="A87" s="50"/>
      <c r="B87" s="50"/>
      <c r="C87" s="50"/>
      <c r="D87" s="50"/>
      <c r="E87" s="50"/>
      <c r="F87" s="50"/>
      <c r="G87" s="50" t="s">
        <v>232</v>
      </c>
      <c r="H87" s="51">
        <v>0</v>
      </c>
      <c r="I87" s="51">
        <v>0</v>
      </c>
      <c r="J87" s="51">
        <v>0</v>
      </c>
      <c r="K87" s="51">
        <v>92.05</v>
      </c>
      <c r="L87" s="51">
        <v>0</v>
      </c>
      <c r="M87" s="51">
        <v>0</v>
      </c>
      <c r="N87" s="51">
        <v>0</v>
      </c>
      <c r="O87" s="51">
        <v>0</v>
      </c>
      <c r="P87" s="51">
        <v>0</v>
      </c>
      <c r="Q87" s="51">
        <v>0</v>
      </c>
      <c r="R87" s="51">
        <v>53.22</v>
      </c>
      <c r="S87" s="51">
        <v>0</v>
      </c>
      <c r="T87" s="51">
        <f t="shared" si="17"/>
        <v>145.27000000000001</v>
      </c>
    </row>
    <row r="88" spans="1:20" x14ac:dyDescent="0.3">
      <c r="A88" s="50"/>
      <c r="B88" s="50"/>
      <c r="C88" s="50"/>
      <c r="D88" s="50"/>
      <c r="E88" s="50"/>
      <c r="F88" s="50"/>
      <c r="G88" s="50" t="s">
        <v>148</v>
      </c>
      <c r="H88" s="51">
        <v>115</v>
      </c>
      <c r="I88" s="51">
        <v>115</v>
      </c>
      <c r="J88" s="51">
        <v>115</v>
      </c>
      <c r="K88" s="51">
        <v>115</v>
      </c>
      <c r="L88" s="51">
        <v>115</v>
      </c>
      <c r="M88" s="51">
        <v>230</v>
      </c>
      <c r="N88" s="51">
        <v>0</v>
      </c>
      <c r="O88" s="51">
        <v>115</v>
      </c>
      <c r="P88" s="51">
        <v>115</v>
      </c>
      <c r="Q88" s="51">
        <v>115</v>
      </c>
      <c r="R88" s="51">
        <v>115</v>
      </c>
      <c r="S88" s="51">
        <v>115</v>
      </c>
      <c r="T88" s="51">
        <f t="shared" si="17"/>
        <v>1380</v>
      </c>
    </row>
    <row r="89" spans="1:20" x14ac:dyDescent="0.3">
      <c r="A89" s="50"/>
      <c r="B89" s="50"/>
      <c r="C89" s="50"/>
      <c r="D89" s="50"/>
      <c r="E89" s="50"/>
      <c r="F89" s="50"/>
      <c r="G89" s="50" t="s">
        <v>149</v>
      </c>
      <c r="H89" s="51">
        <v>463.17</v>
      </c>
      <c r="I89" s="51">
        <v>237.68</v>
      </c>
      <c r="J89" s="51">
        <v>270.11</v>
      </c>
      <c r="K89" s="51">
        <v>287.19</v>
      </c>
      <c r="L89" s="51">
        <v>277.58999999999997</v>
      </c>
      <c r="M89" s="51">
        <v>296</v>
      </c>
      <c r="N89" s="51">
        <v>391.54</v>
      </c>
      <c r="O89" s="51">
        <v>266.11</v>
      </c>
      <c r="P89" s="51">
        <v>294.98</v>
      </c>
      <c r="Q89" s="51">
        <v>436.26</v>
      </c>
      <c r="R89" s="51">
        <v>30.18</v>
      </c>
      <c r="S89" s="51">
        <v>26.68</v>
      </c>
      <c r="T89" s="51">
        <f t="shared" si="17"/>
        <v>3277.49</v>
      </c>
    </row>
    <row r="90" spans="1:20" x14ac:dyDescent="0.3">
      <c r="A90" s="50"/>
      <c r="B90" s="50"/>
      <c r="C90" s="50"/>
      <c r="D90" s="50"/>
      <c r="E90" s="50"/>
      <c r="F90" s="50"/>
      <c r="G90" s="50" t="s">
        <v>150</v>
      </c>
      <c r="H90" s="51">
        <v>0</v>
      </c>
      <c r="I90" s="51">
        <v>0</v>
      </c>
      <c r="J90" s="51">
        <v>0</v>
      </c>
      <c r="K90" s="51">
        <v>0</v>
      </c>
      <c r="L90" s="51">
        <v>0</v>
      </c>
      <c r="M90" s="51">
        <v>0</v>
      </c>
      <c r="N90" s="51">
        <v>9900</v>
      </c>
      <c r="O90" s="51">
        <v>0</v>
      </c>
      <c r="P90" s="51">
        <v>0</v>
      </c>
      <c r="Q90" s="51">
        <v>1100</v>
      </c>
      <c r="R90" s="51">
        <v>0</v>
      </c>
      <c r="S90" s="51">
        <v>0</v>
      </c>
      <c r="T90" s="51">
        <f t="shared" si="17"/>
        <v>11000</v>
      </c>
    </row>
    <row r="91" spans="1:20" x14ac:dyDescent="0.3">
      <c r="A91" s="50"/>
      <c r="B91" s="50"/>
      <c r="C91" s="50"/>
      <c r="D91" s="50"/>
      <c r="E91" s="50"/>
      <c r="F91" s="50"/>
      <c r="G91" s="50" t="s">
        <v>151</v>
      </c>
      <c r="H91" s="51">
        <v>972.9</v>
      </c>
      <c r="I91" s="51">
        <v>742.5</v>
      </c>
      <c r="J91" s="51">
        <v>440</v>
      </c>
      <c r="K91" s="51">
        <v>770</v>
      </c>
      <c r="L91" s="51">
        <v>1017.5</v>
      </c>
      <c r="M91" s="51">
        <v>1540</v>
      </c>
      <c r="N91" s="51">
        <v>0</v>
      </c>
      <c r="O91" s="51">
        <v>1045</v>
      </c>
      <c r="P91" s="51">
        <v>247.5</v>
      </c>
      <c r="Q91" s="51">
        <v>805</v>
      </c>
      <c r="R91" s="51">
        <v>488.75</v>
      </c>
      <c r="S91" s="51">
        <v>690</v>
      </c>
      <c r="T91" s="51">
        <f t="shared" si="17"/>
        <v>8759.15</v>
      </c>
    </row>
    <row r="92" spans="1:20" x14ac:dyDescent="0.3">
      <c r="A92" s="50"/>
      <c r="B92" s="50"/>
      <c r="C92" s="50"/>
      <c r="D92" s="50"/>
      <c r="E92" s="50"/>
      <c r="F92" s="50"/>
      <c r="G92" s="50" t="s">
        <v>233</v>
      </c>
      <c r="H92" s="51">
        <v>0</v>
      </c>
      <c r="I92" s="51">
        <v>0</v>
      </c>
      <c r="J92" s="51">
        <v>0</v>
      </c>
      <c r="K92" s="51">
        <v>0</v>
      </c>
      <c r="L92" s="51">
        <v>0</v>
      </c>
      <c r="M92" s="51">
        <v>0</v>
      </c>
      <c r="N92" s="51">
        <v>0</v>
      </c>
      <c r="O92" s="51">
        <v>375</v>
      </c>
      <c r="P92" s="51">
        <v>0</v>
      </c>
      <c r="Q92" s="51">
        <v>0</v>
      </c>
      <c r="R92" s="51">
        <v>0</v>
      </c>
      <c r="S92" s="51">
        <v>0</v>
      </c>
      <c r="T92" s="51">
        <f t="shared" si="17"/>
        <v>375</v>
      </c>
    </row>
    <row r="93" spans="1:20" x14ac:dyDescent="0.3">
      <c r="A93" s="50"/>
      <c r="B93" s="50"/>
      <c r="C93" s="50"/>
      <c r="D93" s="50"/>
      <c r="E93" s="50"/>
      <c r="F93" s="50"/>
      <c r="G93" s="50" t="s">
        <v>152</v>
      </c>
      <c r="H93" s="51">
        <v>435</v>
      </c>
      <c r="I93" s="51">
        <v>1910</v>
      </c>
      <c r="J93" s="51">
        <v>1350</v>
      </c>
      <c r="K93" s="51">
        <v>435</v>
      </c>
      <c r="L93" s="51">
        <v>0</v>
      </c>
      <c r="M93" s="51">
        <v>1275</v>
      </c>
      <c r="N93" s="51">
        <v>315</v>
      </c>
      <c r="O93" s="51">
        <v>420</v>
      </c>
      <c r="P93" s="51">
        <v>300</v>
      </c>
      <c r="Q93" s="51">
        <v>360</v>
      </c>
      <c r="R93" s="51">
        <v>435</v>
      </c>
      <c r="S93" s="51">
        <v>0</v>
      </c>
      <c r="T93" s="51">
        <f t="shared" si="17"/>
        <v>7235</v>
      </c>
    </row>
    <row r="94" spans="1:20" x14ac:dyDescent="0.3">
      <c r="A94" s="50"/>
      <c r="B94" s="50"/>
      <c r="C94" s="50"/>
      <c r="D94" s="50"/>
      <c r="E94" s="50"/>
      <c r="F94" s="50"/>
      <c r="G94" s="50" t="s">
        <v>153</v>
      </c>
      <c r="H94" s="51">
        <v>445.33</v>
      </c>
      <c r="I94" s="51">
        <v>445.33</v>
      </c>
      <c r="J94" s="51">
        <v>445.33</v>
      </c>
      <c r="K94" s="51">
        <v>445.33</v>
      </c>
      <c r="L94" s="51">
        <v>445.33</v>
      </c>
      <c r="M94" s="51">
        <v>445.33</v>
      </c>
      <c r="N94" s="51">
        <v>365.4</v>
      </c>
      <c r="O94" s="51">
        <v>365.4</v>
      </c>
      <c r="P94" s="51">
        <v>365.4</v>
      </c>
      <c r="Q94" s="51">
        <v>365.4</v>
      </c>
      <c r="R94" s="51">
        <v>445.33</v>
      </c>
      <c r="S94" s="51">
        <v>445.33</v>
      </c>
      <c r="T94" s="51">
        <f t="shared" si="17"/>
        <v>5024.24</v>
      </c>
    </row>
    <row r="95" spans="1:20" x14ac:dyDescent="0.3">
      <c r="A95" s="50"/>
      <c r="B95" s="50"/>
      <c r="C95" s="50"/>
      <c r="D95" s="50"/>
      <c r="E95" s="50"/>
      <c r="F95" s="50"/>
      <c r="G95" s="50" t="s">
        <v>154</v>
      </c>
      <c r="H95" s="51">
        <v>0</v>
      </c>
      <c r="I95" s="51">
        <v>0</v>
      </c>
      <c r="J95" s="51">
        <v>0</v>
      </c>
      <c r="K95" s="51">
        <v>0</v>
      </c>
      <c r="L95" s="51">
        <v>0</v>
      </c>
      <c r="M95" s="51">
        <v>0</v>
      </c>
      <c r="N95" s="51">
        <v>0</v>
      </c>
      <c r="O95" s="51">
        <v>0</v>
      </c>
      <c r="P95" s="51">
        <v>266</v>
      </c>
      <c r="Q95" s="51">
        <v>0</v>
      </c>
      <c r="R95" s="51">
        <v>0</v>
      </c>
      <c r="S95" s="51">
        <v>28</v>
      </c>
      <c r="T95" s="51">
        <f t="shared" si="17"/>
        <v>294</v>
      </c>
    </row>
    <row r="96" spans="1:20" x14ac:dyDescent="0.3">
      <c r="A96" s="50"/>
      <c r="B96" s="50"/>
      <c r="C96" s="50"/>
      <c r="D96" s="50"/>
      <c r="E96" s="50"/>
      <c r="F96" s="50"/>
      <c r="G96" s="50" t="s">
        <v>155</v>
      </c>
      <c r="H96" s="51">
        <v>0</v>
      </c>
      <c r="I96" s="51">
        <v>0</v>
      </c>
      <c r="J96" s="51">
        <v>0</v>
      </c>
      <c r="K96" s="51">
        <v>0</v>
      </c>
      <c r="L96" s="51">
        <v>365</v>
      </c>
      <c r="M96" s="51">
        <v>0</v>
      </c>
      <c r="N96" s="51">
        <v>0</v>
      </c>
      <c r="O96" s="51">
        <v>0</v>
      </c>
      <c r="P96" s="51">
        <v>0</v>
      </c>
      <c r="Q96" s="51">
        <v>219</v>
      </c>
      <c r="R96" s="51">
        <v>0</v>
      </c>
      <c r="S96" s="51">
        <v>0</v>
      </c>
      <c r="T96" s="51">
        <f t="shared" si="17"/>
        <v>584</v>
      </c>
    </row>
    <row r="97" spans="1:20" x14ac:dyDescent="0.3">
      <c r="A97" s="50"/>
      <c r="B97" s="50"/>
      <c r="C97" s="50"/>
      <c r="D97" s="50"/>
      <c r="E97" s="50"/>
      <c r="F97" s="50"/>
      <c r="G97" s="50" t="s">
        <v>156</v>
      </c>
      <c r="H97" s="51">
        <v>0</v>
      </c>
      <c r="I97" s="51">
        <v>0</v>
      </c>
      <c r="J97" s="51">
        <v>15</v>
      </c>
      <c r="K97" s="51">
        <v>13.59</v>
      </c>
      <c r="L97" s="51">
        <v>1982.42</v>
      </c>
      <c r="M97" s="51">
        <v>1019.56</v>
      </c>
      <c r="N97" s="51">
        <v>0</v>
      </c>
      <c r="O97" s="51">
        <v>0</v>
      </c>
      <c r="P97" s="51">
        <v>0</v>
      </c>
      <c r="Q97" s="51">
        <v>700</v>
      </c>
      <c r="R97" s="51">
        <v>0</v>
      </c>
      <c r="S97" s="51">
        <v>0</v>
      </c>
      <c r="T97" s="51">
        <f t="shared" si="17"/>
        <v>3730.57</v>
      </c>
    </row>
    <row r="98" spans="1:20" x14ac:dyDescent="0.3">
      <c r="A98" s="50"/>
      <c r="B98" s="50"/>
      <c r="C98" s="50"/>
      <c r="D98" s="50"/>
      <c r="E98" s="50"/>
      <c r="F98" s="50"/>
      <c r="G98" s="50" t="s">
        <v>157</v>
      </c>
      <c r="H98" s="51">
        <v>0</v>
      </c>
      <c r="I98" s="51">
        <v>120.73</v>
      </c>
      <c r="J98" s="51">
        <v>0</v>
      </c>
      <c r="K98" s="51">
        <v>321.43</v>
      </c>
      <c r="L98" s="51">
        <v>48.7</v>
      </c>
      <c r="M98" s="51">
        <v>56.42</v>
      </c>
      <c r="N98" s="51">
        <v>42.97</v>
      </c>
      <c r="O98" s="51">
        <v>0</v>
      </c>
      <c r="P98" s="51">
        <v>141.88</v>
      </c>
      <c r="Q98" s="51">
        <v>101.79</v>
      </c>
      <c r="R98" s="51">
        <v>0</v>
      </c>
      <c r="S98" s="51">
        <v>317.31</v>
      </c>
      <c r="T98" s="51">
        <f t="shared" si="17"/>
        <v>1151.23</v>
      </c>
    </row>
    <row r="99" spans="1:20" x14ac:dyDescent="0.3">
      <c r="A99" s="50"/>
      <c r="B99" s="50"/>
      <c r="C99" s="50"/>
      <c r="D99" s="50"/>
      <c r="E99" s="50"/>
      <c r="F99" s="50"/>
      <c r="G99" s="50" t="s">
        <v>158</v>
      </c>
      <c r="H99" s="51">
        <v>0</v>
      </c>
      <c r="I99" s="51">
        <v>0</v>
      </c>
      <c r="J99" s="51">
        <v>0</v>
      </c>
      <c r="K99" s="51">
        <v>0</v>
      </c>
      <c r="L99" s="51">
        <v>0</v>
      </c>
      <c r="M99" s="51">
        <v>0</v>
      </c>
      <c r="N99" s="51">
        <v>800</v>
      </c>
      <c r="O99" s="51">
        <v>0</v>
      </c>
      <c r="P99" s="51">
        <v>2292.25</v>
      </c>
      <c r="Q99" s="51">
        <v>0</v>
      </c>
      <c r="R99" s="51">
        <v>0</v>
      </c>
      <c r="S99" s="51">
        <v>0</v>
      </c>
      <c r="T99" s="51">
        <f t="shared" si="17"/>
        <v>3092.25</v>
      </c>
    </row>
    <row r="100" spans="1:20" x14ac:dyDescent="0.3">
      <c r="A100" s="50"/>
      <c r="B100" s="50"/>
      <c r="C100" s="50"/>
      <c r="D100" s="50"/>
      <c r="E100" s="50"/>
      <c r="F100" s="50"/>
      <c r="G100" s="50" t="s">
        <v>159</v>
      </c>
      <c r="H100" s="51">
        <v>0</v>
      </c>
      <c r="I100" s="51">
        <v>0</v>
      </c>
      <c r="J100" s="51">
        <v>0</v>
      </c>
      <c r="K100" s="51">
        <v>0</v>
      </c>
      <c r="L100" s="51">
        <v>0.45</v>
      </c>
      <c r="M100" s="51">
        <v>0</v>
      </c>
      <c r="N100" s="51">
        <v>0</v>
      </c>
      <c r="O100" s="51">
        <v>0</v>
      </c>
      <c r="P100" s="51">
        <v>0</v>
      </c>
      <c r="Q100" s="51">
        <v>0</v>
      </c>
      <c r="R100" s="51">
        <v>0</v>
      </c>
      <c r="S100" s="51">
        <v>0</v>
      </c>
      <c r="T100" s="51">
        <f t="shared" si="17"/>
        <v>0.45</v>
      </c>
    </row>
    <row r="101" spans="1:20" x14ac:dyDescent="0.3">
      <c r="A101" s="50"/>
      <c r="B101" s="50"/>
      <c r="C101" s="50"/>
      <c r="D101" s="50"/>
      <c r="E101" s="50"/>
      <c r="F101" s="50"/>
      <c r="G101" s="50" t="s">
        <v>160</v>
      </c>
      <c r="H101" s="51">
        <v>50</v>
      </c>
      <c r="I101" s="51">
        <v>100</v>
      </c>
      <c r="J101" s="51">
        <v>50</v>
      </c>
      <c r="K101" s="51">
        <v>50</v>
      </c>
      <c r="L101" s="51">
        <v>100</v>
      </c>
      <c r="M101" s="51">
        <v>50</v>
      </c>
      <c r="N101" s="51">
        <v>50</v>
      </c>
      <c r="O101" s="51">
        <v>50</v>
      </c>
      <c r="P101" s="51">
        <v>50</v>
      </c>
      <c r="Q101" s="51">
        <v>0</v>
      </c>
      <c r="R101" s="51">
        <v>50</v>
      </c>
      <c r="S101" s="51">
        <v>50</v>
      </c>
      <c r="T101" s="51">
        <f t="shared" si="17"/>
        <v>650</v>
      </c>
    </row>
    <row r="102" spans="1:20" ht="15" thickBot="1" x14ac:dyDescent="0.35">
      <c r="A102" s="50"/>
      <c r="B102" s="50"/>
      <c r="C102" s="50"/>
      <c r="D102" s="50"/>
      <c r="E102" s="50"/>
      <c r="F102" s="50"/>
      <c r="G102" s="50" t="s">
        <v>161</v>
      </c>
      <c r="H102" s="52">
        <v>91.27</v>
      </c>
      <c r="I102" s="52">
        <v>74.489999999999995</v>
      </c>
      <c r="J102" s="52">
        <v>177.15</v>
      </c>
      <c r="K102" s="52">
        <v>0</v>
      </c>
      <c r="L102" s="52">
        <v>183.75</v>
      </c>
      <c r="M102" s="52">
        <v>35.770000000000003</v>
      </c>
      <c r="N102" s="52">
        <v>103.47</v>
      </c>
      <c r="O102" s="52">
        <v>67.41</v>
      </c>
      <c r="P102" s="52">
        <v>128.22</v>
      </c>
      <c r="Q102" s="52">
        <v>24.99</v>
      </c>
      <c r="R102" s="52">
        <v>83.79</v>
      </c>
      <c r="S102" s="52">
        <v>108.78</v>
      </c>
      <c r="T102" s="52">
        <f t="shared" si="17"/>
        <v>1079.0899999999999</v>
      </c>
    </row>
    <row r="103" spans="1:20" x14ac:dyDescent="0.3">
      <c r="A103" s="50"/>
      <c r="B103" s="50"/>
      <c r="C103" s="50"/>
      <c r="D103" s="50"/>
      <c r="E103" s="50"/>
      <c r="F103" s="50" t="s">
        <v>162</v>
      </c>
      <c r="G103" s="50"/>
      <c r="H103" s="51">
        <f t="shared" ref="H103:S103" si="18">ROUND(SUM(H73:H102),5)</f>
        <v>7630.54</v>
      </c>
      <c r="I103" s="51">
        <f t="shared" si="18"/>
        <v>5872.19</v>
      </c>
      <c r="J103" s="51">
        <f t="shared" si="18"/>
        <v>7657.64</v>
      </c>
      <c r="K103" s="51">
        <f t="shared" si="18"/>
        <v>4493.18</v>
      </c>
      <c r="L103" s="51">
        <f t="shared" si="18"/>
        <v>7622.56</v>
      </c>
      <c r="M103" s="51">
        <f t="shared" si="18"/>
        <v>8331.69</v>
      </c>
      <c r="N103" s="51">
        <f t="shared" si="18"/>
        <v>17856.61</v>
      </c>
      <c r="O103" s="51">
        <f t="shared" si="18"/>
        <v>7525.12</v>
      </c>
      <c r="P103" s="51">
        <f t="shared" si="18"/>
        <v>7691.51</v>
      </c>
      <c r="Q103" s="51">
        <f t="shared" si="18"/>
        <v>7263.43</v>
      </c>
      <c r="R103" s="51">
        <f t="shared" si="18"/>
        <v>4806.33</v>
      </c>
      <c r="S103" s="51">
        <f t="shared" si="18"/>
        <v>5613.65</v>
      </c>
      <c r="T103" s="51">
        <f t="shared" si="17"/>
        <v>92364.45</v>
      </c>
    </row>
    <row r="104" spans="1:20" x14ac:dyDescent="0.3">
      <c r="A104" s="50"/>
      <c r="B104" s="50"/>
      <c r="C104" s="50"/>
      <c r="D104" s="50"/>
      <c r="E104" s="50"/>
      <c r="F104" s="50" t="s">
        <v>163</v>
      </c>
      <c r="G104" s="50"/>
      <c r="H104" s="51"/>
      <c r="I104" s="51"/>
      <c r="J104" s="51"/>
      <c r="K104" s="51"/>
      <c r="L104" s="51"/>
      <c r="M104" s="51"/>
      <c r="N104" s="51"/>
      <c r="O104" s="51"/>
      <c r="P104" s="51"/>
      <c r="Q104" s="51"/>
      <c r="R104" s="51"/>
      <c r="S104" s="51"/>
      <c r="T104" s="51"/>
    </row>
    <row r="105" spans="1:20" x14ac:dyDescent="0.3">
      <c r="A105" s="50"/>
      <c r="B105" s="50"/>
      <c r="C105" s="50"/>
      <c r="D105" s="50"/>
      <c r="E105" s="50"/>
      <c r="F105" s="50"/>
      <c r="G105" s="50" t="s">
        <v>164</v>
      </c>
      <c r="H105" s="51">
        <v>0</v>
      </c>
      <c r="I105" s="51">
        <v>295</v>
      </c>
      <c r="J105" s="51">
        <v>190</v>
      </c>
      <c r="K105" s="51">
        <v>1792.61</v>
      </c>
      <c r="L105" s="51">
        <v>0</v>
      </c>
      <c r="M105" s="51">
        <v>0</v>
      </c>
      <c r="N105" s="51">
        <v>387.88</v>
      </c>
      <c r="O105" s="51">
        <v>2523.37</v>
      </c>
      <c r="P105" s="51">
        <v>2521.58</v>
      </c>
      <c r="Q105" s="51">
        <v>2451.31</v>
      </c>
      <c r="R105" s="51">
        <v>0</v>
      </c>
      <c r="S105" s="51">
        <v>223.58</v>
      </c>
      <c r="T105" s="51">
        <f t="shared" ref="T105:T116" si="19">ROUND(SUM(H105:S105),5)</f>
        <v>10385.33</v>
      </c>
    </row>
    <row r="106" spans="1:20" x14ac:dyDescent="0.3">
      <c r="A106" s="50"/>
      <c r="B106" s="50"/>
      <c r="C106" s="50"/>
      <c r="D106" s="50"/>
      <c r="E106" s="50"/>
      <c r="F106" s="50"/>
      <c r="G106" s="50" t="s">
        <v>165</v>
      </c>
      <c r="H106" s="51">
        <v>1525</v>
      </c>
      <c r="I106" s="51">
        <v>0</v>
      </c>
      <c r="J106" s="51">
        <v>0</v>
      </c>
      <c r="K106" s="51">
        <v>0</v>
      </c>
      <c r="L106" s="51">
        <v>0</v>
      </c>
      <c r="M106" s="51">
        <v>0</v>
      </c>
      <c r="N106" s="51">
        <v>0</v>
      </c>
      <c r="O106" s="51">
        <v>0</v>
      </c>
      <c r="P106" s="51">
        <v>0</v>
      </c>
      <c r="Q106" s="51">
        <v>0</v>
      </c>
      <c r="R106" s="51">
        <v>0</v>
      </c>
      <c r="S106" s="51">
        <v>0</v>
      </c>
      <c r="T106" s="51">
        <f t="shared" si="19"/>
        <v>1525</v>
      </c>
    </row>
    <row r="107" spans="1:20" x14ac:dyDescent="0.3">
      <c r="A107" s="50"/>
      <c r="B107" s="50"/>
      <c r="C107" s="50"/>
      <c r="D107" s="50"/>
      <c r="E107" s="50"/>
      <c r="F107" s="50"/>
      <c r="G107" s="50" t="s">
        <v>166</v>
      </c>
      <c r="H107" s="51">
        <v>994.13</v>
      </c>
      <c r="I107" s="51">
        <v>2228</v>
      </c>
      <c r="J107" s="51">
        <v>490</v>
      </c>
      <c r="K107" s="51">
        <v>2668.6</v>
      </c>
      <c r="L107" s="51">
        <v>61</v>
      </c>
      <c r="M107" s="51">
        <v>490</v>
      </c>
      <c r="N107" s="51">
        <v>2228</v>
      </c>
      <c r="O107" s="51">
        <v>2690</v>
      </c>
      <c r="P107" s="51">
        <v>490</v>
      </c>
      <c r="Q107" s="51">
        <v>490</v>
      </c>
      <c r="R107" s="51">
        <v>2228</v>
      </c>
      <c r="S107" s="51">
        <v>539.59</v>
      </c>
      <c r="T107" s="51">
        <f t="shared" si="19"/>
        <v>15597.32</v>
      </c>
    </row>
    <row r="108" spans="1:20" x14ac:dyDescent="0.3">
      <c r="A108" s="50"/>
      <c r="B108" s="50"/>
      <c r="C108" s="50"/>
      <c r="D108" s="50"/>
      <c r="E108" s="50"/>
      <c r="F108" s="50"/>
      <c r="G108" s="50" t="s">
        <v>167</v>
      </c>
      <c r="H108" s="51">
        <v>450</v>
      </c>
      <c r="I108" s="51">
        <v>496</v>
      </c>
      <c r="J108" s="51">
        <v>450</v>
      </c>
      <c r="K108" s="51">
        <v>900</v>
      </c>
      <c r="L108" s="51">
        <v>46</v>
      </c>
      <c r="M108" s="51">
        <v>450</v>
      </c>
      <c r="N108" s="51">
        <v>496</v>
      </c>
      <c r="O108" s="51">
        <v>691</v>
      </c>
      <c r="P108" s="51">
        <v>450</v>
      </c>
      <c r="Q108" s="51">
        <v>546</v>
      </c>
      <c r="R108" s="51">
        <v>500</v>
      </c>
      <c r="S108" s="51">
        <v>546</v>
      </c>
      <c r="T108" s="51">
        <f t="shared" si="19"/>
        <v>6021</v>
      </c>
    </row>
    <row r="109" spans="1:20" x14ac:dyDescent="0.3">
      <c r="A109" s="50"/>
      <c r="B109" s="50"/>
      <c r="C109" s="50"/>
      <c r="D109" s="50"/>
      <c r="E109" s="50"/>
      <c r="F109" s="50"/>
      <c r="G109" s="50" t="s">
        <v>168</v>
      </c>
      <c r="H109" s="51">
        <v>0</v>
      </c>
      <c r="I109" s="51">
        <v>0</v>
      </c>
      <c r="J109" s="51">
        <v>800</v>
      </c>
      <c r="K109" s="51">
        <v>0</v>
      </c>
      <c r="L109" s="51">
        <v>1400</v>
      </c>
      <c r="M109" s="51">
        <v>0</v>
      </c>
      <c r="N109" s="51">
        <v>0</v>
      </c>
      <c r="O109" s="51">
        <v>400</v>
      </c>
      <c r="P109" s="51">
        <v>0</v>
      </c>
      <c r="Q109" s="51">
        <v>0</v>
      </c>
      <c r="R109" s="51">
        <v>0</v>
      </c>
      <c r="S109" s="51">
        <v>0</v>
      </c>
      <c r="T109" s="51">
        <f t="shared" si="19"/>
        <v>2600</v>
      </c>
    </row>
    <row r="110" spans="1:20" x14ac:dyDescent="0.3">
      <c r="A110" s="50"/>
      <c r="B110" s="50"/>
      <c r="C110" s="50"/>
      <c r="D110" s="50"/>
      <c r="E110" s="50"/>
      <c r="F110" s="50"/>
      <c r="G110" s="50" t="s">
        <v>169</v>
      </c>
      <c r="H110" s="51">
        <v>0</v>
      </c>
      <c r="I110" s="51">
        <v>125</v>
      </c>
      <c r="J110" s="51">
        <v>465</v>
      </c>
      <c r="K110" s="51">
        <v>0</v>
      </c>
      <c r="L110" s="51">
        <v>0</v>
      </c>
      <c r="M110" s="51">
        <v>155</v>
      </c>
      <c r="N110" s="51">
        <v>172</v>
      </c>
      <c r="O110" s="51">
        <v>0</v>
      </c>
      <c r="P110" s="51">
        <v>930</v>
      </c>
      <c r="Q110" s="51">
        <v>0</v>
      </c>
      <c r="R110" s="51">
        <v>0</v>
      </c>
      <c r="S110" s="51">
        <v>305</v>
      </c>
      <c r="T110" s="51">
        <f t="shared" si="19"/>
        <v>2152</v>
      </c>
    </row>
    <row r="111" spans="1:20" x14ac:dyDescent="0.3">
      <c r="A111" s="50"/>
      <c r="B111" s="50"/>
      <c r="C111" s="50"/>
      <c r="D111" s="50"/>
      <c r="E111" s="50"/>
      <c r="F111" s="50"/>
      <c r="G111" s="50" t="s">
        <v>171</v>
      </c>
      <c r="H111" s="51">
        <v>305.61</v>
      </c>
      <c r="I111" s="51">
        <v>0</v>
      </c>
      <c r="J111" s="51">
        <v>758.23</v>
      </c>
      <c r="K111" s="51">
        <v>333.11</v>
      </c>
      <c r="L111" s="51">
        <v>0</v>
      </c>
      <c r="M111" s="51">
        <v>666.22</v>
      </c>
      <c r="N111" s="51">
        <v>71.599999999999994</v>
      </c>
      <c r="O111" s="51">
        <v>666.22</v>
      </c>
      <c r="P111" s="51">
        <v>8306.75</v>
      </c>
      <c r="Q111" s="51">
        <v>149.18</v>
      </c>
      <c r="R111" s="51">
        <v>7675.8</v>
      </c>
      <c r="S111" s="51">
        <v>327.41000000000003</v>
      </c>
      <c r="T111" s="51">
        <f t="shared" si="19"/>
        <v>19260.13</v>
      </c>
    </row>
    <row r="112" spans="1:20" x14ac:dyDescent="0.3">
      <c r="A112" s="50"/>
      <c r="B112" s="50"/>
      <c r="C112" s="50"/>
      <c r="D112" s="50"/>
      <c r="E112" s="50"/>
      <c r="F112" s="50"/>
      <c r="G112" s="50" t="s">
        <v>172</v>
      </c>
      <c r="H112" s="51">
        <v>163.34</v>
      </c>
      <c r="I112" s="51">
        <v>384.91</v>
      </c>
      <c r="J112" s="51">
        <v>185.81</v>
      </c>
      <c r="K112" s="51">
        <v>187.95</v>
      </c>
      <c r="L112" s="51">
        <v>185.81</v>
      </c>
      <c r="M112" s="51">
        <v>187.35</v>
      </c>
      <c r="N112" s="51">
        <v>471.19</v>
      </c>
      <c r="O112" s="51">
        <v>36.840000000000003</v>
      </c>
      <c r="P112" s="51">
        <v>228.9</v>
      </c>
      <c r="Q112" s="51">
        <v>0</v>
      </c>
      <c r="R112" s="51">
        <v>385.67</v>
      </c>
      <c r="S112" s="51">
        <v>484.47</v>
      </c>
      <c r="T112" s="51">
        <f t="shared" si="19"/>
        <v>2902.24</v>
      </c>
    </row>
    <row r="113" spans="1:20" x14ac:dyDescent="0.3">
      <c r="A113" s="50"/>
      <c r="B113" s="50"/>
      <c r="C113" s="50"/>
      <c r="D113" s="50"/>
      <c r="E113" s="50"/>
      <c r="F113" s="50"/>
      <c r="G113" s="50" t="s">
        <v>173</v>
      </c>
      <c r="H113" s="51">
        <v>1086.21</v>
      </c>
      <c r="I113" s="51">
        <v>684.66</v>
      </c>
      <c r="J113" s="51">
        <v>938.47</v>
      </c>
      <c r="K113" s="51">
        <v>199.95</v>
      </c>
      <c r="L113" s="51">
        <v>764.87</v>
      </c>
      <c r="M113" s="51">
        <v>199.95</v>
      </c>
      <c r="N113" s="51">
        <v>1384.11</v>
      </c>
      <c r="O113" s="51">
        <v>471.42</v>
      </c>
      <c r="P113" s="51">
        <v>1236.1400000000001</v>
      </c>
      <c r="Q113" s="51">
        <v>1269.6099999999999</v>
      </c>
      <c r="R113" s="51">
        <v>258.58</v>
      </c>
      <c r="S113" s="51">
        <v>2321.1999999999998</v>
      </c>
      <c r="T113" s="51">
        <f t="shared" si="19"/>
        <v>10815.17</v>
      </c>
    </row>
    <row r="114" spans="1:20" ht="15" thickBot="1" x14ac:dyDescent="0.35">
      <c r="A114" s="50"/>
      <c r="B114" s="50"/>
      <c r="C114" s="50"/>
      <c r="D114" s="50"/>
      <c r="E114" s="50"/>
      <c r="F114" s="50"/>
      <c r="G114" s="50" t="s">
        <v>174</v>
      </c>
      <c r="H114" s="51">
        <v>0</v>
      </c>
      <c r="I114" s="51">
        <v>0</v>
      </c>
      <c r="J114" s="51">
        <v>11382.67</v>
      </c>
      <c r="K114" s="51">
        <v>2011.87</v>
      </c>
      <c r="L114" s="51">
        <v>0</v>
      </c>
      <c r="M114" s="51">
        <v>299.66000000000003</v>
      </c>
      <c r="N114" s="51">
        <v>1323.9</v>
      </c>
      <c r="O114" s="51">
        <v>45.99</v>
      </c>
      <c r="P114" s="51">
        <v>442.46</v>
      </c>
      <c r="Q114" s="51">
        <v>0</v>
      </c>
      <c r="R114" s="51">
        <v>342.55</v>
      </c>
      <c r="S114" s="51">
        <v>0</v>
      </c>
      <c r="T114" s="51">
        <f t="shared" si="19"/>
        <v>15849.1</v>
      </c>
    </row>
    <row r="115" spans="1:20" ht="15" thickBot="1" x14ac:dyDescent="0.35">
      <c r="A115" s="50"/>
      <c r="B115" s="50"/>
      <c r="C115" s="50"/>
      <c r="D115" s="50"/>
      <c r="E115" s="50"/>
      <c r="F115" s="50" t="s">
        <v>175</v>
      </c>
      <c r="G115" s="50"/>
      <c r="H115" s="53">
        <f t="shared" ref="H115:S115" si="20">ROUND(SUM(H104:H114),5)</f>
        <v>4524.29</v>
      </c>
      <c r="I115" s="53">
        <f t="shared" si="20"/>
        <v>4213.57</v>
      </c>
      <c r="J115" s="53">
        <f t="shared" si="20"/>
        <v>15660.18</v>
      </c>
      <c r="K115" s="53">
        <f t="shared" si="20"/>
        <v>8094.09</v>
      </c>
      <c r="L115" s="53">
        <f t="shared" si="20"/>
        <v>2457.6799999999998</v>
      </c>
      <c r="M115" s="53">
        <f t="shared" si="20"/>
        <v>2448.1799999999998</v>
      </c>
      <c r="N115" s="53">
        <f t="shared" si="20"/>
        <v>6534.68</v>
      </c>
      <c r="O115" s="53">
        <f t="shared" si="20"/>
        <v>7524.84</v>
      </c>
      <c r="P115" s="53">
        <f t="shared" si="20"/>
        <v>14605.83</v>
      </c>
      <c r="Q115" s="53">
        <f t="shared" si="20"/>
        <v>4906.1000000000004</v>
      </c>
      <c r="R115" s="53">
        <f t="shared" si="20"/>
        <v>11390.6</v>
      </c>
      <c r="S115" s="53">
        <f t="shared" si="20"/>
        <v>4747.25</v>
      </c>
      <c r="T115" s="53">
        <f t="shared" si="19"/>
        <v>87107.29</v>
      </c>
    </row>
    <row r="116" spans="1:20" x14ac:dyDescent="0.3">
      <c r="A116" s="50"/>
      <c r="B116" s="50"/>
      <c r="C116" s="50"/>
      <c r="D116" s="50"/>
      <c r="E116" s="50" t="s">
        <v>176</v>
      </c>
      <c r="F116" s="50"/>
      <c r="G116" s="50"/>
      <c r="H116" s="51">
        <f t="shared" ref="H116:S116" si="21">ROUND(H68+H72+H103+H115,5)</f>
        <v>12812.06</v>
      </c>
      <c r="I116" s="51">
        <f t="shared" si="21"/>
        <v>10871.28</v>
      </c>
      <c r="J116" s="51">
        <f t="shared" si="21"/>
        <v>24780.2</v>
      </c>
      <c r="K116" s="51">
        <f t="shared" si="21"/>
        <v>12924.06</v>
      </c>
      <c r="L116" s="51">
        <f t="shared" si="21"/>
        <v>11036.94</v>
      </c>
      <c r="M116" s="51">
        <f t="shared" si="21"/>
        <v>11741.11</v>
      </c>
      <c r="N116" s="51">
        <f t="shared" si="21"/>
        <v>25380.53</v>
      </c>
      <c r="O116" s="51">
        <f t="shared" si="21"/>
        <v>15968.64</v>
      </c>
      <c r="P116" s="51">
        <f t="shared" si="21"/>
        <v>23086.62</v>
      </c>
      <c r="Q116" s="51">
        <f t="shared" si="21"/>
        <v>12862.43</v>
      </c>
      <c r="R116" s="51">
        <f t="shared" si="21"/>
        <v>16906.099999999999</v>
      </c>
      <c r="S116" s="51">
        <f t="shared" si="21"/>
        <v>11140.94</v>
      </c>
      <c r="T116" s="51">
        <f t="shared" si="19"/>
        <v>189510.91</v>
      </c>
    </row>
    <row r="117" spans="1:20" x14ac:dyDescent="0.3">
      <c r="A117" s="50"/>
      <c r="B117" s="50"/>
      <c r="C117" s="50"/>
      <c r="D117" s="50"/>
      <c r="E117" s="50" t="s">
        <v>177</v>
      </c>
      <c r="F117" s="50"/>
      <c r="G117" s="50"/>
      <c r="H117" s="51"/>
      <c r="I117" s="51"/>
      <c r="J117" s="51"/>
      <c r="K117" s="51"/>
      <c r="L117" s="51"/>
      <c r="M117" s="51"/>
      <c r="N117" s="51"/>
      <c r="O117" s="51"/>
      <c r="P117" s="51"/>
      <c r="Q117" s="51"/>
      <c r="R117" s="51"/>
      <c r="S117" s="51"/>
      <c r="T117" s="51"/>
    </row>
    <row r="118" spans="1:20" x14ac:dyDescent="0.3">
      <c r="A118" s="50"/>
      <c r="B118" s="50"/>
      <c r="C118" s="50"/>
      <c r="D118" s="50"/>
      <c r="E118" s="50"/>
      <c r="F118" s="50" t="s">
        <v>178</v>
      </c>
      <c r="G118" s="50"/>
      <c r="H118" s="51"/>
      <c r="I118" s="51"/>
      <c r="J118" s="51"/>
      <c r="K118" s="51"/>
      <c r="L118" s="51"/>
      <c r="M118" s="51"/>
      <c r="N118" s="51"/>
      <c r="O118" s="51"/>
      <c r="P118" s="51"/>
      <c r="Q118" s="51"/>
      <c r="R118" s="51"/>
      <c r="S118" s="51"/>
      <c r="T118" s="51"/>
    </row>
    <row r="119" spans="1:20" ht="15" thickBot="1" x14ac:dyDescent="0.35">
      <c r="A119" s="50"/>
      <c r="B119" s="50"/>
      <c r="C119" s="50"/>
      <c r="D119" s="50"/>
      <c r="E119" s="50"/>
      <c r="F119" s="50"/>
      <c r="G119" s="50" t="s">
        <v>179</v>
      </c>
      <c r="H119" s="52">
        <v>0</v>
      </c>
      <c r="I119" s="52">
        <v>0</v>
      </c>
      <c r="J119" s="52">
        <v>48942.34</v>
      </c>
      <c r="K119" s="52">
        <v>0</v>
      </c>
      <c r="L119" s="52">
        <v>0</v>
      </c>
      <c r="M119" s="52">
        <v>0</v>
      </c>
      <c r="N119" s="52">
        <v>0</v>
      </c>
      <c r="O119" s="52">
        <v>0</v>
      </c>
      <c r="P119" s="52">
        <v>0</v>
      </c>
      <c r="Q119" s="52">
        <v>0</v>
      </c>
      <c r="R119" s="52">
        <v>0</v>
      </c>
      <c r="S119" s="52">
        <v>0</v>
      </c>
      <c r="T119" s="52">
        <f>ROUND(SUM(H119:S119),5)</f>
        <v>48942.34</v>
      </c>
    </row>
    <row r="120" spans="1:20" x14ac:dyDescent="0.3">
      <c r="A120" s="50"/>
      <c r="B120" s="50"/>
      <c r="C120" s="50"/>
      <c r="D120" s="50"/>
      <c r="E120" s="50"/>
      <c r="F120" s="50" t="s">
        <v>180</v>
      </c>
      <c r="G120" s="50"/>
      <c r="H120" s="51">
        <f t="shared" ref="H120:S120" si="22">ROUND(SUM(H118:H119),5)</f>
        <v>0</v>
      </c>
      <c r="I120" s="51">
        <f t="shared" si="22"/>
        <v>0</v>
      </c>
      <c r="J120" s="51">
        <f t="shared" si="22"/>
        <v>48942.34</v>
      </c>
      <c r="K120" s="51">
        <f t="shared" si="22"/>
        <v>0</v>
      </c>
      <c r="L120" s="51">
        <f t="shared" si="22"/>
        <v>0</v>
      </c>
      <c r="M120" s="51">
        <f t="shared" si="22"/>
        <v>0</v>
      </c>
      <c r="N120" s="51">
        <f t="shared" si="22"/>
        <v>0</v>
      </c>
      <c r="O120" s="51">
        <f t="shared" si="22"/>
        <v>0</v>
      </c>
      <c r="P120" s="51">
        <f t="shared" si="22"/>
        <v>0</v>
      </c>
      <c r="Q120" s="51">
        <f t="shared" si="22"/>
        <v>0</v>
      </c>
      <c r="R120" s="51">
        <f t="shared" si="22"/>
        <v>0</v>
      </c>
      <c r="S120" s="51">
        <f t="shared" si="22"/>
        <v>0</v>
      </c>
      <c r="T120" s="51">
        <f>ROUND(SUM(H120:S120),5)</f>
        <v>48942.34</v>
      </c>
    </row>
    <row r="121" spans="1:20" ht="15" thickBot="1" x14ac:dyDescent="0.35">
      <c r="A121" s="50"/>
      <c r="B121" s="50"/>
      <c r="C121" s="50"/>
      <c r="D121" s="50"/>
      <c r="E121" s="50"/>
      <c r="F121" s="50" t="s">
        <v>181</v>
      </c>
      <c r="G121" s="50"/>
      <c r="H121" s="52">
        <v>370.04</v>
      </c>
      <c r="I121" s="52">
        <v>197.78</v>
      </c>
      <c r="J121" s="52">
        <v>6027.61</v>
      </c>
      <c r="K121" s="52">
        <v>342.65</v>
      </c>
      <c r="L121" s="52">
        <v>153.12</v>
      </c>
      <c r="M121" s="52">
        <v>0</v>
      </c>
      <c r="N121" s="52">
        <v>299.86</v>
      </c>
      <c r="O121" s="52">
        <v>306.24</v>
      </c>
      <c r="P121" s="52">
        <v>542.07000000000005</v>
      </c>
      <c r="Q121" s="52">
        <v>-96.88</v>
      </c>
      <c r="R121" s="52">
        <v>0</v>
      </c>
      <c r="S121" s="52">
        <v>243.32</v>
      </c>
      <c r="T121" s="52">
        <f>ROUND(SUM(H121:S121),5)</f>
        <v>8385.81</v>
      </c>
    </row>
    <row r="122" spans="1:20" x14ac:dyDescent="0.3">
      <c r="A122" s="50"/>
      <c r="B122" s="50"/>
      <c r="C122" s="50"/>
      <c r="D122" s="50"/>
      <c r="E122" s="50" t="s">
        <v>182</v>
      </c>
      <c r="F122" s="50"/>
      <c r="G122" s="50"/>
      <c r="H122" s="51">
        <f t="shared" ref="H122:S122" si="23">ROUND(H117+SUM(H120:H121),5)</f>
        <v>370.04</v>
      </c>
      <c r="I122" s="51">
        <f t="shared" si="23"/>
        <v>197.78</v>
      </c>
      <c r="J122" s="51">
        <f t="shared" si="23"/>
        <v>54969.95</v>
      </c>
      <c r="K122" s="51">
        <f t="shared" si="23"/>
        <v>342.65</v>
      </c>
      <c r="L122" s="51">
        <f t="shared" si="23"/>
        <v>153.12</v>
      </c>
      <c r="M122" s="51">
        <f t="shared" si="23"/>
        <v>0</v>
      </c>
      <c r="N122" s="51">
        <f t="shared" si="23"/>
        <v>299.86</v>
      </c>
      <c r="O122" s="51">
        <f t="shared" si="23"/>
        <v>306.24</v>
      </c>
      <c r="P122" s="51">
        <f t="shared" si="23"/>
        <v>542.07000000000005</v>
      </c>
      <c r="Q122" s="51">
        <f t="shared" si="23"/>
        <v>-96.88</v>
      </c>
      <c r="R122" s="51">
        <f t="shared" si="23"/>
        <v>0</v>
      </c>
      <c r="S122" s="51">
        <f t="shared" si="23"/>
        <v>243.32</v>
      </c>
      <c r="T122" s="51">
        <f>ROUND(SUM(H122:S122),5)</f>
        <v>57328.15</v>
      </c>
    </row>
    <row r="123" spans="1:20" x14ac:dyDescent="0.3">
      <c r="A123" s="50"/>
      <c r="B123" s="50"/>
      <c r="C123" s="50"/>
      <c r="D123" s="50"/>
      <c r="E123" s="50" t="s">
        <v>183</v>
      </c>
      <c r="F123" s="50"/>
      <c r="G123" s="50"/>
      <c r="H123" s="51"/>
      <c r="I123" s="51"/>
      <c r="J123" s="51"/>
      <c r="K123" s="51"/>
      <c r="L123" s="51"/>
      <c r="M123" s="51"/>
      <c r="N123" s="51"/>
      <c r="O123" s="51"/>
      <c r="P123" s="51"/>
      <c r="Q123" s="51"/>
      <c r="R123" s="51"/>
      <c r="S123" s="51"/>
      <c r="T123" s="51"/>
    </row>
    <row r="124" spans="1:20" x14ac:dyDescent="0.3">
      <c r="A124" s="50"/>
      <c r="B124" s="50"/>
      <c r="C124" s="50"/>
      <c r="D124" s="50"/>
      <c r="E124" s="50"/>
      <c r="F124" s="50" t="s">
        <v>184</v>
      </c>
      <c r="G124" s="50"/>
      <c r="H124" s="51"/>
      <c r="I124" s="51"/>
      <c r="J124" s="51"/>
      <c r="K124" s="51"/>
      <c r="L124" s="51"/>
      <c r="M124" s="51"/>
      <c r="N124" s="51"/>
      <c r="O124" s="51"/>
      <c r="P124" s="51"/>
      <c r="Q124" s="51"/>
      <c r="R124" s="51"/>
      <c r="S124" s="51"/>
      <c r="T124" s="51"/>
    </row>
    <row r="125" spans="1:20" ht="15" thickBot="1" x14ac:dyDescent="0.35">
      <c r="A125" s="50"/>
      <c r="B125" s="50"/>
      <c r="C125" s="50"/>
      <c r="D125" s="50"/>
      <c r="E125" s="50"/>
      <c r="F125" s="50"/>
      <c r="G125" s="50" t="s">
        <v>279</v>
      </c>
      <c r="H125" s="52">
        <v>0</v>
      </c>
      <c r="I125" s="52">
        <v>0</v>
      </c>
      <c r="J125" s="52">
        <v>0</v>
      </c>
      <c r="K125" s="52">
        <v>0</v>
      </c>
      <c r="L125" s="52">
        <v>0</v>
      </c>
      <c r="M125" s="52">
        <v>0</v>
      </c>
      <c r="N125" s="52">
        <v>0</v>
      </c>
      <c r="O125" s="52">
        <v>0</v>
      </c>
      <c r="P125" s="52">
        <v>0</v>
      </c>
      <c r="Q125" s="52">
        <v>0</v>
      </c>
      <c r="R125" s="52">
        <v>1900</v>
      </c>
      <c r="S125" s="52">
        <v>0</v>
      </c>
      <c r="T125" s="52">
        <f>ROUND(SUM(H125:S125),5)</f>
        <v>1900</v>
      </c>
    </row>
    <row r="126" spans="1:20" x14ac:dyDescent="0.3">
      <c r="A126" s="50"/>
      <c r="B126" s="50"/>
      <c r="C126" s="50"/>
      <c r="D126" s="50"/>
      <c r="E126" s="50"/>
      <c r="F126" s="50" t="s">
        <v>186</v>
      </c>
      <c r="G126" s="50"/>
      <c r="H126" s="51">
        <f t="shared" ref="H126:S126" si="24">ROUND(SUM(H124:H125),5)</f>
        <v>0</v>
      </c>
      <c r="I126" s="51">
        <f t="shared" si="24"/>
        <v>0</v>
      </c>
      <c r="J126" s="51">
        <f t="shared" si="24"/>
        <v>0</v>
      </c>
      <c r="K126" s="51">
        <f t="shared" si="24"/>
        <v>0</v>
      </c>
      <c r="L126" s="51">
        <f t="shared" si="24"/>
        <v>0</v>
      </c>
      <c r="M126" s="51">
        <f t="shared" si="24"/>
        <v>0</v>
      </c>
      <c r="N126" s="51">
        <f t="shared" si="24"/>
        <v>0</v>
      </c>
      <c r="O126" s="51">
        <f t="shared" si="24"/>
        <v>0</v>
      </c>
      <c r="P126" s="51">
        <f t="shared" si="24"/>
        <v>0</v>
      </c>
      <c r="Q126" s="51">
        <f t="shared" si="24"/>
        <v>0</v>
      </c>
      <c r="R126" s="51">
        <f t="shared" si="24"/>
        <v>1900</v>
      </c>
      <c r="S126" s="51">
        <f t="shared" si="24"/>
        <v>0</v>
      </c>
      <c r="T126" s="51">
        <f>ROUND(SUM(H126:S126),5)</f>
        <v>1900</v>
      </c>
    </row>
    <row r="127" spans="1:20" x14ac:dyDescent="0.3">
      <c r="A127" s="50"/>
      <c r="B127" s="50"/>
      <c r="C127" s="50"/>
      <c r="D127" s="50"/>
      <c r="E127" s="50"/>
      <c r="F127" s="50" t="s">
        <v>187</v>
      </c>
      <c r="G127" s="50"/>
      <c r="H127" s="51"/>
      <c r="I127" s="51"/>
      <c r="J127" s="51"/>
      <c r="K127" s="51"/>
      <c r="L127" s="51"/>
      <c r="M127" s="51"/>
      <c r="N127" s="51"/>
      <c r="O127" s="51"/>
      <c r="P127" s="51"/>
      <c r="Q127" s="51"/>
      <c r="R127" s="51"/>
      <c r="S127" s="51"/>
      <c r="T127" s="51"/>
    </row>
    <row r="128" spans="1:20" ht="15" thickBot="1" x14ac:dyDescent="0.35">
      <c r="A128" s="50"/>
      <c r="B128" s="50"/>
      <c r="C128" s="50"/>
      <c r="D128" s="50"/>
      <c r="E128" s="50"/>
      <c r="F128" s="50"/>
      <c r="G128" s="50" t="s">
        <v>188</v>
      </c>
      <c r="H128" s="52">
        <v>0</v>
      </c>
      <c r="I128" s="52">
        <v>0</v>
      </c>
      <c r="J128" s="52">
        <v>0</v>
      </c>
      <c r="K128" s="52">
        <v>6935</v>
      </c>
      <c r="L128" s="52">
        <v>1357</v>
      </c>
      <c r="M128" s="52">
        <v>0</v>
      </c>
      <c r="N128" s="52">
        <v>0</v>
      </c>
      <c r="O128" s="52">
        <v>0</v>
      </c>
      <c r="P128" s="52">
        <v>0</v>
      </c>
      <c r="Q128" s="52">
        <v>0</v>
      </c>
      <c r="R128" s="52">
        <v>0</v>
      </c>
      <c r="S128" s="52">
        <v>355787.84</v>
      </c>
      <c r="T128" s="52">
        <f>ROUND(SUM(H128:S128),5)</f>
        <v>364079.84</v>
      </c>
    </row>
    <row r="129" spans="1:20" x14ac:dyDescent="0.3">
      <c r="A129" s="50"/>
      <c r="B129" s="50"/>
      <c r="C129" s="50"/>
      <c r="D129" s="50"/>
      <c r="E129" s="50"/>
      <c r="F129" s="50" t="s">
        <v>189</v>
      </c>
      <c r="G129" s="50"/>
      <c r="H129" s="51">
        <f t="shared" ref="H129:S129" si="25">ROUND(SUM(H127:H128),5)</f>
        <v>0</v>
      </c>
      <c r="I129" s="51">
        <f t="shared" si="25"/>
        <v>0</v>
      </c>
      <c r="J129" s="51">
        <f t="shared" si="25"/>
        <v>0</v>
      </c>
      <c r="K129" s="51">
        <f t="shared" si="25"/>
        <v>6935</v>
      </c>
      <c r="L129" s="51">
        <f t="shared" si="25"/>
        <v>1357</v>
      </c>
      <c r="M129" s="51">
        <f t="shared" si="25"/>
        <v>0</v>
      </c>
      <c r="N129" s="51">
        <f t="shared" si="25"/>
        <v>0</v>
      </c>
      <c r="O129" s="51">
        <f t="shared" si="25"/>
        <v>0</v>
      </c>
      <c r="P129" s="51">
        <f t="shared" si="25"/>
        <v>0</v>
      </c>
      <c r="Q129" s="51">
        <f t="shared" si="25"/>
        <v>0</v>
      </c>
      <c r="R129" s="51">
        <f t="shared" si="25"/>
        <v>0</v>
      </c>
      <c r="S129" s="51">
        <f t="shared" si="25"/>
        <v>355787.84</v>
      </c>
      <c r="T129" s="51">
        <f>ROUND(SUM(H129:S129),5)</f>
        <v>364079.84</v>
      </c>
    </row>
    <row r="130" spans="1:20" x14ac:dyDescent="0.3">
      <c r="A130" s="50"/>
      <c r="B130" s="50"/>
      <c r="C130" s="50"/>
      <c r="D130" s="50"/>
      <c r="E130" s="50"/>
      <c r="F130" s="50" t="s">
        <v>190</v>
      </c>
      <c r="G130" s="50"/>
      <c r="H130" s="51"/>
      <c r="I130" s="51"/>
      <c r="J130" s="51"/>
      <c r="K130" s="51"/>
      <c r="L130" s="51"/>
      <c r="M130" s="51"/>
      <c r="N130" s="51"/>
      <c r="O130" s="51"/>
      <c r="P130" s="51"/>
      <c r="Q130" s="51"/>
      <c r="R130" s="51"/>
      <c r="S130" s="51"/>
      <c r="T130" s="51"/>
    </row>
    <row r="131" spans="1:20" ht="15" thickBot="1" x14ac:dyDescent="0.35">
      <c r="A131" s="50"/>
      <c r="B131" s="50"/>
      <c r="C131" s="50"/>
      <c r="D131" s="50"/>
      <c r="E131" s="50"/>
      <c r="F131" s="50"/>
      <c r="G131" s="50" t="s">
        <v>193</v>
      </c>
      <c r="H131" s="51">
        <v>0</v>
      </c>
      <c r="I131" s="51">
        <v>0</v>
      </c>
      <c r="J131" s="51">
        <v>0</v>
      </c>
      <c r="K131" s="51">
        <v>0</v>
      </c>
      <c r="L131" s="51">
        <v>1945</v>
      </c>
      <c r="M131" s="51">
        <v>0</v>
      </c>
      <c r="N131" s="51">
        <v>0</v>
      </c>
      <c r="O131" s="51">
        <v>0</v>
      </c>
      <c r="P131" s="51">
        <v>0</v>
      </c>
      <c r="Q131" s="51">
        <v>0</v>
      </c>
      <c r="R131" s="51">
        <v>0</v>
      </c>
      <c r="S131" s="51">
        <v>0</v>
      </c>
      <c r="T131" s="51">
        <f>ROUND(SUM(H131:S131),5)</f>
        <v>1945</v>
      </c>
    </row>
    <row r="132" spans="1:20" ht="15" thickBot="1" x14ac:dyDescent="0.35">
      <c r="A132" s="50"/>
      <c r="B132" s="50"/>
      <c r="C132" s="50"/>
      <c r="D132" s="50"/>
      <c r="E132" s="50"/>
      <c r="F132" s="50" t="s">
        <v>194</v>
      </c>
      <c r="G132" s="50"/>
      <c r="H132" s="54">
        <f t="shared" ref="H132:S132" si="26">ROUND(SUM(H130:H131),5)</f>
        <v>0</v>
      </c>
      <c r="I132" s="54">
        <f t="shared" si="26"/>
        <v>0</v>
      </c>
      <c r="J132" s="54">
        <f t="shared" si="26"/>
        <v>0</v>
      </c>
      <c r="K132" s="54">
        <f t="shared" si="26"/>
        <v>0</v>
      </c>
      <c r="L132" s="54">
        <f t="shared" si="26"/>
        <v>1945</v>
      </c>
      <c r="M132" s="54">
        <f t="shared" si="26"/>
        <v>0</v>
      </c>
      <c r="N132" s="54">
        <f t="shared" si="26"/>
        <v>0</v>
      </c>
      <c r="O132" s="54">
        <f t="shared" si="26"/>
        <v>0</v>
      </c>
      <c r="P132" s="54">
        <f t="shared" si="26"/>
        <v>0</v>
      </c>
      <c r="Q132" s="54">
        <f t="shared" si="26"/>
        <v>0</v>
      </c>
      <c r="R132" s="54">
        <f t="shared" si="26"/>
        <v>0</v>
      </c>
      <c r="S132" s="54">
        <f t="shared" si="26"/>
        <v>0</v>
      </c>
      <c r="T132" s="54">
        <f>ROUND(SUM(H132:S132),5)</f>
        <v>1945</v>
      </c>
    </row>
    <row r="133" spans="1:20" ht="15" thickBot="1" x14ac:dyDescent="0.35">
      <c r="A133" s="50"/>
      <c r="B133" s="50"/>
      <c r="C133" s="50"/>
      <c r="D133" s="50"/>
      <c r="E133" s="50" t="s">
        <v>195</v>
      </c>
      <c r="F133" s="50"/>
      <c r="G133" s="50"/>
      <c r="H133" s="54">
        <f t="shared" ref="H133:S133" si="27">ROUND(H123+H126+H129+H132,5)</f>
        <v>0</v>
      </c>
      <c r="I133" s="54">
        <f t="shared" si="27"/>
        <v>0</v>
      </c>
      <c r="J133" s="54">
        <f t="shared" si="27"/>
        <v>0</v>
      </c>
      <c r="K133" s="54">
        <f t="shared" si="27"/>
        <v>6935</v>
      </c>
      <c r="L133" s="54">
        <f t="shared" si="27"/>
        <v>3302</v>
      </c>
      <c r="M133" s="54">
        <f t="shared" si="27"/>
        <v>0</v>
      </c>
      <c r="N133" s="54">
        <f t="shared" si="27"/>
        <v>0</v>
      </c>
      <c r="O133" s="54">
        <f t="shared" si="27"/>
        <v>0</v>
      </c>
      <c r="P133" s="54">
        <f t="shared" si="27"/>
        <v>0</v>
      </c>
      <c r="Q133" s="54">
        <f t="shared" si="27"/>
        <v>0</v>
      </c>
      <c r="R133" s="54">
        <f t="shared" si="27"/>
        <v>1900</v>
      </c>
      <c r="S133" s="54">
        <f t="shared" si="27"/>
        <v>355787.84</v>
      </c>
      <c r="T133" s="54">
        <f>ROUND(SUM(H133:S133),5)</f>
        <v>367924.84</v>
      </c>
    </row>
    <row r="134" spans="1:20" ht="15" thickBot="1" x14ac:dyDescent="0.35">
      <c r="A134" s="50"/>
      <c r="B134" s="50"/>
      <c r="C134" s="50"/>
      <c r="D134" s="50" t="s">
        <v>5</v>
      </c>
      <c r="E134" s="50"/>
      <c r="F134" s="50"/>
      <c r="G134" s="50"/>
      <c r="H134" s="53">
        <f t="shared" ref="H134:S134" si="28">ROUND(H39+H67+H116+H122+H133,5)</f>
        <v>55035.48</v>
      </c>
      <c r="I134" s="53">
        <f t="shared" si="28"/>
        <v>35475.449999999997</v>
      </c>
      <c r="J134" s="53">
        <f t="shared" si="28"/>
        <v>120305.86</v>
      </c>
      <c r="K134" s="53">
        <f t="shared" si="28"/>
        <v>40629.21</v>
      </c>
      <c r="L134" s="53">
        <f t="shared" si="28"/>
        <v>42225.39</v>
      </c>
      <c r="M134" s="53">
        <f t="shared" si="28"/>
        <v>35255.99</v>
      </c>
      <c r="N134" s="53">
        <f t="shared" si="28"/>
        <v>58915.23</v>
      </c>
      <c r="O134" s="53">
        <f t="shared" si="28"/>
        <v>40123.08</v>
      </c>
      <c r="P134" s="53">
        <f t="shared" si="28"/>
        <v>55599.54</v>
      </c>
      <c r="Q134" s="53">
        <f t="shared" si="28"/>
        <v>57824.7</v>
      </c>
      <c r="R134" s="53">
        <f t="shared" si="28"/>
        <v>44586.239999999998</v>
      </c>
      <c r="S134" s="53">
        <f t="shared" si="28"/>
        <v>393348.6</v>
      </c>
      <c r="T134" s="53">
        <f>ROUND(SUM(H134:S134),5)</f>
        <v>979324.77</v>
      </c>
    </row>
    <row r="135" spans="1:20" x14ac:dyDescent="0.3">
      <c r="A135" s="50"/>
      <c r="B135" s="50" t="s">
        <v>6</v>
      </c>
      <c r="C135" s="50"/>
      <c r="D135" s="50"/>
      <c r="E135" s="50"/>
      <c r="F135" s="50"/>
      <c r="G135" s="50"/>
      <c r="H135" s="51">
        <f t="shared" ref="H135:S135" si="29">ROUND(H2+H38-H134,5)</f>
        <v>42229.17</v>
      </c>
      <c r="I135" s="51">
        <f t="shared" si="29"/>
        <v>201346.38</v>
      </c>
      <c r="J135" s="51">
        <f t="shared" si="29"/>
        <v>-23492.63</v>
      </c>
      <c r="K135" s="51">
        <f t="shared" si="29"/>
        <v>20645.93</v>
      </c>
      <c r="L135" s="51">
        <f t="shared" si="29"/>
        <v>-21148.35</v>
      </c>
      <c r="M135" s="51">
        <f t="shared" si="29"/>
        <v>51003.360000000001</v>
      </c>
      <c r="N135" s="51">
        <f t="shared" si="29"/>
        <v>26647.89</v>
      </c>
      <c r="O135" s="51">
        <f t="shared" si="29"/>
        <v>-13691.18</v>
      </c>
      <c r="P135" s="51">
        <f t="shared" si="29"/>
        <v>242069.91</v>
      </c>
      <c r="Q135" s="51">
        <f t="shared" si="29"/>
        <v>160957.59</v>
      </c>
      <c r="R135" s="51">
        <f t="shared" si="29"/>
        <v>15115.07</v>
      </c>
      <c r="S135" s="51">
        <f t="shared" si="29"/>
        <v>-318923.76</v>
      </c>
      <c r="T135" s="51">
        <f>ROUND(SUM(H135:S135),5)</f>
        <v>382759.38</v>
      </c>
    </row>
    <row r="136" spans="1:20" x14ac:dyDescent="0.3">
      <c r="A136" s="50"/>
      <c r="B136" s="50" t="s">
        <v>7</v>
      </c>
      <c r="C136" s="50"/>
      <c r="D136" s="50"/>
      <c r="E136" s="50"/>
      <c r="F136" s="50"/>
      <c r="G136" s="50"/>
      <c r="H136" s="51"/>
      <c r="I136" s="51"/>
      <c r="J136" s="51"/>
      <c r="K136" s="51"/>
      <c r="L136" s="51"/>
      <c r="M136" s="51"/>
      <c r="N136" s="51"/>
      <c r="O136" s="51"/>
      <c r="P136" s="51"/>
      <c r="Q136" s="51"/>
      <c r="R136" s="51"/>
      <c r="S136" s="51"/>
      <c r="T136" s="51"/>
    </row>
    <row r="137" spans="1:20" x14ac:dyDescent="0.3">
      <c r="A137" s="50"/>
      <c r="B137" s="50"/>
      <c r="C137" s="50" t="s">
        <v>8</v>
      </c>
      <c r="D137" s="50"/>
      <c r="E137" s="50"/>
      <c r="F137" s="50"/>
      <c r="G137" s="50"/>
      <c r="H137" s="51"/>
      <c r="I137" s="51"/>
      <c r="J137" s="51"/>
      <c r="K137" s="51"/>
      <c r="L137" s="51"/>
      <c r="M137" s="51"/>
      <c r="N137" s="51"/>
      <c r="O137" s="51"/>
      <c r="P137" s="51"/>
      <c r="Q137" s="51"/>
      <c r="R137" s="51"/>
      <c r="S137" s="51"/>
      <c r="T137" s="51"/>
    </row>
    <row r="138" spans="1:20" x14ac:dyDescent="0.3">
      <c r="A138" s="50"/>
      <c r="B138" s="50"/>
      <c r="C138" s="50"/>
      <c r="D138" s="50" t="s">
        <v>196</v>
      </c>
      <c r="E138" s="50"/>
      <c r="F138" s="50"/>
      <c r="G138" s="50"/>
      <c r="H138" s="51">
        <v>0</v>
      </c>
      <c r="I138" s="51">
        <v>0</v>
      </c>
      <c r="J138" s="51">
        <v>0</v>
      </c>
      <c r="K138" s="51">
        <v>488.69</v>
      </c>
      <c r="L138" s="51">
        <v>0</v>
      </c>
      <c r="M138" s="51">
        <v>0</v>
      </c>
      <c r="N138" s="51">
        <v>0</v>
      </c>
      <c r="O138" s="51">
        <v>0</v>
      </c>
      <c r="P138" s="51">
        <v>0</v>
      </c>
      <c r="Q138" s="51">
        <v>1206.2</v>
      </c>
      <c r="R138" s="51">
        <v>0</v>
      </c>
      <c r="S138" s="51">
        <v>0</v>
      </c>
      <c r="T138" s="51">
        <f t="shared" ref="T138:T143" si="30">ROUND(SUM(H138:S138),5)</f>
        <v>1694.89</v>
      </c>
    </row>
    <row r="139" spans="1:20" x14ac:dyDescent="0.3">
      <c r="A139" s="50"/>
      <c r="B139" s="50"/>
      <c r="C139" s="50"/>
      <c r="D139" s="50" t="s">
        <v>197</v>
      </c>
      <c r="E139" s="50"/>
      <c r="F139" s="50"/>
      <c r="G139" s="50"/>
      <c r="H139" s="51">
        <v>-4192.53</v>
      </c>
      <c r="I139" s="51">
        <v>3613.14</v>
      </c>
      <c r="J139" s="51">
        <v>-10762.94</v>
      </c>
      <c r="K139" s="51">
        <v>3838.17</v>
      </c>
      <c r="L139" s="51">
        <v>-7360.71</v>
      </c>
      <c r="M139" s="51">
        <v>-12262.78</v>
      </c>
      <c r="N139" s="51">
        <v>-15312.76</v>
      </c>
      <c r="O139" s="51">
        <v>-7089.43</v>
      </c>
      <c r="P139" s="51">
        <v>-12210.57</v>
      </c>
      <c r="Q139" s="51">
        <v>-30666.5</v>
      </c>
      <c r="R139" s="51">
        <v>-22606.21</v>
      </c>
      <c r="S139" s="51">
        <v>-54477.599999999999</v>
      </c>
      <c r="T139" s="51">
        <f t="shared" si="30"/>
        <v>-169490.72</v>
      </c>
    </row>
    <row r="140" spans="1:20" ht="15" thickBot="1" x14ac:dyDescent="0.35">
      <c r="A140" s="50"/>
      <c r="B140" s="50"/>
      <c r="C140" s="50"/>
      <c r="D140" s="50" t="s">
        <v>280</v>
      </c>
      <c r="E140" s="50"/>
      <c r="F140" s="50"/>
      <c r="G140" s="50"/>
      <c r="H140" s="51">
        <v>0</v>
      </c>
      <c r="I140" s="51">
        <v>5230</v>
      </c>
      <c r="J140" s="51">
        <v>0</v>
      </c>
      <c r="K140" s="51">
        <v>0</v>
      </c>
      <c r="L140" s="51">
        <v>0</v>
      </c>
      <c r="M140" s="51">
        <v>0</v>
      </c>
      <c r="N140" s="51">
        <v>0</v>
      </c>
      <c r="O140" s="51">
        <v>0</v>
      </c>
      <c r="P140" s="51">
        <v>0</v>
      </c>
      <c r="Q140" s="51">
        <v>0</v>
      </c>
      <c r="R140" s="51">
        <v>0</v>
      </c>
      <c r="S140" s="51">
        <v>0</v>
      </c>
      <c r="T140" s="51">
        <f t="shared" si="30"/>
        <v>5230</v>
      </c>
    </row>
    <row r="141" spans="1:20" ht="15" thickBot="1" x14ac:dyDescent="0.35">
      <c r="A141" s="50"/>
      <c r="B141" s="50"/>
      <c r="C141" s="50" t="s">
        <v>9</v>
      </c>
      <c r="D141" s="50"/>
      <c r="E141" s="50"/>
      <c r="F141" s="50"/>
      <c r="G141" s="50"/>
      <c r="H141" s="54">
        <f t="shared" ref="H141:S141" si="31">ROUND(SUM(H137:H140),5)</f>
        <v>-4192.53</v>
      </c>
      <c r="I141" s="54">
        <f t="shared" si="31"/>
        <v>8843.14</v>
      </c>
      <c r="J141" s="54">
        <f t="shared" si="31"/>
        <v>-10762.94</v>
      </c>
      <c r="K141" s="54">
        <f t="shared" si="31"/>
        <v>4326.8599999999997</v>
      </c>
      <c r="L141" s="54">
        <f t="shared" si="31"/>
        <v>-7360.71</v>
      </c>
      <c r="M141" s="54">
        <f t="shared" si="31"/>
        <v>-12262.78</v>
      </c>
      <c r="N141" s="54">
        <f t="shared" si="31"/>
        <v>-15312.76</v>
      </c>
      <c r="O141" s="54">
        <f t="shared" si="31"/>
        <v>-7089.43</v>
      </c>
      <c r="P141" s="54">
        <f t="shared" si="31"/>
        <v>-12210.57</v>
      </c>
      <c r="Q141" s="54">
        <f t="shared" si="31"/>
        <v>-29460.3</v>
      </c>
      <c r="R141" s="54">
        <f t="shared" si="31"/>
        <v>-22606.21</v>
      </c>
      <c r="S141" s="54">
        <f t="shared" si="31"/>
        <v>-54477.599999999999</v>
      </c>
      <c r="T141" s="54">
        <f t="shared" si="30"/>
        <v>-162565.82999999999</v>
      </c>
    </row>
    <row r="142" spans="1:20" ht="15" thickBot="1" x14ac:dyDescent="0.35">
      <c r="A142" s="50"/>
      <c r="B142" s="50" t="s">
        <v>10</v>
      </c>
      <c r="C142" s="50"/>
      <c r="D142" s="50"/>
      <c r="E142" s="50"/>
      <c r="F142" s="50"/>
      <c r="G142" s="50"/>
      <c r="H142" s="54">
        <f t="shared" ref="H142:S142" si="32">ROUND(H136+H141,5)</f>
        <v>-4192.53</v>
      </c>
      <c r="I142" s="54">
        <f t="shared" si="32"/>
        <v>8843.14</v>
      </c>
      <c r="J142" s="54">
        <f t="shared" si="32"/>
        <v>-10762.94</v>
      </c>
      <c r="K142" s="54">
        <f t="shared" si="32"/>
        <v>4326.8599999999997</v>
      </c>
      <c r="L142" s="54">
        <f t="shared" si="32"/>
        <v>-7360.71</v>
      </c>
      <c r="M142" s="54">
        <f t="shared" si="32"/>
        <v>-12262.78</v>
      </c>
      <c r="N142" s="54">
        <f t="shared" si="32"/>
        <v>-15312.76</v>
      </c>
      <c r="O142" s="54">
        <f t="shared" si="32"/>
        <v>-7089.43</v>
      </c>
      <c r="P142" s="54">
        <f t="shared" si="32"/>
        <v>-12210.57</v>
      </c>
      <c r="Q142" s="54">
        <f t="shared" si="32"/>
        <v>-29460.3</v>
      </c>
      <c r="R142" s="54">
        <f t="shared" si="32"/>
        <v>-22606.21</v>
      </c>
      <c r="S142" s="54">
        <f t="shared" si="32"/>
        <v>-54477.599999999999</v>
      </c>
      <c r="T142" s="54">
        <f t="shared" si="30"/>
        <v>-162565.82999999999</v>
      </c>
    </row>
    <row r="143" spans="1:20" s="56" customFormat="1" ht="10.8" thickBot="1" x14ac:dyDescent="0.25">
      <c r="A143" s="50" t="s">
        <v>11</v>
      </c>
      <c r="B143" s="50"/>
      <c r="C143" s="50"/>
      <c r="D143" s="50"/>
      <c r="E143" s="50"/>
      <c r="F143" s="50"/>
      <c r="G143" s="50"/>
      <c r="H143" s="55">
        <f t="shared" ref="H143:S143" si="33">ROUND(H135+H142,5)</f>
        <v>38036.639999999999</v>
      </c>
      <c r="I143" s="55">
        <f t="shared" si="33"/>
        <v>210189.52</v>
      </c>
      <c r="J143" s="55">
        <f t="shared" si="33"/>
        <v>-34255.57</v>
      </c>
      <c r="K143" s="55">
        <f t="shared" si="33"/>
        <v>24972.79</v>
      </c>
      <c r="L143" s="55">
        <f t="shared" si="33"/>
        <v>-28509.06</v>
      </c>
      <c r="M143" s="55">
        <f t="shared" si="33"/>
        <v>38740.58</v>
      </c>
      <c r="N143" s="55">
        <f t="shared" si="33"/>
        <v>11335.13</v>
      </c>
      <c r="O143" s="55">
        <f t="shared" si="33"/>
        <v>-20780.61</v>
      </c>
      <c r="P143" s="55">
        <f t="shared" si="33"/>
        <v>229859.34</v>
      </c>
      <c r="Q143" s="55">
        <f t="shared" si="33"/>
        <v>131497.29</v>
      </c>
      <c r="R143" s="55">
        <f t="shared" si="33"/>
        <v>-7491.14</v>
      </c>
      <c r="S143" s="55">
        <f t="shared" si="33"/>
        <v>-373401.36</v>
      </c>
      <c r="T143" s="55">
        <f t="shared" si="30"/>
        <v>220193.55</v>
      </c>
    </row>
    <row r="144" spans="1:20" ht="15" thickTop="1" x14ac:dyDescent="0.3"/>
  </sheetData>
  <pageMargins left="0.7" right="0.7" top="0.75" bottom="0.75" header="0.1" footer="0.3"/>
  <pageSetup orientation="portrait" horizontalDpi="0" verticalDpi="0" r:id="rId1"/>
  <headerFooter>
    <oddHeader>&amp;L&amp;"Arial,Bold"&amp;8 1:14 PM
&amp;"Arial,Bold"&amp;8 04/28/22
&amp;"Arial,Bold"&amp;8 Accrual Basis&amp;C&amp;"Arial,Bold"&amp;12 Temecula Public Cemetery District
&amp;"Arial,Bold"&amp;14 Profit &amp;&amp; Loss
&amp;"Arial,Bold"&amp;10 April 2021 through March 2022</oddHeader>
    <oddFooter>&amp;R&amp;"Arial,Bold"&amp;8 Page &amp;P of &amp;N</oddFooter>
  </headerFooter>
  <drawing r:id="rId2"/>
  <legacyDrawing r:id="rId3"/>
  <controls>
    <mc:AlternateContent xmlns:mc="http://schemas.openxmlformats.org/markup-compatibility/2006">
      <mc:Choice Requires="x14">
        <control shapeId="91138" r:id="rId4" name="HEADER">
          <controlPr defaultSize="0" autoLine="0" r:id="rId5">
            <anchor moveWithCells="1">
              <from>
                <xdr:col>0</xdr:col>
                <xdr:colOff>0</xdr:colOff>
                <xdr:row>0</xdr:row>
                <xdr:rowOff>0</xdr:rowOff>
              </from>
              <to>
                <xdr:col>4</xdr:col>
                <xdr:colOff>68580</xdr:colOff>
                <xdr:row>1</xdr:row>
                <xdr:rowOff>45720</xdr:rowOff>
              </to>
            </anchor>
          </controlPr>
        </control>
      </mc:Choice>
      <mc:Fallback>
        <control shapeId="91138" r:id="rId4" name="HEADER"/>
      </mc:Fallback>
    </mc:AlternateContent>
    <mc:AlternateContent xmlns:mc="http://schemas.openxmlformats.org/markup-compatibility/2006">
      <mc:Choice Requires="x14">
        <control shapeId="91137" r:id="rId6" name="FILTER">
          <controlPr defaultSize="0" autoLine="0" r:id="rId7">
            <anchor moveWithCells="1">
              <from>
                <xdr:col>0</xdr:col>
                <xdr:colOff>0</xdr:colOff>
                <xdr:row>0</xdr:row>
                <xdr:rowOff>0</xdr:rowOff>
              </from>
              <to>
                <xdr:col>4</xdr:col>
                <xdr:colOff>68580</xdr:colOff>
                <xdr:row>1</xdr:row>
                <xdr:rowOff>45720</xdr:rowOff>
              </to>
            </anchor>
          </controlPr>
        </control>
      </mc:Choice>
      <mc:Fallback>
        <control shapeId="91137" r:id="rId6" name="FILTER"/>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14E7-9C19-4251-BB92-E7FBE934C298}">
  <sheetPr codeName="Sheet13"/>
  <dimension ref="A1:AE187"/>
  <sheetViews>
    <sheetView workbookViewId="0">
      <pane xSplit="6" ySplit="1" topLeftCell="G2" activePane="bottomRight" state="frozenSplit"/>
      <selection pane="topRight" activeCell="H1" sqref="H1"/>
      <selection pane="bottomLeft" activeCell="A2" sqref="A2"/>
      <selection pane="bottomRight" activeCell="AD16" sqref="AD16"/>
    </sheetView>
  </sheetViews>
  <sheetFormatPr defaultRowHeight="14.4" x14ac:dyDescent="0.3"/>
  <cols>
    <col min="1" max="5" width="3" style="56" customWidth="1"/>
    <col min="6" max="6" width="23.44140625" style="56" customWidth="1"/>
    <col min="7" max="8" width="7.109375" hidden="1" customWidth="1"/>
    <col min="9" max="9" width="7.88671875" hidden="1" customWidth="1"/>
    <col min="10" max="10" width="8.33203125" hidden="1" customWidth="1"/>
    <col min="11" max="11" width="7.109375" hidden="1" customWidth="1"/>
    <col min="12" max="12" width="7.5546875" hidden="1" customWidth="1"/>
    <col min="13" max="14" width="7.109375" hidden="1" customWidth="1"/>
    <col min="15" max="15" width="7.5546875" hidden="1" customWidth="1"/>
    <col min="16" max="17" width="7.88671875" hidden="1" customWidth="1"/>
    <col min="18" max="18" width="7.109375" hidden="1" customWidth="1"/>
    <col min="19" max="19" width="7.5546875" hidden="1" customWidth="1"/>
    <col min="20" max="22" width="9.5546875" hidden="1" customWidth="1"/>
    <col min="23" max="23" width="7.5546875" hidden="1" customWidth="1"/>
    <col min="24" max="24" width="10.109375" style="81" customWidth="1"/>
    <col min="25" max="26" width="9.5546875" style="81" customWidth="1"/>
    <col min="27" max="27" width="22.88671875" style="82" customWidth="1"/>
    <col min="29" max="29" width="7.6640625" customWidth="1"/>
    <col min="31" max="31" width="15.109375" customWidth="1"/>
  </cols>
  <sheetData>
    <row r="1" spans="1:27" s="47" customFormat="1" ht="51" customHeight="1" thickBot="1" x14ac:dyDescent="0.35">
      <c r="A1" s="57"/>
      <c r="B1" s="57"/>
      <c r="C1" s="57"/>
      <c r="D1" s="57"/>
      <c r="E1" s="57"/>
      <c r="F1" s="57"/>
      <c r="G1" s="58"/>
      <c r="H1" s="58"/>
      <c r="I1" s="58"/>
      <c r="J1" s="58"/>
      <c r="K1" s="58" t="s">
        <v>221</v>
      </c>
      <c r="L1" s="58" t="s">
        <v>222</v>
      </c>
      <c r="M1" s="58" t="s">
        <v>223</v>
      </c>
      <c r="N1" s="58" t="s">
        <v>224</v>
      </c>
      <c r="O1" s="58" t="s">
        <v>225</v>
      </c>
      <c r="P1" s="58" t="s">
        <v>226</v>
      </c>
      <c r="Q1" s="58" t="s">
        <v>227</v>
      </c>
      <c r="R1" s="58" t="s">
        <v>228</v>
      </c>
      <c r="S1" s="58" t="s">
        <v>229</v>
      </c>
      <c r="T1" s="58" t="s">
        <v>260</v>
      </c>
      <c r="U1" s="58" t="s">
        <v>234</v>
      </c>
      <c r="V1" s="58" t="s">
        <v>235</v>
      </c>
      <c r="W1" s="58"/>
      <c r="X1" s="66" t="s">
        <v>236</v>
      </c>
      <c r="Y1" s="66" t="s">
        <v>220</v>
      </c>
      <c r="Z1" s="66" t="s">
        <v>240</v>
      </c>
      <c r="AA1" s="66" t="s">
        <v>241</v>
      </c>
    </row>
    <row r="2" spans="1:27" ht="15" thickTop="1" x14ac:dyDescent="0.3">
      <c r="A2" s="50" t="s">
        <v>1</v>
      </c>
      <c r="B2" s="50"/>
      <c r="C2" s="50"/>
      <c r="D2" s="50"/>
      <c r="E2" s="50"/>
      <c r="F2" s="50"/>
      <c r="G2" s="51"/>
      <c r="H2" s="51"/>
      <c r="I2" s="51"/>
      <c r="J2" s="51"/>
      <c r="K2" s="51"/>
      <c r="L2" s="51"/>
      <c r="M2" s="51"/>
      <c r="N2" s="51"/>
      <c r="O2" s="51"/>
      <c r="P2" s="51"/>
      <c r="Q2" s="51"/>
      <c r="R2" s="51"/>
      <c r="S2" s="51"/>
      <c r="T2" s="51"/>
      <c r="U2" s="51"/>
      <c r="V2" s="51"/>
      <c r="W2" s="51"/>
      <c r="X2" s="67"/>
      <c r="Y2" s="67"/>
      <c r="Z2" s="67"/>
      <c r="AA2" s="68"/>
    </row>
    <row r="3" spans="1:27" x14ac:dyDescent="0.3">
      <c r="A3" s="50"/>
      <c r="B3" s="50"/>
      <c r="C3" s="50" t="s">
        <v>2</v>
      </c>
      <c r="D3" s="50"/>
      <c r="E3" s="50"/>
      <c r="F3" s="50"/>
      <c r="G3" s="51"/>
      <c r="H3" s="51"/>
      <c r="I3" s="51"/>
      <c r="J3" s="51"/>
      <c r="K3" s="51"/>
      <c r="L3" s="51"/>
      <c r="M3" s="51"/>
      <c r="N3" s="51"/>
      <c r="O3" s="51"/>
      <c r="P3" s="51"/>
      <c r="Q3" s="51"/>
      <c r="R3" s="51"/>
      <c r="S3" s="51"/>
      <c r="T3" s="51"/>
      <c r="U3" s="51"/>
      <c r="V3" s="51"/>
      <c r="W3" s="51"/>
      <c r="X3" s="67"/>
      <c r="Y3" s="67"/>
      <c r="Z3" s="67"/>
      <c r="AA3" s="68"/>
    </row>
    <row r="4" spans="1:27" x14ac:dyDescent="0.3">
      <c r="A4" s="50"/>
      <c r="B4" s="50"/>
      <c r="C4" s="50"/>
      <c r="D4" s="50" t="s">
        <v>74</v>
      </c>
      <c r="E4" s="50"/>
      <c r="F4" s="50"/>
      <c r="G4" s="51"/>
      <c r="H4" s="51"/>
      <c r="I4" s="51"/>
      <c r="J4" s="51"/>
      <c r="K4" s="51"/>
      <c r="L4" s="51"/>
      <c r="M4" s="51"/>
      <c r="N4" s="51"/>
      <c r="O4" s="51"/>
      <c r="P4" s="51"/>
      <c r="Q4" s="51"/>
      <c r="R4" s="51"/>
      <c r="S4" s="51"/>
      <c r="T4" s="51"/>
      <c r="U4" s="51"/>
      <c r="V4" s="51"/>
      <c r="W4" s="51"/>
      <c r="X4" s="67"/>
      <c r="Y4" s="67"/>
      <c r="Z4" s="67"/>
      <c r="AA4" s="68"/>
    </row>
    <row r="5" spans="1:27" x14ac:dyDescent="0.3">
      <c r="A5" s="50"/>
      <c r="B5" s="50"/>
      <c r="C5" s="50"/>
      <c r="D5" s="50"/>
      <c r="E5" s="50" t="s">
        <v>75</v>
      </c>
      <c r="F5" s="50"/>
      <c r="G5" s="51"/>
      <c r="H5" s="51"/>
      <c r="I5" s="51"/>
      <c r="J5" s="51"/>
      <c r="K5" s="51">
        <v>-4000.33</v>
      </c>
      <c r="L5" s="51">
        <v>0</v>
      </c>
      <c r="M5" s="51">
        <v>0</v>
      </c>
      <c r="N5" s="51">
        <v>0</v>
      </c>
      <c r="O5" s="51">
        <v>0</v>
      </c>
      <c r="P5" s="51">
        <v>198022.72</v>
      </c>
      <c r="Q5" s="51">
        <v>156187.59</v>
      </c>
      <c r="R5" s="51">
        <v>3095.51</v>
      </c>
      <c r="S5" s="51">
        <v>0</v>
      </c>
      <c r="T5" s="51">
        <v>66007.55</v>
      </c>
      <c r="U5" s="51">
        <v>190781.16</v>
      </c>
      <c r="V5" s="51">
        <v>13907</v>
      </c>
      <c r="W5" s="51"/>
      <c r="X5" s="67">
        <f t="shared" ref="X5:X14" si="0">ROUND(SUM(G5:W5),5)</f>
        <v>624001.19999999995</v>
      </c>
      <c r="Y5" s="67">
        <v>625300</v>
      </c>
      <c r="Z5" s="67">
        <v>663000</v>
      </c>
      <c r="AA5" s="68"/>
    </row>
    <row r="6" spans="1:27" x14ac:dyDescent="0.3">
      <c r="A6" s="50"/>
      <c r="B6" s="50"/>
      <c r="C6" s="50"/>
      <c r="D6" s="50"/>
      <c r="E6" s="50" t="s">
        <v>76</v>
      </c>
      <c r="F6" s="50"/>
      <c r="G6" s="51"/>
      <c r="H6" s="51"/>
      <c r="I6" s="51"/>
      <c r="J6" s="51"/>
      <c r="K6" s="51">
        <v>0</v>
      </c>
      <c r="L6" s="51">
        <v>0</v>
      </c>
      <c r="M6" s="51">
        <v>0</v>
      </c>
      <c r="N6" s="51">
        <v>25398.66</v>
      </c>
      <c r="O6" s="51">
        <v>0</v>
      </c>
      <c r="P6" s="51">
        <v>1708.76</v>
      </c>
      <c r="Q6" s="51">
        <v>0</v>
      </c>
      <c r="R6" s="51">
        <v>0</v>
      </c>
      <c r="S6" s="51">
        <v>0</v>
      </c>
      <c r="T6" s="51">
        <v>0</v>
      </c>
      <c r="U6" s="51">
        <v>0</v>
      </c>
      <c r="V6" s="51">
        <v>17730</v>
      </c>
      <c r="W6" s="51"/>
      <c r="X6" s="67">
        <f t="shared" si="0"/>
        <v>44837.42</v>
      </c>
      <c r="Y6" s="67">
        <v>15000</v>
      </c>
      <c r="Z6" s="67">
        <v>25000</v>
      </c>
      <c r="AA6" s="68" t="s">
        <v>254</v>
      </c>
    </row>
    <row r="7" spans="1:27" x14ac:dyDescent="0.3">
      <c r="A7" s="50"/>
      <c r="B7" s="50"/>
      <c r="C7" s="50"/>
      <c r="D7" s="50"/>
      <c r="E7" s="50" t="s">
        <v>77</v>
      </c>
      <c r="F7" s="50"/>
      <c r="G7" s="51"/>
      <c r="H7" s="51"/>
      <c r="I7" s="51"/>
      <c r="J7" s="51"/>
      <c r="K7" s="51">
        <v>0</v>
      </c>
      <c r="L7" s="51">
        <v>0</v>
      </c>
      <c r="M7" s="51">
        <v>0</v>
      </c>
      <c r="N7" s="51">
        <v>0</v>
      </c>
      <c r="O7" s="51">
        <v>0</v>
      </c>
      <c r="P7" s="51">
        <v>0</v>
      </c>
      <c r="Q7" s="51">
        <v>3744.8</v>
      </c>
      <c r="R7" s="51">
        <v>0</v>
      </c>
      <c r="S7" s="51">
        <v>2285.4699999999998</v>
      </c>
      <c r="T7" s="51">
        <v>0</v>
      </c>
      <c r="U7" s="51">
        <v>3115.61</v>
      </c>
      <c r="V7" s="51">
        <v>260</v>
      </c>
      <c r="W7" s="51"/>
      <c r="X7" s="67">
        <f t="shared" si="0"/>
        <v>9405.8799999999992</v>
      </c>
      <c r="Y7" s="67">
        <v>9000</v>
      </c>
      <c r="Z7" s="67">
        <v>9600</v>
      </c>
      <c r="AA7" s="68" t="s">
        <v>254</v>
      </c>
    </row>
    <row r="8" spans="1:27" x14ac:dyDescent="0.3">
      <c r="A8" s="50"/>
      <c r="B8" s="50"/>
      <c r="C8" s="50"/>
      <c r="D8" s="50"/>
      <c r="E8" s="50" t="s">
        <v>78</v>
      </c>
      <c r="F8" s="50"/>
      <c r="G8" s="51"/>
      <c r="H8" s="51"/>
      <c r="I8" s="51"/>
      <c r="J8" s="51"/>
      <c r="K8" s="51">
        <v>0</v>
      </c>
      <c r="L8" s="51">
        <v>0</v>
      </c>
      <c r="M8" s="51">
        <v>0</v>
      </c>
      <c r="N8" s="51">
        <v>0</v>
      </c>
      <c r="O8" s="51">
        <v>0</v>
      </c>
      <c r="P8" s="51">
        <v>0</v>
      </c>
      <c r="Q8" s="51">
        <v>3829.4</v>
      </c>
      <c r="R8" s="51">
        <v>0</v>
      </c>
      <c r="S8" s="51">
        <v>644.45000000000005</v>
      </c>
      <c r="T8" s="51">
        <v>0</v>
      </c>
      <c r="U8" s="51">
        <v>0</v>
      </c>
      <c r="V8" s="51">
        <v>2014.63</v>
      </c>
      <c r="W8" s="51"/>
      <c r="X8" s="67">
        <f t="shared" si="0"/>
        <v>6488.48</v>
      </c>
      <c r="Y8" s="67">
        <v>3500</v>
      </c>
      <c r="Z8" s="67">
        <v>4500</v>
      </c>
      <c r="AA8" s="68" t="s">
        <v>254</v>
      </c>
    </row>
    <row r="9" spans="1:27" x14ac:dyDescent="0.3">
      <c r="A9" s="50"/>
      <c r="B9" s="50"/>
      <c r="C9" s="50"/>
      <c r="D9" s="50"/>
      <c r="E9" s="50" t="s">
        <v>79</v>
      </c>
      <c r="F9" s="50"/>
      <c r="G9" s="51"/>
      <c r="H9" s="51"/>
      <c r="I9" s="51"/>
      <c r="J9" s="51"/>
      <c r="K9" s="51">
        <v>0</v>
      </c>
      <c r="L9" s="51">
        <v>0</v>
      </c>
      <c r="M9" s="51">
        <v>0</v>
      </c>
      <c r="N9" s="51">
        <v>4889.55</v>
      </c>
      <c r="O9" s="51">
        <v>0</v>
      </c>
      <c r="P9" s="51">
        <v>0</v>
      </c>
      <c r="Q9" s="51">
        <v>0</v>
      </c>
      <c r="R9" s="51">
        <v>0</v>
      </c>
      <c r="S9" s="51">
        <v>0</v>
      </c>
      <c r="T9" s="51">
        <v>0</v>
      </c>
      <c r="U9" s="51">
        <v>0</v>
      </c>
      <c r="V9" s="51">
        <v>-1639</v>
      </c>
      <c r="W9" s="51"/>
      <c r="X9" s="67">
        <f t="shared" si="0"/>
        <v>3250.55</v>
      </c>
      <c r="Y9" s="67">
        <v>10000</v>
      </c>
      <c r="Z9" s="67">
        <v>10000</v>
      </c>
      <c r="AA9" s="68"/>
    </row>
    <row r="10" spans="1:27" x14ac:dyDescent="0.3">
      <c r="A10" s="50"/>
      <c r="B10" s="50"/>
      <c r="C10" s="50"/>
      <c r="D10" s="50"/>
      <c r="E10" s="50" t="s">
        <v>80</v>
      </c>
      <c r="F10" s="50"/>
      <c r="G10" s="51"/>
      <c r="H10" s="51"/>
      <c r="I10" s="51"/>
      <c r="J10" s="51"/>
      <c r="K10" s="51">
        <v>0</v>
      </c>
      <c r="L10" s="51">
        <v>0</v>
      </c>
      <c r="M10" s="51">
        <v>0</v>
      </c>
      <c r="N10" s="51">
        <v>0</v>
      </c>
      <c r="O10" s="51">
        <v>0</v>
      </c>
      <c r="P10" s="51">
        <v>0</v>
      </c>
      <c r="Q10" s="51">
        <v>43513.8</v>
      </c>
      <c r="R10" s="51">
        <v>0</v>
      </c>
      <c r="S10" s="51">
        <v>0</v>
      </c>
      <c r="T10" s="51">
        <v>0</v>
      </c>
      <c r="U10" s="51">
        <v>0</v>
      </c>
      <c r="V10" s="51">
        <v>41834.04</v>
      </c>
      <c r="W10" s="51"/>
      <c r="X10" s="67">
        <f t="shared" si="0"/>
        <v>85347.839999999997</v>
      </c>
      <c r="Y10" s="67">
        <v>40000</v>
      </c>
      <c r="Z10" s="67">
        <v>40000</v>
      </c>
      <c r="AA10" s="68"/>
    </row>
    <row r="11" spans="1:27" x14ac:dyDescent="0.3">
      <c r="A11" s="50"/>
      <c r="B11" s="50"/>
      <c r="C11" s="50"/>
      <c r="D11" s="50"/>
      <c r="E11" s="50" t="s">
        <v>81</v>
      </c>
      <c r="F11" s="50"/>
      <c r="G11" s="51"/>
      <c r="H11" s="51"/>
      <c r="I11" s="51"/>
      <c r="J11" s="51"/>
      <c r="K11" s="51">
        <v>0</v>
      </c>
      <c r="L11" s="51">
        <v>0</v>
      </c>
      <c r="M11" s="51">
        <v>0</v>
      </c>
      <c r="N11" s="51">
        <v>0</v>
      </c>
      <c r="O11" s="51">
        <v>0</v>
      </c>
      <c r="P11" s="51">
        <v>0</v>
      </c>
      <c r="Q11" s="51">
        <v>0</v>
      </c>
      <c r="R11" s="51">
        <v>0</v>
      </c>
      <c r="S11" s="51">
        <v>0</v>
      </c>
      <c r="T11" s="51">
        <v>0</v>
      </c>
      <c r="U11" s="51">
        <v>2208.9</v>
      </c>
      <c r="V11" s="51">
        <v>946.84</v>
      </c>
      <c r="W11" s="51"/>
      <c r="X11" s="67">
        <f t="shared" si="0"/>
        <v>3155.74</v>
      </c>
      <c r="Y11" s="67">
        <v>7000</v>
      </c>
      <c r="Z11" s="67">
        <v>4000</v>
      </c>
      <c r="AA11" s="68"/>
    </row>
    <row r="12" spans="1:27" x14ac:dyDescent="0.3">
      <c r="A12" s="50"/>
      <c r="B12" s="50"/>
      <c r="C12" s="50"/>
      <c r="D12" s="50"/>
      <c r="E12" s="50" t="s">
        <v>82</v>
      </c>
      <c r="F12" s="50"/>
      <c r="G12" s="51"/>
      <c r="H12" s="51"/>
      <c r="I12" s="51"/>
      <c r="J12" s="51"/>
      <c r="K12" s="51">
        <v>0</v>
      </c>
      <c r="L12" s="51">
        <v>0</v>
      </c>
      <c r="M12" s="51">
        <v>0</v>
      </c>
      <c r="N12" s="51">
        <v>0</v>
      </c>
      <c r="O12" s="51">
        <v>0</v>
      </c>
      <c r="P12" s="51">
        <v>0</v>
      </c>
      <c r="Q12" s="51">
        <v>5671.54</v>
      </c>
      <c r="R12" s="51">
        <v>0</v>
      </c>
      <c r="S12" s="51">
        <v>0</v>
      </c>
      <c r="T12" s="51">
        <v>0</v>
      </c>
      <c r="U12" s="51">
        <v>4670.6000000000004</v>
      </c>
      <c r="V12" s="51">
        <v>143</v>
      </c>
      <c r="W12" s="51"/>
      <c r="X12" s="67">
        <f t="shared" si="0"/>
        <v>10485.14</v>
      </c>
      <c r="Y12" s="67">
        <v>10000</v>
      </c>
      <c r="Z12" s="67">
        <v>10500</v>
      </c>
      <c r="AA12" s="68"/>
    </row>
    <row r="13" spans="1:27" ht="15" thickBot="1" x14ac:dyDescent="0.35">
      <c r="A13" s="50"/>
      <c r="B13" s="50"/>
      <c r="C13" s="50"/>
      <c r="D13" s="50"/>
      <c r="E13" s="50" t="s">
        <v>83</v>
      </c>
      <c r="F13" s="50"/>
      <c r="G13" s="52"/>
      <c r="H13" s="52"/>
      <c r="I13" s="52"/>
      <c r="J13" s="52"/>
      <c r="K13" s="52">
        <v>0</v>
      </c>
      <c r="L13" s="52">
        <v>0</v>
      </c>
      <c r="M13" s="52">
        <v>0</v>
      </c>
      <c r="N13" s="52">
        <v>0</v>
      </c>
      <c r="O13" s="52">
        <v>0</v>
      </c>
      <c r="P13" s="52">
        <v>115.4</v>
      </c>
      <c r="Q13" s="52">
        <v>0</v>
      </c>
      <c r="R13" s="52">
        <v>0</v>
      </c>
      <c r="S13" s="52">
        <v>0</v>
      </c>
      <c r="T13" s="52">
        <v>0</v>
      </c>
      <c r="U13" s="52">
        <v>0</v>
      </c>
      <c r="V13" s="52">
        <v>0</v>
      </c>
      <c r="W13" s="52"/>
      <c r="X13" s="69">
        <f t="shared" si="0"/>
        <v>115.4</v>
      </c>
      <c r="Y13" s="69">
        <v>200</v>
      </c>
      <c r="Z13" s="69">
        <v>200</v>
      </c>
      <c r="AA13" s="70"/>
    </row>
    <row r="14" spans="1:27" x14ac:dyDescent="0.3">
      <c r="A14" s="50"/>
      <c r="B14" s="50"/>
      <c r="C14" s="50"/>
      <c r="D14" s="50" t="s">
        <v>84</v>
      </c>
      <c r="E14" s="50"/>
      <c r="F14" s="50"/>
      <c r="G14" s="51"/>
      <c r="H14" s="51"/>
      <c r="I14" s="51"/>
      <c r="J14" s="51"/>
      <c r="K14" s="51">
        <f t="shared" ref="K14:V14" si="1">ROUND(SUM(K4:K13),5)</f>
        <v>-4000.33</v>
      </c>
      <c r="L14" s="51">
        <f t="shared" si="1"/>
        <v>0</v>
      </c>
      <c r="M14" s="51">
        <f t="shared" si="1"/>
        <v>0</v>
      </c>
      <c r="N14" s="51">
        <f t="shared" si="1"/>
        <v>30288.21</v>
      </c>
      <c r="O14" s="51">
        <f t="shared" si="1"/>
        <v>0</v>
      </c>
      <c r="P14" s="51">
        <f t="shared" si="1"/>
        <v>199846.88</v>
      </c>
      <c r="Q14" s="51">
        <f t="shared" si="1"/>
        <v>212947.13</v>
      </c>
      <c r="R14" s="51">
        <f t="shared" si="1"/>
        <v>3095.51</v>
      </c>
      <c r="S14" s="51">
        <f t="shared" si="1"/>
        <v>2929.92</v>
      </c>
      <c r="T14" s="51">
        <f t="shared" si="1"/>
        <v>66007.55</v>
      </c>
      <c r="U14" s="51">
        <f t="shared" si="1"/>
        <v>200776.27</v>
      </c>
      <c r="V14" s="51">
        <f t="shared" si="1"/>
        <v>75196.509999999995</v>
      </c>
      <c r="W14" s="51"/>
      <c r="X14" s="67">
        <f t="shared" si="0"/>
        <v>787087.65</v>
      </c>
      <c r="Y14" s="67">
        <f>ROUND(SUM(Y4:Y13),5)</f>
        <v>720000</v>
      </c>
      <c r="Z14" s="67">
        <f>ROUND(SUM(Z4:Z13),5)</f>
        <v>766800</v>
      </c>
      <c r="AA14" s="68"/>
    </row>
    <row r="15" spans="1:27" x14ac:dyDescent="0.3">
      <c r="A15" s="50"/>
      <c r="B15" s="50"/>
      <c r="C15" s="50"/>
      <c r="D15" s="50" t="s">
        <v>85</v>
      </c>
      <c r="E15" s="50"/>
      <c r="F15" s="50"/>
      <c r="G15" s="51"/>
      <c r="H15" s="51"/>
      <c r="I15" s="51"/>
      <c r="J15" s="51"/>
      <c r="K15" s="51"/>
      <c r="L15" s="51"/>
      <c r="M15" s="51"/>
      <c r="N15" s="51"/>
      <c r="O15" s="51"/>
      <c r="P15" s="51"/>
      <c r="Q15" s="51"/>
      <c r="R15" s="51"/>
      <c r="S15" s="51"/>
      <c r="T15" s="51"/>
      <c r="U15" s="51"/>
      <c r="V15" s="51"/>
      <c r="W15" s="51"/>
      <c r="X15" s="67"/>
      <c r="Y15" s="67"/>
      <c r="Z15" s="67"/>
      <c r="AA15" s="68"/>
    </row>
    <row r="16" spans="1:27" x14ac:dyDescent="0.3">
      <c r="A16" s="50"/>
      <c r="B16" s="50"/>
      <c r="C16" s="50"/>
      <c r="D16" s="50"/>
      <c r="E16" s="50" t="s">
        <v>86</v>
      </c>
      <c r="F16" s="50"/>
      <c r="G16" s="51"/>
      <c r="H16" s="51"/>
      <c r="I16" s="51"/>
      <c r="J16" s="51"/>
      <c r="K16" s="51">
        <v>603.74</v>
      </c>
      <c r="L16" s="51">
        <v>636.47</v>
      </c>
      <c r="M16" s="51">
        <v>550.29999999999995</v>
      </c>
      <c r="N16" s="51">
        <v>512.91999999999996</v>
      </c>
      <c r="O16" s="51">
        <v>505.03</v>
      </c>
      <c r="P16" s="51">
        <v>452.33</v>
      </c>
      <c r="Q16" s="51">
        <v>7314.37</v>
      </c>
      <c r="R16" s="51">
        <v>420.5</v>
      </c>
      <c r="S16" s="51">
        <v>378.15</v>
      </c>
      <c r="T16" s="51">
        <v>381.98</v>
      </c>
      <c r="U16" s="51">
        <v>954.87</v>
      </c>
      <c r="V16" s="51">
        <v>652.66</v>
      </c>
      <c r="W16" s="51"/>
      <c r="X16" s="67">
        <f t="shared" ref="X16:X21" si="2">ROUND(SUM(G16:W16),5)</f>
        <v>13363.32</v>
      </c>
      <c r="Y16" s="67">
        <v>4000</v>
      </c>
      <c r="Z16" s="67">
        <v>10000</v>
      </c>
      <c r="AA16" s="68" t="s">
        <v>247</v>
      </c>
    </row>
    <row r="17" spans="1:27" x14ac:dyDescent="0.3">
      <c r="A17" s="50"/>
      <c r="B17" s="50"/>
      <c r="C17" s="50"/>
      <c r="D17" s="50"/>
      <c r="E17" s="50" t="s">
        <v>87</v>
      </c>
      <c r="F17" s="50"/>
      <c r="G17" s="51"/>
      <c r="H17" s="51"/>
      <c r="I17" s="51"/>
      <c r="J17" s="51"/>
      <c r="K17" s="51">
        <v>4709.55</v>
      </c>
      <c r="L17" s="51">
        <v>9565.7900000000009</v>
      </c>
      <c r="M17" s="51">
        <v>-941.62</v>
      </c>
      <c r="N17" s="51">
        <v>8144.95</v>
      </c>
      <c r="O17" s="51">
        <v>6079.05</v>
      </c>
      <c r="P17" s="51">
        <v>4930.87</v>
      </c>
      <c r="Q17" s="51">
        <v>4937.05</v>
      </c>
      <c r="R17" s="51">
        <v>4807.21</v>
      </c>
      <c r="S17" s="51">
        <v>4995.72</v>
      </c>
      <c r="T17" s="51">
        <v>6212.36</v>
      </c>
      <c r="U17" s="51">
        <v>5047.13</v>
      </c>
      <c r="V17" s="51">
        <v>5522.27</v>
      </c>
      <c r="W17" s="51"/>
      <c r="X17" s="67">
        <f t="shared" si="2"/>
        <v>64010.33</v>
      </c>
      <c r="Y17" s="67">
        <v>40000</v>
      </c>
      <c r="Z17" s="67">
        <v>50000</v>
      </c>
      <c r="AA17" s="68"/>
    </row>
    <row r="18" spans="1:27" x14ac:dyDescent="0.3">
      <c r="A18" s="50"/>
      <c r="B18" s="50"/>
      <c r="C18" s="50"/>
      <c r="D18" s="50"/>
      <c r="E18" s="50" t="s">
        <v>88</v>
      </c>
      <c r="F18" s="50"/>
      <c r="G18" s="51"/>
      <c r="H18" s="51"/>
      <c r="I18" s="51"/>
      <c r="J18" s="51"/>
      <c r="K18" s="51">
        <v>0</v>
      </c>
      <c r="L18" s="51">
        <v>0</v>
      </c>
      <c r="M18" s="51">
        <v>2382.91</v>
      </c>
      <c r="N18" s="51">
        <v>164.98</v>
      </c>
      <c r="O18" s="51">
        <v>0</v>
      </c>
      <c r="P18" s="51">
        <v>1779.4</v>
      </c>
      <c r="Q18" s="51">
        <v>208.6</v>
      </c>
      <c r="R18" s="51">
        <v>0</v>
      </c>
      <c r="S18" s="51">
        <v>1194.3699999999999</v>
      </c>
      <c r="T18" s="51">
        <v>83.37</v>
      </c>
      <c r="U18" s="51">
        <v>0</v>
      </c>
      <c r="V18" s="51">
        <v>5126.62</v>
      </c>
      <c r="W18" s="51"/>
      <c r="X18" s="67">
        <f t="shared" si="2"/>
        <v>10940.25</v>
      </c>
      <c r="Y18" s="67">
        <v>13000</v>
      </c>
      <c r="Z18" s="67">
        <v>10000</v>
      </c>
      <c r="AA18" s="68" t="s">
        <v>247</v>
      </c>
    </row>
    <row r="19" spans="1:27" x14ac:dyDescent="0.3">
      <c r="A19" s="50"/>
      <c r="B19" s="50"/>
      <c r="C19" s="50"/>
      <c r="D19" s="50"/>
      <c r="E19" s="50" t="s">
        <v>89</v>
      </c>
      <c r="F19" s="50"/>
      <c r="G19" s="51"/>
      <c r="H19" s="51"/>
      <c r="I19" s="51"/>
      <c r="J19" s="51"/>
      <c r="K19" s="51">
        <v>-854</v>
      </c>
      <c r="L19" s="51">
        <v>0</v>
      </c>
      <c r="M19" s="51">
        <v>541.74</v>
      </c>
      <c r="N19" s="51">
        <v>38.130000000000003</v>
      </c>
      <c r="O19" s="51">
        <v>0</v>
      </c>
      <c r="P19" s="51">
        <v>411.31</v>
      </c>
      <c r="Q19" s="51">
        <v>53.48</v>
      </c>
      <c r="R19" s="51">
        <v>0</v>
      </c>
      <c r="S19" s="51">
        <v>306.22000000000003</v>
      </c>
      <c r="T19" s="51">
        <v>19.61</v>
      </c>
      <c r="U19" s="51">
        <v>0</v>
      </c>
      <c r="V19" s="51">
        <v>816.59</v>
      </c>
      <c r="W19" s="51"/>
      <c r="X19" s="67">
        <f t="shared" si="2"/>
        <v>1333.08</v>
      </c>
      <c r="Y19" s="67">
        <v>3000</v>
      </c>
      <c r="Z19" s="67">
        <v>1000</v>
      </c>
      <c r="AA19" s="68" t="s">
        <v>247</v>
      </c>
    </row>
    <row r="20" spans="1:27" ht="15" thickBot="1" x14ac:dyDescent="0.35">
      <c r="A20" s="50"/>
      <c r="B20" s="50"/>
      <c r="C20" s="50"/>
      <c r="D20" s="50"/>
      <c r="E20" s="50" t="s">
        <v>90</v>
      </c>
      <c r="F20" s="50"/>
      <c r="G20" s="52"/>
      <c r="H20" s="52"/>
      <c r="I20" s="52"/>
      <c r="J20" s="52"/>
      <c r="K20" s="52">
        <v>-126</v>
      </c>
      <c r="L20" s="52">
        <v>0</v>
      </c>
      <c r="M20" s="52">
        <v>3663.49</v>
      </c>
      <c r="N20" s="52">
        <v>240.94</v>
      </c>
      <c r="O20" s="52">
        <v>0</v>
      </c>
      <c r="P20" s="52">
        <v>2598.63</v>
      </c>
      <c r="Q20" s="52">
        <v>304.14999999999998</v>
      </c>
      <c r="R20" s="52">
        <v>0</v>
      </c>
      <c r="S20" s="52">
        <v>1741.43</v>
      </c>
      <c r="T20" s="52">
        <v>99.78</v>
      </c>
      <c r="U20" s="52">
        <v>0</v>
      </c>
      <c r="V20" s="52">
        <v>6128.28</v>
      </c>
      <c r="W20" s="52"/>
      <c r="X20" s="69">
        <f t="shared" si="2"/>
        <v>14650.7</v>
      </c>
      <c r="Y20" s="69">
        <v>30000</v>
      </c>
      <c r="Z20" s="69">
        <v>20000</v>
      </c>
      <c r="AA20" s="70" t="s">
        <v>247</v>
      </c>
    </row>
    <row r="21" spans="1:27" x14ac:dyDescent="0.3">
      <c r="A21" s="50"/>
      <c r="B21" s="50"/>
      <c r="C21" s="50"/>
      <c r="D21" s="50" t="s">
        <v>91</v>
      </c>
      <c r="E21" s="50"/>
      <c r="F21" s="50"/>
      <c r="G21" s="51"/>
      <c r="H21" s="51"/>
      <c r="I21" s="51"/>
      <c r="J21" s="51"/>
      <c r="K21" s="51">
        <f t="shared" ref="K21:V21" si="3">ROUND(SUM(K15:K20),5)</f>
        <v>4333.29</v>
      </c>
      <c r="L21" s="51">
        <f t="shared" si="3"/>
        <v>10202.26</v>
      </c>
      <c r="M21" s="51">
        <f t="shared" si="3"/>
        <v>6196.82</v>
      </c>
      <c r="N21" s="51">
        <f t="shared" si="3"/>
        <v>9101.92</v>
      </c>
      <c r="O21" s="51">
        <f t="shared" si="3"/>
        <v>6584.08</v>
      </c>
      <c r="P21" s="51">
        <f t="shared" si="3"/>
        <v>10172.540000000001</v>
      </c>
      <c r="Q21" s="51">
        <f t="shared" si="3"/>
        <v>12817.65</v>
      </c>
      <c r="R21" s="51">
        <f t="shared" si="3"/>
        <v>5227.71</v>
      </c>
      <c r="S21" s="51">
        <f t="shared" si="3"/>
        <v>8615.89</v>
      </c>
      <c r="T21" s="51">
        <f t="shared" si="3"/>
        <v>6797.1</v>
      </c>
      <c r="U21" s="51">
        <f t="shared" si="3"/>
        <v>6002</v>
      </c>
      <c r="V21" s="51">
        <f t="shared" si="3"/>
        <v>18246.419999999998</v>
      </c>
      <c r="W21" s="51"/>
      <c r="X21" s="67">
        <f t="shared" si="2"/>
        <v>104297.68</v>
      </c>
      <c r="Y21" s="67">
        <f>ROUND(SUM(Y15:Y20),5)</f>
        <v>90000</v>
      </c>
      <c r="Z21" s="67">
        <f>ROUND(SUM(Z15:Z20),5)</f>
        <v>91000</v>
      </c>
      <c r="AA21" s="68"/>
    </row>
    <row r="22" spans="1:27" x14ac:dyDescent="0.3">
      <c r="A22" s="50"/>
      <c r="B22" s="50"/>
      <c r="C22" s="50"/>
      <c r="D22" s="50" t="s">
        <v>92</v>
      </c>
      <c r="E22" s="50"/>
      <c r="F22" s="50"/>
      <c r="G22" s="51"/>
      <c r="H22" s="51"/>
      <c r="I22" s="51"/>
      <c r="J22" s="51"/>
      <c r="K22" s="51"/>
      <c r="L22" s="51"/>
      <c r="M22" s="51"/>
      <c r="N22" s="51"/>
      <c r="O22" s="51"/>
      <c r="P22" s="51"/>
      <c r="Q22" s="51"/>
      <c r="R22" s="51"/>
      <c r="S22" s="51"/>
      <c r="T22" s="51"/>
      <c r="U22" s="51"/>
      <c r="V22" s="51"/>
      <c r="W22" s="51"/>
      <c r="X22" s="67"/>
      <c r="Y22" s="67"/>
      <c r="Z22" s="67"/>
      <c r="AA22" s="68"/>
    </row>
    <row r="23" spans="1:27" x14ac:dyDescent="0.3">
      <c r="A23" s="50"/>
      <c r="B23" s="50"/>
      <c r="C23" s="50"/>
      <c r="D23" s="50"/>
      <c r="E23" s="50" t="s">
        <v>93</v>
      </c>
      <c r="F23" s="50"/>
      <c r="G23" s="51"/>
      <c r="H23" s="51"/>
      <c r="I23" s="51"/>
      <c r="J23" s="51"/>
      <c r="K23" s="51">
        <v>8225</v>
      </c>
      <c r="L23" s="51">
        <v>10866.67</v>
      </c>
      <c r="M23" s="51">
        <v>9500</v>
      </c>
      <c r="N23" s="51">
        <v>25066.67</v>
      </c>
      <c r="O23" s="51">
        <v>7800</v>
      </c>
      <c r="P23" s="51">
        <v>20950</v>
      </c>
      <c r="Q23" s="51">
        <v>19000</v>
      </c>
      <c r="R23" s="51">
        <v>24450</v>
      </c>
      <c r="S23" s="51">
        <v>22500</v>
      </c>
      <c r="T23" s="51">
        <v>12325</v>
      </c>
      <c r="U23" s="51">
        <v>5000</v>
      </c>
      <c r="V23" s="51">
        <v>10643</v>
      </c>
      <c r="W23" s="51"/>
      <c r="X23" s="67">
        <f t="shared" ref="X23:X34" si="4">ROUND(SUM(G23:W23),5)</f>
        <v>176326.34</v>
      </c>
      <c r="Y23" s="67">
        <v>120000</v>
      </c>
      <c r="Z23" s="67">
        <v>165000</v>
      </c>
      <c r="AA23" s="68" t="s">
        <v>247</v>
      </c>
    </row>
    <row r="24" spans="1:27" x14ac:dyDescent="0.3">
      <c r="A24" s="50"/>
      <c r="B24" s="50"/>
      <c r="C24" s="50"/>
      <c r="D24" s="50"/>
      <c r="E24" s="50" t="s">
        <v>94</v>
      </c>
      <c r="F24" s="50"/>
      <c r="G24" s="51"/>
      <c r="H24" s="51"/>
      <c r="I24" s="51"/>
      <c r="J24" s="51"/>
      <c r="K24" s="51">
        <v>1200</v>
      </c>
      <c r="L24" s="51">
        <v>1410</v>
      </c>
      <c r="M24" s="51">
        <v>1250</v>
      </c>
      <c r="N24" s="51">
        <v>2500</v>
      </c>
      <c r="O24" s="51">
        <v>500</v>
      </c>
      <c r="P24" s="51">
        <v>2000</v>
      </c>
      <c r="Q24" s="51">
        <v>1250</v>
      </c>
      <c r="R24" s="51">
        <v>1910</v>
      </c>
      <c r="S24" s="51">
        <v>2500</v>
      </c>
      <c r="T24" s="51">
        <v>1450</v>
      </c>
      <c r="U24" s="51">
        <v>1250</v>
      </c>
      <c r="V24" s="51">
        <v>750</v>
      </c>
      <c r="W24" s="51"/>
      <c r="X24" s="67">
        <f t="shared" si="4"/>
        <v>17970</v>
      </c>
      <c r="Y24" s="67">
        <v>12000</v>
      </c>
      <c r="Z24" s="67">
        <v>18000</v>
      </c>
      <c r="AA24" s="68"/>
    </row>
    <row r="25" spans="1:27" x14ac:dyDescent="0.3">
      <c r="A25" s="50"/>
      <c r="B25" s="50"/>
      <c r="C25" s="50"/>
      <c r="D25" s="50"/>
      <c r="E25" s="50" t="s">
        <v>230</v>
      </c>
      <c r="F25" s="50"/>
      <c r="G25" s="51"/>
      <c r="H25" s="51"/>
      <c r="I25" s="51"/>
      <c r="J25" s="51"/>
      <c r="K25" s="51">
        <v>0</v>
      </c>
      <c r="L25" s="51">
        <v>0</v>
      </c>
      <c r="M25" s="51">
        <v>0</v>
      </c>
      <c r="N25" s="51">
        <v>0</v>
      </c>
      <c r="O25" s="51">
        <v>0</v>
      </c>
      <c r="P25" s="51">
        <v>450</v>
      </c>
      <c r="Q25" s="51">
        <v>0</v>
      </c>
      <c r="R25" s="51">
        <v>450</v>
      </c>
      <c r="S25" s="51">
        <v>0</v>
      </c>
      <c r="T25" s="51">
        <v>225</v>
      </c>
      <c r="U25" s="51">
        <v>0</v>
      </c>
      <c r="V25" s="51">
        <v>0</v>
      </c>
      <c r="W25" s="51"/>
      <c r="X25" s="67">
        <f t="shared" si="4"/>
        <v>1125</v>
      </c>
      <c r="Y25" s="67">
        <v>0</v>
      </c>
      <c r="Z25" s="67">
        <v>3000</v>
      </c>
      <c r="AA25" s="68"/>
    </row>
    <row r="26" spans="1:27" x14ac:dyDescent="0.3">
      <c r="A26" s="50"/>
      <c r="B26" s="50"/>
      <c r="C26" s="50"/>
      <c r="D26" s="50"/>
      <c r="E26" s="50" t="s">
        <v>95</v>
      </c>
      <c r="F26" s="50"/>
      <c r="G26" s="51"/>
      <c r="H26" s="51"/>
      <c r="I26" s="51"/>
      <c r="J26" s="51"/>
      <c r="K26" s="51">
        <v>3650</v>
      </c>
      <c r="L26" s="51">
        <v>3250</v>
      </c>
      <c r="M26" s="51">
        <v>2800</v>
      </c>
      <c r="N26" s="51">
        <v>6100</v>
      </c>
      <c r="O26" s="51">
        <v>100</v>
      </c>
      <c r="P26" s="51">
        <v>4900</v>
      </c>
      <c r="Q26" s="51">
        <v>3500</v>
      </c>
      <c r="R26" s="51">
        <v>7650</v>
      </c>
      <c r="S26" s="51">
        <v>8000</v>
      </c>
      <c r="T26" s="51">
        <v>3700</v>
      </c>
      <c r="U26" s="51">
        <v>5150</v>
      </c>
      <c r="V26" s="51">
        <v>2550</v>
      </c>
      <c r="W26" s="51"/>
      <c r="X26" s="67">
        <f t="shared" si="4"/>
        <v>51350</v>
      </c>
      <c r="Y26" s="67">
        <v>30000</v>
      </c>
      <c r="Z26" s="67">
        <v>47000</v>
      </c>
      <c r="AA26" s="68"/>
    </row>
    <row r="27" spans="1:27" x14ac:dyDescent="0.3">
      <c r="A27" s="50"/>
      <c r="B27" s="50"/>
      <c r="C27" s="50"/>
      <c r="D27" s="50"/>
      <c r="E27" s="50" t="s">
        <v>96</v>
      </c>
      <c r="F27" s="50"/>
      <c r="G27" s="51"/>
      <c r="H27" s="51"/>
      <c r="I27" s="51"/>
      <c r="J27" s="51"/>
      <c r="K27" s="51">
        <v>2500</v>
      </c>
      <c r="L27" s="51">
        <v>6083.33</v>
      </c>
      <c r="M27" s="51">
        <v>16450</v>
      </c>
      <c r="N27" s="51">
        <v>17583.330000000002</v>
      </c>
      <c r="O27" s="51">
        <v>0</v>
      </c>
      <c r="P27" s="51">
        <v>3050</v>
      </c>
      <c r="Q27" s="51">
        <v>4000</v>
      </c>
      <c r="R27" s="51">
        <v>9050</v>
      </c>
      <c r="S27" s="51">
        <v>16650</v>
      </c>
      <c r="T27" s="51">
        <v>2675</v>
      </c>
      <c r="U27" s="51">
        <v>1725</v>
      </c>
      <c r="V27" s="51">
        <v>5357</v>
      </c>
      <c r="W27" s="51"/>
      <c r="X27" s="67">
        <f t="shared" si="4"/>
        <v>85123.66</v>
      </c>
      <c r="Y27" s="67">
        <v>67000</v>
      </c>
      <c r="Z27" s="67">
        <v>70000</v>
      </c>
      <c r="AA27" s="68"/>
    </row>
    <row r="28" spans="1:27" x14ac:dyDescent="0.3">
      <c r="A28" s="50"/>
      <c r="B28" s="50"/>
      <c r="C28" s="50"/>
      <c r="D28" s="50"/>
      <c r="E28" s="50" t="s">
        <v>97</v>
      </c>
      <c r="F28" s="50"/>
      <c r="G28" s="51"/>
      <c r="H28" s="51"/>
      <c r="I28" s="51"/>
      <c r="J28" s="51"/>
      <c r="K28" s="51">
        <v>1500</v>
      </c>
      <c r="L28" s="51">
        <v>0</v>
      </c>
      <c r="M28" s="51">
        <v>1600</v>
      </c>
      <c r="N28" s="51">
        <v>0</v>
      </c>
      <c r="O28" s="51">
        <v>3000</v>
      </c>
      <c r="P28" s="51">
        <v>3100</v>
      </c>
      <c r="Q28" s="51">
        <v>0</v>
      </c>
      <c r="R28" s="51">
        <v>3300</v>
      </c>
      <c r="S28" s="51">
        <v>1500</v>
      </c>
      <c r="T28" s="51">
        <v>3100</v>
      </c>
      <c r="U28" s="51">
        <v>0</v>
      </c>
      <c r="V28" s="51">
        <v>1500</v>
      </c>
      <c r="W28" s="51"/>
      <c r="X28" s="67">
        <f t="shared" si="4"/>
        <v>18600</v>
      </c>
      <c r="Y28" s="67">
        <v>27000</v>
      </c>
      <c r="Z28" s="67">
        <v>17000</v>
      </c>
      <c r="AA28" s="68"/>
    </row>
    <row r="29" spans="1:27" x14ac:dyDescent="0.3">
      <c r="A29" s="50"/>
      <c r="B29" s="50"/>
      <c r="C29" s="50"/>
      <c r="D29" s="50"/>
      <c r="E29" s="50" t="s">
        <v>198</v>
      </c>
      <c r="F29" s="50"/>
      <c r="G29" s="51"/>
      <c r="H29" s="51"/>
      <c r="I29" s="51"/>
      <c r="J29" s="51"/>
      <c r="K29" s="51">
        <v>0</v>
      </c>
      <c r="L29" s="51">
        <v>0</v>
      </c>
      <c r="M29" s="51">
        <v>0</v>
      </c>
      <c r="N29" s="51">
        <v>0</v>
      </c>
      <c r="O29" s="51">
        <v>300</v>
      </c>
      <c r="P29" s="51">
        <v>0</v>
      </c>
      <c r="Q29" s="51">
        <v>0</v>
      </c>
      <c r="R29" s="51">
        <v>0</v>
      </c>
      <c r="S29" s="51">
        <v>0</v>
      </c>
      <c r="T29" s="51">
        <v>0</v>
      </c>
      <c r="U29" s="51">
        <v>0</v>
      </c>
      <c r="V29" s="51">
        <v>0</v>
      </c>
      <c r="W29" s="51"/>
      <c r="X29" s="67">
        <f t="shared" si="4"/>
        <v>300</v>
      </c>
      <c r="Y29" s="67">
        <v>300</v>
      </c>
      <c r="Z29" s="67">
        <v>300</v>
      </c>
      <c r="AA29" s="68"/>
    </row>
    <row r="30" spans="1:27" ht="21.6" x14ac:dyDescent="0.3">
      <c r="A30" s="50"/>
      <c r="B30" s="50"/>
      <c r="C30" s="50"/>
      <c r="D30" s="50"/>
      <c r="E30" s="50" t="s">
        <v>231</v>
      </c>
      <c r="F30" s="50"/>
      <c r="G30" s="51"/>
      <c r="H30" s="51"/>
      <c r="I30" s="51"/>
      <c r="J30" s="51"/>
      <c r="K30" s="51">
        <v>0</v>
      </c>
      <c r="L30" s="51">
        <v>0</v>
      </c>
      <c r="M30" s="51">
        <v>0</v>
      </c>
      <c r="N30" s="51">
        <v>-500</v>
      </c>
      <c r="O30" s="51">
        <v>500</v>
      </c>
      <c r="P30" s="51">
        <v>2000</v>
      </c>
      <c r="Q30" s="51">
        <v>1500</v>
      </c>
      <c r="R30" s="51">
        <v>0</v>
      </c>
      <c r="S30" s="51">
        <v>0</v>
      </c>
      <c r="T30" s="51">
        <v>0</v>
      </c>
      <c r="U30" s="51">
        <v>0</v>
      </c>
      <c r="V30" s="51">
        <v>0</v>
      </c>
      <c r="W30" s="51"/>
      <c r="X30" s="67">
        <f t="shared" si="4"/>
        <v>3500</v>
      </c>
      <c r="Y30" s="67">
        <v>0</v>
      </c>
      <c r="Z30" s="67">
        <v>6500</v>
      </c>
      <c r="AA30" s="68" t="s">
        <v>257</v>
      </c>
    </row>
    <row r="31" spans="1:27" x14ac:dyDescent="0.3">
      <c r="A31" s="50"/>
      <c r="B31" s="50"/>
      <c r="C31" s="50"/>
      <c r="D31" s="50"/>
      <c r="E31" s="50" t="s">
        <v>98</v>
      </c>
      <c r="F31" s="50"/>
      <c r="G31" s="51"/>
      <c r="H31" s="51"/>
      <c r="I31" s="51"/>
      <c r="J31" s="51"/>
      <c r="K31" s="51">
        <v>1750</v>
      </c>
      <c r="L31" s="51">
        <v>950</v>
      </c>
      <c r="M31" s="51">
        <v>785</v>
      </c>
      <c r="N31" s="51">
        <v>1550</v>
      </c>
      <c r="O31" s="51">
        <v>500</v>
      </c>
      <c r="P31" s="51">
        <v>1320</v>
      </c>
      <c r="Q31" s="51">
        <v>1330</v>
      </c>
      <c r="R31" s="51">
        <v>4113.1499999999996</v>
      </c>
      <c r="S31" s="51">
        <v>2765</v>
      </c>
      <c r="T31" s="51">
        <v>985</v>
      </c>
      <c r="U31" s="51">
        <v>3010</v>
      </c>
      <c r="V31" s="51">
        <v>300</v>
      </c>
      <c r="W31" s="51"/>
      <c r="X31" s="67">
        <f t="shared" si="4"/>
        <v>19358.150000000001</v>
      </c>
      <c r="Y31" s="67">
        <v>12000</v>
      </c>
      <c r="Z31" s="67">
        <v>16000</v>
      </c>
      <c r="AA31" s="68"/>
    </row>
    <row r="32" spans="1:27" ht="15" thickBot="1" x14ac:dyDescent="0.35">
      <c r="A32" s="50"/>
      <c r="B32" s="50"/>
      <c r="C32" s="50"/>
      <c r="D32" s="50"/>
      <c r="E32" s="50" t="s">
        <v>99</v>
      </c>
      <c r="F32" s="50"/>
      <c r="G32" s="51"/>
      <c r="H32" s="51"/>
      <c r="I32" s="51"/>
      <c r="J32" s="51"/>
      <c r="K32" s="51">
        <v>0</v>
      </c>
      <c r="L32" s="51">
        <v>0</v>
      </c>
      <c r="M32" s="51">
        <v>0</v>
      </c>
      <c r="N32" s="51">
        <v>0</v>
      </c>
      <c r="O32" s="51">
        <v>0</v>
      </c>
      <c r="P32" s="51">
        <v>0</v>
      </c>
      <c r="Q32" s="51">
        <v>0</v>
      </c>
      <c r="R32" s="51">
        <v>0</v>
      </c>
      <c r="S32" s="51">
        <v>0</v>
      </c>
      <c r="T32" s="51">
        <v>0</v>
      </c>
      <c r="U32" s="51">
        <v>25</v>
      </c>
      <c r="V32" s="51">
        <v>145.41999999999999</v>
      </c>
      <c r="W32" s="51"/>
      <c r="X32" s="67">
        <f t="shared" si="4"/>
        <v>170.42</v>
      </c>
      <c r="Y32" s="67">
        <v>500</v>
      </c>
      <c r="Z32" s="67">
        <v>400</v>
      </c>
      <c r="AA32" s="68"/>
    </row>
    <row r="33" spans="1:29" ht="15" thickBot="1" x14ac:dyDescent="0.35">
      <c r="A33" s="50"/>
      <c r="B33" s="50"/>
      <c r="C33" s="50"/>
      <c r="D33" s="50" t="s">
        <v>100</v>
      </c>
      <c r="E33" s="50"/>
      <c r="F33" s="50"/>
      <c r="G33" s="53"/>
      <c r="H33" s="53"/>
      <c r="I33" s="53"/>
      <c r="J33" s="53"/>
      <c r="K33" s="53">
        <f t="shared" ref="K33:V33" si="5">ROUND(SUM(K22:K32),5)</f>
        <v>18825</v>
      </c>
      <c r="L33" s="53">
        <f t="shared" si="5"/>
        <v>22560</v>
      </c>
      <c r="M33" s="53">
        <f t="shared" si="5"/>
        <v>32385</v>
      </c>
      <c r="N33" s="53">
        <f t="shared" si="5"/>
        <v>52300</v>
      </c>
      <c r="O33" s="53">
        <f t="shared" si="5"/>
        <v>12700</v>
      </c>
      <c r="P33" s="53">
        <f t="shared" si="5"/>
        <v>37770</v>
      </c>
      <c r="Q33" s="53">
        <f t="shared" si="5"/>
        <v>30580</v>
      </c>
      <c r="R33" s="53">
        <f t="shared" si="5"/>
        <v>50923.15</v>
      </c>
      <c r="S33" s="53">
        <f t="shared" si="5"/>
        <v>53915</v>
      </c>
      <c r="T33" s="53">
        <f t="shared" si="5"/>
        <v>24460</v>
      </c>
      <c r="U33" s="53">
        <f t="shared" si="5"/>
        <v>16160</v>
      </c>
      <c r="V33" s="53">
        <f t="shared" si="5"/>
        <v>21245.42</v>
      </c>
      <c r="W33" s="53"/>
      <c r="X33" s="71">
        <f t="shared" si="4"/>
        <v>373823.57</v>
      </c>
      <c r="Y33" s="71">
        <f>ROUND(SUM(Y22:Y32),5)</f>
        <v>268800</v>
      </c>
      <c r="Z33" s="71">
        <f>ROUND(SUM(Z22:Z32),5)</f>
        <v>343200</v>
      </c>
      <c r="AA33" s="72"/>
    </row>
    <row r="34" spans="1:29" x14ac:dyDescent="0.3">
      <c r="A34" s="50"/>
      <c r="B34" s="50"/>
      <c r="C34" s="50" t="s">
        <v>3</v>
      </c>
      <c r="D34" s="50"/>
      <c r="E34" s="50"/>
      <c r="F34" s="50"/>
      <c r="G34" s="51"/>
      <c r="H34" s="51"/>
      <c r="I34" s="51"/>
      <c r="J34" s="51"/>
      <c r="K34" s="51">
        <f t="shared" ref="K34:V34" si="6">ROUND(K3+K14+K21+K33,5)</f>
        <v>19157.96</v>
      </c>
      <c r="L34" s="51">
        <f t="shared" si="6"/>
        <v>32762.26</v>
      </c>
      <c r="M34" s="51">
        <f t="shared" si="6"/>
        <v>38581.82</v>
      </c>
      <c r="N34" s="51">
        <f t="shared" si="6"/>
        <v>91690.13</v>
      </c>
      <c r="O34" s="51">
        <f t="shared" si="6"/>
        <v>19284.080000000002</v>
      </c>
      <c r="P34" s="51">
        <f t="shared" si="6"/>
        <v>247789.42</v>
      </c>
      <c r="Q34" s="51">
        <f t="shared" si="6"/>
        <v>256344.78</v>
      </c>
      <c r="R34" s="51">
        <f t="shared" si="6"/>
        <v>59246.37</v>
      </c>
      <c r="S34" s="51">
        <f t="shared" si="6"/>
        <v>65460.81</v>
      </c>
      <c r="T34" s="51">
        <f t="shared" si="6"/>
        <v>97264.65</v>
      </c>
      <c r="U34" s="51">
        <f t="shared" si="6"/>
        <v>222938.27</v>
      </c>
      <c r="V34" s="51">
        <f t="shared" si="6"/>
        <v>114688.35</v>
      </c>
      <c r="W34" s="51"/>
      <c r="X34" s="67">
        <f t="shared" si="4"/>
        <v>1265208.8999999999</v>
      </c>
      <c r="Y34" s="67">
        <f>ROUND(Y3+Y14+Y21+Y33,5)</f>
        <v>1078800</v>
      </c>
      <c r="Z34" s="67">
        <f>ROUND(Z3+Z14+Z21+Z33,5)</f>
        <v>1201000</v>
      </c>
      <c r="AA34" s="68"/>
    </row>
    <row r="35" spans="1:29" hidden="1" x14ac:dyDescent="0.3">
      <c r="A35" s="50"/>
      <c r="B35" s="50"/>
      <c r="C35" s="50" t="s">
        <v>101</v>
      </c>
      <c r="D35" s="50"/>
      <c r="E35" s="50"/>
      <c r="F35" s="50"/>
      <c r="G35" s="51"/>
      <c r="H35" s="51"/>
      <c r="I35" s="51"/>
      <c r="J35" s="51"/>
      <c r="K35" s="51"/>
      <c r="L35" s="51"/>
      <c r="M35" s="51"/>
      <c r="N35" s="51"/>
      <c r="O35" s="51"/>
      <c r="P35" s="51"/>
      <c r="Q35" s="51"/>
      <c r="R35" s="51"/>
      <c r="S35" s="51"/>
      <c r="T35" s="51"/>
      <c r="U35" s="51"/>
      <c r="V35" s="51"/>
      <c r="W35" s="51"/>
      <c r="X35" s="67"/>
      <c r="Y35" s="67"/>
      <c r="Z35" s="67"/>
      <c r="AA35" s="68"/>
    </row>
    <row r="36" spans="1:29" hidden="1" x14ac:dyDescent="0.3">
      <c r="A36" s="50"/>
      <c r="B36" s="50"/>
      <c r="C36" s="50"/>
      <c r="D36" s="50" t="s">
        <v>102</v>
      </c>
      <c r="E36" s="50"/>
      <c r="F36" s="50"/>
      <c r="G36" s="51"/>
      <c r="H36" s="51"/>
      <c r="I36" s="51"/>
      <c r="J36" s="51"/>
      <c r="K36" s="51">
        <v>0</v>
      </c>
      <c r="L36" s="51">
        <v>0</v>
      </c>
      <c r="M36" s="51">
        <v>0</v>
      </c>
      <c r="N36" s="51">
        <v>0</v>
      </c>
      <c r="O36" s="51">
        <v>0</v>
      </c>
      <c r="P36" s="51">
        <v>0</v>
      </c>
      <c r="Q36" s="51">
        <v>0</v>
      </c>
      <c r="R36" s="51">
        <v>0</v>
      </c>
      <c r="S36" s="51">
        <v>0</v>
      </c>
      <c r="T36" s="51">
        <v>0</v>
      </c>
      <c r="U36" s="51">
        <v>0</v>
      </c>
      <c r="V36" s="51">
        <v>0</v>
      </c>
      <c r="W36" s="51"/>
      <c r="X36" s="67">
        <f>ROUND(SUM(G36:W36),5)</f>
        <v>0</v>
      </c>
      <c r="Y36" s="67">
        <v>0</v>
      </c>
      <c r="Z36" s="67">
        <v>0</v>
      </c>
      <c r="AA36" s="68"/>
    </row>
    <row r="37" spans="1:29" ht="15" hidden="1" thickBot="1" x14ac:dyDescent="0.35">
      <c r="A37" s="50"/>
      <c r="B37" s="50"/>
      <c r="C37" s="50" t="s">
        <v>103</v>
      </c>
      <c r="D37" s="50"/>
      <c r="E37" s="50"/>
      <c r="F37" s="50"/>
      <c r="G37" s="53"/>
      <c r="H37" s="53"/>
      <c r="I37" s="53"/>
      <c r="J37" s="53"/>
      <c r="K37" s="53">
        <f t="shared" ref="K37:V37" si="7">ROUND(SUM(K35:K36),5)</f>
        <v>0</v>
      </c>
      <c r="L37" s="53">
        <f t="shared" si="7"/>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c r="X37" s="71">
        <f>ROUND(SUM(G37:W37),5)</f>
        <v>0</v>
      </c>
      <c r="Y37" s="71">
        <f>ROUND(SUM(Y35:Y36),5)</f>
        <v>0</v>
      </c>
      <c r="Z37" s="71">
        <f>ROUND(SUM(Z35:Z36),5)</f>
        <v>0</v>
      </c>
      <c r="AA37" s="72"/>
    </row>
    <row r="38" spans="1:29" hidden="1" x14ac:dyDescent="0.3">
      <c r="A38" s="50"/>
      <c r="B38" s="50" t="s">
        <v>104</v>
      </c>
      <c r="C38" s="50"/>
      <c r="D38" s="50"/>
      <c r="E38" s="50"/>
      <c r="F38" s="50"/>
      <c r="G38" s="51"/>
      <c r="H38" s="51"/>
      <c r="I38" s="51"/>
      <c r="J38" s="51"/>
      <c r="K38" s="51">
        <f t="shared" ref="K38:V38" si="8">ROUND(K34-K37,5)</f>
        <v>19157.96</v>
      </c>
      <c r="L38" s="51">
        <f t="shared" si="8"/>
        <v>32762.26</v>
      </c>
      <c r="M38" s="51">
        <f t="shared" si="8"/>
        <v>38581.82</v>
      </c>
      <c r="N38" s="51">
        <f t="shared" si="8"/>
        <v>91690.13</v>
      </c>
      <c r="O38" s="51">
        <f t="shared" si="8"/>
        <v>19284.080000000002</v>
      </c>
      <c r="P38" s="51">
        <f t="shared" si="8"/>
        <v>247789.42</v>
      </c>
      <c r="Q38" s="51">
        <f t="shared" si="8"/>
        <v>256344.78</v>
      </c>
      <c r="R38" s="51">
        <f t="shared" si="8"/>
        <v>59246.37</v>
      </c>
      <c r="S38" s="51">
        <f t="shared" si="8"/>
        <v>65460.81</v>
      </c>
      <c r="T38" s="51">
        <f t="shared" si="8"/>
        <v>97264.65</v>
      </c>
      <c r="U38" s="51">
        <f t="shared" si="8"/>
        <v>222938.27</v>
      </c>
      <c r="V38" s="51">
        <f t="shared" si="8"/>
        <v>114688.35</v>
      </c>
      <c r="W38" s="51"/>
      <c r="X38" s="67">
        <f>ROUND(SUM(G38:W38),5)</f>
        <v>1265208.8999999999</v>
      </c>
      <c r="Y38" s="67">
        <f>ROUND(Y34-Y37,5)</f>
        <v>1078800</v>
      </c>
      <c r="Z38" s="67">
        <f>ROUND(Z34-Z37,5)</f>
        <v>1201000</v>
      </c>
      <c r="AA38" s="68"/>
    </row>
    <row r="39" spans="1:29" x14ac:dyDescent="0.3">
      <c r="A39" s="50"/>
      <c r="B39" s="50"/>
      <c r="C39" s="50" t="s">
        <v>4</v>
      </c>
      <c r="D39" s="50"/>
      <c r="E39" s="50"/>
      <c r="F39" s="50"/>
      <c r="G39" s="51"/>
      <c r="H39" s="51"/>
      <c r="I39" s="51"/>
      <c r="J39" s="51"/>
      <c r="K39" s="51"/>
      <c r="L39" s="51"/>
      <c r="M39" s="51"/>
      <c r="N39" s="51"/>
      <c r="O39" s="51"/>
      <c r="P39" s="51"/>
      <c r="Q39" s="51"/>
      <c r="R39" s="51"/>
      <c r="S39" s="51"/>
      <c r="T39" s="51"/>
      <c r="U39" s="51"/>
      <c r="V39" s="51"/>
      <c r="W39" s="51"/>
      <c r="X39" s="67"/>
      <c r="Y39" s="67"/>
      <c r="Z39" s="67"/>
      <c r="AA39" s="68"/>
    </row>
    <row r="40" spans="1:29" x14ac:dyDescent="0.3">
      <c r="A40" s="50"/>
      <c r="B40" s="50"/>
      <c r="C40" s="50"/>
      <c r="D40" s="50" t="s">
        <v>105</v>
      </c>
      <c r="E40" s="50"/>
      <c r="F40" s="50"/>
      <c r="G40" s="51"/>
      <c r="H40" s="51"/>
      <c r="I40" s="51"/>
      <c r="J40" s="51"/>
      <c r="K40" s="51"/>
      <c r="L40" s="51"/>
      <c r="M40" s="51"/>
      <c r="N40" s="51"/>
      <c r="O40" s="51"/>
      <c r="P40" s="51"/>
      <c r="Q40" s="51"/>
      <c r="R40" s="51"/>
      <c r="S40" s="51"/>
      <c r="T40" s="51"/>
      <c r="U40" s="51"/>
      <c r="V40" s="51"/>
      <c r="W40" s="51"/>
      <c r="X40" s="67"/>
      <c r="Y40" s="67"/>
      <c r="Z40" s="67"/>
      <c r="AA40" s="68"/>
    </row>
    <row r="41" spans="1:29" x14ac:dyDescent="0.3">
      <c r="A41" s="50"/>
      <c r="B41" s="50"/>
      <c r="C41" s="50"/>
      <c r="D41" s="50"/>
      <c r="E41" s="50" t="s">
        <v>106</v>
      </c>
      <c r="F41" s="50"/>
      <c r="G41" s="51"/>
      <c r="H41" s="51"/>
      <c r="I41" s="51"/>
      <c r="J41" s="51"/>
      <c r="K41" s="51"/>
      <c r="L41" s="51"/>
      <c r="M41" s="51"/>
      <c r="N41" s="51"/>
      <c r="O41" s="51"/>
      <c r="P41" s="51"/>
      <c r="Q41" s="51"/>
      <c r="R41" s="51"/>
      <c r="S41" s="51"/>
      <c r="T41" s="51"/>
      <c r="U41" s="51"/>
      <c r="V41" s="51"/>
      <c r="W41" s="51"/>
      <c r="X41" s="67"/>
      <c r="Y41" s="67"/>
      <c r="Z41" s="67"/>
      <c r="AA41" s="68"/>
    </row>
    <row r="42" spans="1:29" x14ac:dyDescent="0.3">
      <c r="A42" s="50"/>
      <c r="B42" s="50"/>
      <c r="C42" s="50"/>
      <c r="D42" s="50"/>
      <c r="E42" s="50"/>
      <c r="F42" s="50" t="s">
        <v>107</v>
      </c>
      <c r="G42" s="51"/>
      <c r="H42" s="51"/>
      <c r="I42" s="51"/>
      <c r="J42" s="51"/>
      <c r="K42" s="51">
        <v>8942.48</v>
      </c>
      <c r="L42" s="51">
        <v>16476.650000000001</v>
      </c>
      <c r="M42" s="51">
        <v>17665.79</v>
      </c>
      <c r="N42" s="51">
        <v>27986.11</v>
      </c>
      <c r="O42" s="51">
        <v>14362.23</v>
      </c>
      <c r="P42" s="51">
        <v>14423.56</v>
      </c>
      <c r="Q42" s="51">
        <v>24698.48</v>
      </c>
      <c r="R42" s="51">
        <v>16746.79</v>
      </c>
      <c r="S42" s="51">
        <v>16868.52</v>
      </c>
      <c r="T42" s="51">
        <v>25401.13</v>
      </c>
      <c r="U42" s="51">
        <v>26898.32</v>
      </c>
      <c r="V42" s="51">
        <v>21343.49</v>
      </c>
      <c r="W42" s="51"/>
      <c r="X42" s="67">
        <f t="shared" ref="X42:X47" si="9">ROUND(SUM(G42:W42),5)</f>
        <v>231813.55</v>
      </c>
      <c r="Y42" s="67">
        <v>235000</v>
      </c>
      <c r="Z42" s="67">
        <v>281000</v>
      </c>
      <c r="AA42" s="68" t="s">
        <v>207</v>
      </c>
    </row>
    <row r="43" spans="1:29" x14ac:dyDescent="0.3">
      <c r="A43" s="50"/>
      <c r="B43" s="50"/>
      <c r="C43" s="50"/>
      <c r="D43" s="50"/>
      <c r="E43" s="50"/>
      <c r="F43" s="50" t="s">
        <v>212</v>
      </c>
      <c r="G43" s="51"/>
      <c r="H43" s="51"/>
      <c r="I43" s="51"/>
      <c r="J43" s="51"/>
      <c r="K43" s="51">
        <v>0</v>
      </c>
      <c r="L43" s="51">
        <v>0</v>
      </c>
      <c r="M43" s="51">
        <v>0</v>
      </c>
      <c r="N43" s="51">
        <v>0</v>
      </c>
      <c r="O43" s="51">
        <v>0</v>
      </c>
      <c r="P43" s="51">
        <v>0</v>
      </c>
      <c r="Q43" s="51">
        <v>0</v>
      </c>
      <c r="R43" s="51">
        <v>0</v>
      </c>
      <c r="S43" s="51">
        <v>0</v>
      </c>
      <c r="T43" s="51">
        <v>0</v>
      </c>
      <c r="U43" s="51">
        <v>0</v>
      </c>
      <c r="V43" s="51">
        <v>0</v>
      </c>
      <c r="W43" s="51"/>
      <c r="X43" s="67">
        <f t="shared" si="9"/>
        <v>0</v>
      </c>
      <c r="Y43" s="67">
        <v>43680</v>
      </c>
      <c r="Z43" s="67">
        <v>43680</v>
      </c>
      <c r="AA43" s="68" t="s">
        <v>245</v>
      </c>
    </row>
    <row r="44" spans="1:29" x14ac:dyDescent="0.3">
      <c r="A44" s="50"/>
      <c r="B44" s="50"/>
      <c r="C44" s="50"/>
      <c r="D44" s="50"/>
      <c r="E44" s="50"/>
      <c r="F44" s="50" t="s">
        <v>108</v>
      </c>
      <c r="G44" s="51"/>
      <c r="H44" s="51"/>
      <c r="I44" s="51"/>
      <c r="J44" s="51"/>
      <c r="K44" s="51">
        <v>0</v>
      </c>
      <c r="L44" s="51">
        <v>0</v>
      </c>
      <c r="M44" s="51">
        <v>0</v>
      </c>
      <c r="N44" s="51">
        <v>0</v>
      </c>
      <c r="O44" s="51">
        <v>0</v>
      </c>
      <c r="P44" s="51">
        <v>3986.45</v>
      </c>
      <c r="Q44" s="51">
        <v>0</v>
      </c>
      <c r="R44" s="51">
        <v>0</v>
      </c>
      <c r="S44" s="51">
        <v>0</v>
      </c>
      <c r="T44" s="51">
        <v>6572.5</v>
      </c>
      <c r="U44" s="51">
        <v>0</v>
      </c>
      <c r="V44" s="51">
        <v>0</v>
      </c>
      <c r="W44" s="51"/>
      <c r="X44" s="67">
        <f t="shared" si="9"/>
        <v>10558.95</v>
      </c>
      <c r="Y44" s="67">
        <v>4500</v>
      </c>
      <c r="Z44" s="67">
        <v>5000</v>
      </c>
      <c r="AA44" s="68" t="s">
        <v>207</v>
      </c>
    </row>
    <row r="45" spans="1:29" x14ac:dyDescent="0.3">
      <c r="A45" s="50"/>
      <c r="B45" s="50"/>
      <c r="C45" s="50"/>
      <c r="D45" s="50"/>
      <c r="E45" s="50"/>
      <c r="F45" s="50" t="s">
        <v>237</v>
      </c>
      <c r="G45" s="51"/>
      <c r="H45" s="51"/>
      <c r="I45" s="51"/>
      <c r="J45" s="51"/>
      <c r="K45" s="51">
        <v>0</v>
      </c>
      <c r="L45" s="51">
        <v>0</v>
      </c>
      <c r="M45" s="51">
        <v>0</v>
      </c>
      <c r="N45" s="51">
        <v>0</v>
      </c>
      <c r="O45" s="51">
        <v>0</v>
      </c>
      <c r="P45" s="51">
        <v>0</v>
      </c>
      <c r="Q45" s="51">
        <v>0</v>
      </c>
      <c r="R45" s="51">
        <v>0</v>
      </c>
      <c r="S45" s="51">
        <v>0</v>
      </c>
      <c r="T45" s="51">
        <v>0</v>
      </c>
      <c r="U45" s="51">
        <v>0</v>
      </c>
      <c r="V45" s="51">
        <v>0</v>
      </c>
      <c r="W45" s="51"/>
      <c r="X45" s="67">
        <f t="shared" si="9"/>
        <v>0</v>
      </c>
      <c r="Y45" s="67">
        <v>5100</v>
      </c>
      <c r="Z45" s="67">
        <v>5500</v>
      </c>
      <c r="AA45" s="68" t="s">
        <v>207</v>
      </c>
    </row>
    <row r="46" spans="1:29" ht="15" thickBot="1" x14ac:dyDescent="0.35">
      <c r="A46" s="50"/>
      <c r="B46" s="50"/>
      <c r="C46" s="50"/>
      <c r="D46" s="50"/>
      <c r="E46" s="50"/>
      <c r="F46" s="50" t="s">
        <v>109</v>
      </c>
      <c r="G46" s="52"/>
      <c r="H46" s="52"/>
      <c r="I46" s="52"/>
      <c r="J46" s="52"/>
      <c r="K46" s="52">
        <v>35.64</v>
      </c>
      <c r="L46" s="52">
        <v>35.64</v>
      </c>
      <c r="M46" s="52">
        <v>35.64</v>
      </c>
      <c r="N46" s="52">
        <v>35.64</v>
      </c>
      <c r="O46" s="52">
        <v>35.64</v>
      </c>
      <c r="P46" s="52">
        <v>35.64</v>
      </c>
      <c r="Q46" s="52">
        <v>35.64</v>
      </c>
      <c r="R46" s="52">
        <v>35.64</v>
      </c>
      <c r="S46" s="52">
        <v>35.64</v>
      </c>
      <c r="T46" s="52">
        <v>35.64</v>
      </c>
      <c r="U46" s="52">
        <v>35.64</v>
      </c>
      <c r="V46" s="52">
        <v>35.64</v>
      </c>
      <c r="W46" s="52"/>
      <c r="X46" s="69">
        <f t="shared" si="9"/>
        <v>427.68</v>
      </c>
      <c r="Y46" s="69">
        <v>450</v>
      </c>
      <c r="Z46" s="69">
        <v>450</v>
      </c>
      <c r="AA46" s="70"/>
    </row>
    <row r="47" spans="1:29" x14ac:dyDescent="0.3">
      <c r="A47" s="50"/>
      <c r="B47" s="50"/>
      <c r="C47" s="50"/>
      <c r="D47" s="50"/>
      <c r="E47" s="50" t="s">
        <v>110</v>
      </c>
      <c r="F47" s="50"/>
      <c r="G47" s="51"/>
      <c r="H47" s="51"/>
      <c r="I47" s="51"/>
      <c r="J47" s="51"/>
      <c r="K47" s="51">
        <f t="shared" ref="K47:V47" si="10">ROUND(SUM(K41:K46),5)</f>
        <v>8978.1200000000008</v>
      </c>
      <c r="L47" s="51">
        <f t="shared" si="10"/>
        <v>16512.29</v>
      </c>
      <c r="M47" s="51">
        <f t="shared" si="10"/>
        <v>17701.43</v>
      </c>
      <c r="N47" s="51">
        <f t="shared" si="10"/>
        <v>28021.75</v>
      </c>
      <c r="O47" s="51">
        <f t="shared" si="10"/>
        <v>14397.87</v>
      </c>
      <c r="P47" s="51">
        <f t="shared" si="10"/>
        <v>18445.650000000001</v>
      </c>
      <c r="Q47" s="51">
        <f t="shared" si="10"/>
        <v>24734.12</v>
      </c>
      <c r="R47" s="51">
        <f t="shared" si="10"/>
        <v>16782.43</v>
      </c>
      <c r="S47" s="51">
        <f t="shared" si="10"/>
        <v>16904.16</v>
      </c>
      <c r="T47" s="51">
        <f t="shared" si="10"/>
        <v>32009.27</v>
      </c>
      <c r="U47" s="51">
        <f t="shared" si="10"/>
        <v>26933.96</v>
      </c>
      <c r="V47" s="51">
        <f t="shared" si="10"/>
        <v>21379.13</v>
      </c>
      <c r="W47" s="51"/>
      <c r="X47" s="67">
        <f t="shared" si="9"/>
        <v>242800.18</v>
      </c>
      <c r="Y47" s="67">
        <f>ROUND(SUM(Y41:Y46),5)</f>
        <v>288730</v>
      </c>
      <c r="Z47" s="67">
        <f>ROUND(SUM(Z41:Z46),5)</f>
        <v>335630</v>
      </c>
      <c r="AA47" s="68"/>
      <c r="AC47" s="67"/>
    </row>
    <row r="48" spans="1:29" x14ac:dyDescent="0.3">
      <c r="A48" s="50"/>
      <c r="B48" s="50"/>
      <c r="C48" s="50"/>
      <c r="D48" s="50"/>
      <c r="E48" s="50"/>
      <c r="F48" s="50"/>
      <c r="G48" s="51"/>
      <c r="H48" s="51"/>
      <c r="I48" s="51"/>
      <c r="J48" s="51"/>
      <c r="K48" s="51"/>
      <c r="L48" s="51"/>
      <c r="M48" s="51"/>
      <c r="N48" s="51"/>
      <c r="O48" s="51"/>
      <c r="P48" s="51"/>
      <c r="Q48" s="51"/>
      <c r="R48" s="51"/>
      <c r="S48" s="51"/>
      <c r="T48" s="51"/>
      <c r="U48" s="51"/>
      <c r="V48" s="51"/>
      <c r="W48" s="51"/>
      <c r="X48" s="67"/>
      <c r="Y48" s="67"/>
      <c r="Z48" s="67"/>
      <c r="AA48" s="68"/>
    </row>
    <row r="49" spans="1:27" x14ac:dyDescent="0.3">
      <c r="A49" s="50"/>
      <c r="B49" s="50"/>
      <c r="C49" s="50"/>
      <c r="D49" s="50"/>
      <c r="E49" s="50"/>
      <c r="F49" s="50"/>
      <c r="G49" s="51"/>
      <c r="H49" s="51"/>
      <c r="I49" s="51"/>
      <c r="J49" s="51"/>
      <c r="K49" s="51"/>
      <c r="L49" s="51"/>
      <c r="M49" s="51"/>
      <c r="N49" s="51"/>
      <c r="O49" s="51"/>
      <c r="P49" s="51"/>
      <c r="Q49" s="51"/>
      <c r="R49" s="51"/>
      <c r="S49" s="51"/>
      <c r="T49" s="51"/>
      <c r="U49" s="51"/>
      <c r="V49" s="51"/>
      <c r="W49" s="51"/>
      <c r="X49" s="67"/>
      <c r="Y49" s="67"/>
      <c r="Z49" s="67"/>
      <c r="AA49" s="68"/>
    </row>
    <row r="50" spans="1:27" x14ac:dyDescent="0.3">
      <c r="A50" s="50"/>
      <c r="B50" s="50"/>
      <c r="C50" s="50"/>
      <c r="D50" s="50"/>
      <c r="E50" s="50" t="s">
        <v>111</v>
      </c>
      <c r="F50" s="50"/>
      <c r="G50" s="51"/>
      <c r="H50" s="51"/>
      <c r="I50" s="51"/>
      <c r="J50" s="51"/>
      <c r="K50" s="51"/>
      <c r="L50" s="51"/>
      <c r="M50" s="51"/>
      <c r="N50" s="51"/>
      <c r="O50" s="51"/>
      <c r="P50" s="51"/>
      <c r="Q50" s="51"/>
      <c r="R50" s="51"/>
      <c r="S50" s="51"/>
      <c r="T50" s="51"/>
      <c r="U50" s="51"/>
      <c r="V50" s="51"/>
      <c r="W50" s="51"/>
      <c r="X50" s="67"/>
      <c r="Y50" s="67"/>
      <c r="Z50" s="67"/>
      <c r="AA50" s="68"/>
    </row>
    <row r="51" spans="1:27" x14ac:dyDescent="0.3">
      <c r="A51" s="50"/>
      <c r="B51" s="50"/>
      <c r="C51" s="50"/>
      <c r="D51" s="50"/>
      <c r="E51" s="50"/>
      <c r="F51" s="50" t="s">
        <v>112</v>
      </c>
      <c r="G51" s="51"/>
      <c r="H51" s="51"/>
      <c r="I51" s="51"/>
      <c r="J51" s="51"/>
      <c r="K51" s="51">
        <v>1292.3</v>
      </c>
      <c r="L51" s="51">
        <v>1764.12</v>
      </c>
      <c r="M51" s="51">
        <v>589.02</v>
      </c>
      <c r="N51" s="51">
        <v>2195.9699999999998</v>
      </c>
      <c r="O51" s="51">
        <v>1217.4100000000001</v>
      </c>
      <c r="P51" s="51">
        <v>1220.48</v>
      </c>
      <c r="Q51" s="51">
        <v>1228.23</v>
      </c>
      <c r="R51" s="51">
        <v>1225.46</v>
      </c>
      <c r="S51" s="51">
        <v>1234.52</v>
      </c>
      <c r="T51" s="51">
        <v>1839.28</v>
      </c>
      <c r="U51" s="51">
        <v>1239.45</v>
      </c>
      <c r="V51" s="51">
        <v>1365.34</v>
      </c>
      <c r="W51" s="51"/>
      <c r="X51" s="67">
        <f>ROUND(SUM(G51:W51),5)</f>
        <v>16411.580000000002</v>
      </c>
      <c r="Y51" s="67">
        <v>16100</v>
      </c>
      <c r="Z51" s="67">
        <v>21000</v>
      </c>
      <c r="AA51" s="68" t="s">
        <v>207</v>
      </c>
    </row>
    <row r="52" spans="1:27" ht="15" thickBot="1" x14ac:dyDescent="0.35">
      <c r="A52" s="50"/>
      <c r="B52" s="50"/>
      <c r="C52" s="50"/>
      <c r="D52" s="50"/>
      <c r="E52" s="50"/>
      <c r="F52" s="50" t="s">
        <v>113</v>
      </c>
      <c r="G52" s="52"/>
      <c r="H52" s="52"/>
      <c r="I52" s="52"/>
      <c r="J52" s="52"/>
      <c r="K52" s="52">
        <v>126.98</v>
      </c>
      <c r="L52" s="52">
        <v>589.03</v>
      </c>
      <c r="M52" s="52">
        <v>-589.03</v>
      </c>
      <c r="N52" s="52">
        <v>0</v>
      </c>
      <c r="O52" s="52">
        <v>0</v>
      </c>
      <c r="P52" s="52">
        <v>0</v>
      </c>
      <c r="Q52" s="52">
        <v>0</v>
      </c>
      <c r="R52" s="52">
        <v>0</v>
      </c>
      <c r="S52" s="52">
        <v>0</v>
      </c>
      <c r="T52" s="52">
        <v>0</v>
      </c>
      <c r="U52" s="52">
        <v>0</v>
      </c>
      <c r="V52" s="52">
        <v>-126.98</v>
      </c>
      <c r="W52" s="52"/>
      <c r="X52" s="69">
        <f>ROUND(SUM(G52:W52),5)</f>
        <v>0</v>
      </c>
      <c r="Y52" s="69">
        <v>0</v>
      </c>
      <c r="Z52" s="69">
        <v>0</v>
      </c>
      <c r="AA52" s="70"/>
    </row>
    <row r="53" spans="1:27" x14ac:dyDescent="0.3">
      <c r="A53" s="50"/>
      <c r="B53" s="50"/>
      <c r="C53" s="50"/>
      <c r="D53" s="50"/>
      <c r="E53" s="50" t="s">
        <v>114</v>
      </c>
      <c r="F53" s="50"/>
      <c r="G53" s="51"/>
      <c r="H53" s="51"/>
      <c r="I53" s="51"/>
      <c r="J53" s="51"/>
      <c r="K53" s="51">
        <f t="shared" ref="K53:V53" si="11">ROUND(SUM(K50:K52),5)</f>
        <v>1419.28</v>
      </c>
      <c r="L53" s="51">
        <f t="shared" si="11"/>
        <v>2353.15</v>
      </c>
      <c r="M53" s="51">
        <f t="shared" si="11"/>
        <v>-0.01</v>
      </c>
      <c r="N53" s="51">
        <f t="shared" si="11"/>
        <v>2195.9699999999998</v>
      </c>
      <c r="O53" s="51">
        <f t="shared" si="11"/>
        <v>1217.4100000000001</v>
      </c>
      <c r="P53" s="51">
        <f t="shared" si="11"/>
        <v>1220.48</v>
      </c>
      <c r="Q53" s="51">
        <f t="shared" si="11"/>
        <v>1228.23</v>
      </c>
      <c r="R53" s="51">
        <f t="shared" si="11"/>
        <v>1225.46</v>
      </c>
      <c r="S53" s="51">
        <f t="shared" si="11"/>
        <v>1234.52</v>
      </c>
      <c r="T53" s="51">
        <f t="shared" si="11"/>
        <v>1839.28</v>
      </c>
      <c r="U53" s="51">
        <f t="shared" si="11"/>
        <v>1239.45</v>
      </c>
      <c r="V53" s="51">
        <f t="shared" si="11"/>
        <v>1238.3599999999999</v>
      </c>
      <c r="W53" s="51"/>
      <c r="X53" s="67">
        <f>ROUND(SUM(G53:W53),5)</f>
        <v>16411.580000000002</v>
      </c>
      <c r="Y53" s="67">
        <f>ROUND(SUM(Y50:Y52),5)</f>
        <v>16100</v>
      </c>
      <c r="Z53" s="67">
        <f>ROUND(SUM(Z50:Z52),5)</f>
        <v>21000</v>
      </c>
      <c r="AA53" s="68"/>
    </row>
    <row r="54" spans="1:27" x14ac:dyDescent="0.3">
      <c r="A54" s="50"/>
      <c r="B54" s="50"/>
      <c r="C54" s="50"/>
      <c r="D54" s="50"/>
      <c r="E54" s="50" t="s">
        <v>115</v>
      </c>
      <c r="F54" s="50"/>
      <c r="G54" s="51"/>
      <c r="H54" s="51"/>
      <c r="I54" s="51"/>
      <c r="J54" s="51"/>
      <c r="K54" s="51"/>
      <c r="L54" s="51"/>
      <c r="M54" s="51"/>
      <c r="N54" s="51"/>
      <c r="O54" s="51"/>
      <c r="P54" s="51"/>
      <c r="Q54" s="51"/>
      <c r="R54" s="51"/>
      <c r="S54" s="51"/>
      <c r="T54" s="51"/>
      <c r="U54" s="51"/>
      <c r="V54" s="51"/>
      <c r="W54" s="51"/>
      <c r="X54" s="67"/>
      <c r="Y54" s="67"/>
      <c r="Z54" s="67"/>
      <c r="AA54" s="68"/>
    </row>
    <row r="55" spans="1:27" ht="21.6" x14ac:dyDescent="0.3">
      <c r="A55" s="50"/>
      <c r="B55" s="50"/>
      <c r="C55" s="50"/>
      <c r="D55" s="50"/>
      <c r="E55" s="50"/>
      <c r="F55" s="50" t="s">
        <v>116</v>
      </c>
      <c r="G55" s="51"/>
      <c r="H55" s="51"/>
      <c r="I55" s="51"/>
      <c r="J55" s="51"/>
      <c r="K55" s="51">
        <v>559.08000000000004</v>
      </c>
      <c r="L55" s="51">
        <v>1068.06</v>
      </c>
      <c r="M55" s="51">
        <v>1141.78</v>
      </c>
      <c r="N55" s="51">
        <v>1828.14</v>
      </c>
      <c r="O55" s="51">
        <v>890.47</v>
      </c>
      <c r="P55" s="51">
        <v>1187.93</v>
      </c>
      <c r="Q55" s="51">
        <v>1531.32</v>
      </c>
      <c r="R55" s="51">
        <v>1084.8</v>
      </c>
      <c r="S55" s="51">
        <v>1092.3599999999999</v>
      </c>
      <c r="T55" s="51">
        <v>2075.37</v>
      </c>
      <c r="U55" s="51">
        <v>1667.7</v>
      </c>
      <c r="V55" s="51">
        <v>1411.65</v>
      </c>
      <c r="W55" s="51"/>
      <c r="X55" s="67">
        <f>ROUND(SUM(G55:W55),5)</f>
        <v>15538.66</v>
      </c>
      <c r="Y55" s="67">
        <v>19000</v>
      </c>
      <c r="Z55" s="67">
        <f>ROUND((Z42+Z44+Z45+Z93)*0.062,0)</f>
        <v>18771</v>
      </c>
      <c r="AA55" s="68" t="s">
        <v>208</v>
      </c>
    </row>
    <row r="56" spans="1:27" ht="22.2" thickBot="1" x14ac:dyDescent="0.35">
      <c r="A56" s="50"/>
      <c r="B56" s="50"/>
      <c r="C56" s="50"/>
      <c r="D56" s="50"/>
      <c r="E56" s="50"/>
      <c r="F56" s="50" t="s">
        <v>117</v>
      </c>
      <c r="G56" s="52"/>
      <c r="H56" s="52"/>
      <c r="I56" s="52"/>
      <c r="J56" s="52"/>
      <c r="K56" s="52">
        <v>130.76</v>
      </c>
      <c r="L56" s="52">
        <v>249.81</v>
      </c>
      <c r="M56" s="52">
        <v>267.06</v>
      </c>
      <c r="N56" s="52">
        <v>427.6</v>
      </c>
      <c r="O56" s="52">
        <v>208.26</v>
      </c>
      <c r="P56" s="52">
        <v>277.83999999999997</v>
      </c>
      <c r="Q56" s="52">
        <v>358.11</v>
      </c>
      <c r="R56" s="52">
        <v>253.72</v>
      </c>
      <c r="S56" s="52">
        <v>255.51</v>
      </c>
      <c r="T56" s="52">
        <v>485.42</v>
      </c>
      <c r="U56" s="52">
        <v>390.03</v>
      </c>
      <c r="V56" s="52">
        <v>330.2</v>
      </c>
      <c r="W56" s="52"/>
      <c r="X56" s="69">
        <f>ROUND(SUM(G56:W56),5)</f>
        <v>3634.32</v>
      </c>
      <c r="Y56" s="69">
        <v>4000</v>
      </c>
      <c r="Z56" s="69">
        <f>ROUND((Z42+Z44+Z45+Z93)*0.0145,0)</f>
        <v>4390</v>
      </c>
      <c r="AA56" s="70" t="s">
        <v>208</v>
      </c>
    </row>
    <row r="57" spans="1:27" x14ac:dyDescent="0.3">
      <c r="A57" s="50"/>
      <c r="B57" s="50"/>
      <c r="C57" s="50"/>
      <c r="D57" s="50"/>
      <c r="E57" s="50" t="s">
        <v>118</v>
      </c>
      <c r="F57" s="50"/>
      <c r="G57" s="51"/>
      <c r="H57" s="51"/>
      <c r="I57" s="51"/>
      <c r="J57" s="51"/>
      <c r="K57" s="51">
        <f t="shared" ref="K57:V57" si="12">ROUND(SUM(K54:K56),5)</f>
        <v>689.84</v>
      </c>
      <c r="L57" s="51">
        <f t="shared" si="12"/>
        <v>1317.87</v>
      </c>
      <c r="M57" s="51">
        <f t="shared" si="12"/>
        <v>1408.84</v>
      </c>
      <c r="N57" s="51">
        <f t="shared" si="12"/>
        <v>2255.7399999999998</v>
      </c>
      <c r="O57" s="51">
        <f t="shared" si="12"/>
        <v>1098.73</v>
      </c>
      <c r="P57" s="51">
        <f t="shared" si="12"/>
        <v>1465.77</v>
      </c>
      <c r="Q57" s="51">
        <f t="shared" si="12"/>
        <v>1889.43</v>
      </c>
      <c r="R57" s="51">
        <f t="shared" si="12"/>
        <v>1338.52</v>
      </c>
      <c r="S57" s="51">
        <f t="shared" si="12"/>
        <v>1347.87</v>
      </c>
      <c r="T57" s="51">
        <f t="shared" si="12"/>
        <v>2560.79</v>
      </c>
      <c r="U57" s="51">
        <f t="shared" si="12"/>
        <v>2057.73</v>
      </c>
      <c r="V57" s="51">
        <f t="shared" si="12"/>
        <v>1741.85</v>
      </c>
      <c r="W57" s="51"/>
      <c r="X57" s="67">
        <f>ROUND(SUM(G57:W57),5)</f>
        <v>19172.98</v>
      </c>
      <c r="Y57" s="67">
        <f>ROUND(SUM(Y54:Y56),5)</f>
        <v>23000</v>
      </c>
      <c r="Z57" s="67">
        <f>ROUND(SUM(Z54:Z56),5)</f>
        <v>23161</v>
      </c>
      <c r="AA57" s="68"/>
    </row>
    <row r="58" spans="1:27" x14ac:dyDescent="0.3">
      <c r="A58" s="50"/>
      <c r="B58" s="50"/>
      <c r="C58" s="50"/>
      <c r="D58" s="50"/>
      <c r="E58" s="50" t="s">
        <v>119</v>
      </c>
      <c r="F58" s="50"/>
      <c r="G58" s="51"/>
      <c r="H58" s="51"/>
      <c r="I58" s="51"/>
      <c r="J58" s="51"/>
      <c r="K58" s="51"/>
      <c r="L58" s="51"/>
      <c r="M58" s="51"/>
      <c r="N58" s="51"/>
      <c r="O58" s="51"/>
      <c r="P58" s="51"/>
      <c r="Q58" s="51"/>
      <c r="R58" s="51"/>
      <c r="S58" s="51"/>
      <c r="T58" s="51"/>
      <c r="U58" s="51"/>
      <c r="V58" s="51"/>
      <c r="W58" s="51"/>
      <c r="X58" s="67"/>
      <c r="Y58" s="67"/>
      <c r="Z58" s="67"/>
      <c r="AA58" s="68"/>
    </row>
    <row r="59" spans="1:27" x14ac:dyDescent="0.3">
      <c r="A59" s="50"/>
      <c r="B59" s="50"/>
      <c r="C59" s="50"/>
      <c r="D59" s="50"/>
      <c r="E59" s="50"/>
      <c r="F59" s="50" t="s">
        <v>120</v>
      </c>
      <c r="G59" s="51"/>
      <c r="H59" s="51"/>
      <c r="I59" s="51"/>
      <c r="J59" s="51"/>
      <c r="K59" s="51">
        <v>3878.65</v>
      </c>
      <c r="L59" s="51">
        <v>3212.66</v>
      </c>
      <c r="M59" s="51">
        <v>0</v>
      </c>
      <c r="N59" s="51">
        <v>3212.66</v>
      </c>
      <c r="O59" s="51">
        <v>3212.66</v>
      </c>
      <c r="P59" s="51">
        <v>3212.66</v>
      </c>
      <c r="Q59" s="51">
        <v>3254.09</v>
      </c>
      <c r="R59" s="51">
        <v>3254.09</v>
      </c>
      <c r="S59" s="51">
        <v>4596.99</v>
      </c>
      <c r="T59" s="51">
        <v>3925.54</v>
      </c>
      <c r="U59" s="51">
        <v>5212.17</v>
      </c>
      <c r="V59" s="51">
        <v>8800.1</v>
      </c>
      <c r="W59" s="51"/>
      <c r="X59" s="67">
        <f>ROUND(SUM(G59:W59),5)</f>
        <v>45772.27</v>
      </c>
      <c r="Y59" s="67">
        <v>60000</v>
      </c>
      <c r="Z59" s="67">
        <v>60000</v>
      </c>
      <c r="AA59" s="68" t="s">
        <v>207</v>
      </c>
    </row>
    <row r="60" spans="1:27" x14ac:dyDescent="0.3">
      <c r="A60" s="50"/>
      <c r="B60" s="50"/>
      <c r="C60" s="50"/>
      <c r="D60" s="50"/>
      <c r="E60" s="50"/>
      <c r="F60" s="50" t="s">
        <v>121</v>
      </c>
      <c r="G60" s="51"/>
      <c r="H60" s="51"/>
      <c r="I60" s="51"/>
      <c r="J60" s="51"/>
      <c r="K60" s="51">
        <v>46.72</v>
      </c>
      <c r="L60" s="51">
        <v>40.33</v>
      </c>
      <c r="M60" s="51">
        <v>40.33</v>
      </c>
      <c r="N60" s="51">
        <v>40.33</v>
      </c>
      <c r="O60" s="51">
        <v>40.33</v>
      </c>
      <c r="P60" s="51">
        <v>40.33</v>
      </c>
      <c r="Q60" s="51">
        <v>49.23</v>
      </c>
      <c r="R60" s="51">
        <v>0</v>
      </c>
      <c r="S60" s="51">
        <v>98.46</v>
      </c>
      <c r="T60" s="51">
        <v>49.23</v>
      </c>
      <c r="U60" s="51">
        <v>65.28</v>
      </c>
      <c r="V60" s="51">
        <v>112</v>
      </c>
      <c r="W60" s="51"/>
      <c r="X60" s="67">
        <f>ROUND(SUM(G60:W60),5)</f>
        <v>622.57000000000005</v>
      </c>
      <c r="Y60" s="67">
        <v>850</v>
      </c>
      <c r="Z60" s="67">
        <v>1000</v>
      </c>
      <c r="AA60" s="68" t="s">
        <v>207</v>
      </c>
    </row>
    <row r="61" spans="1:27" ht="15" thickBot="1" x14ac:dyDescent="0.35">
      <c r="A61" s="50"/>
      <c r="B61" s="50"/>
      <c r="C61" s="50"/>
      <c r="D61" s="50"/>
      <c r="E61" s="50"/>
      <c r="F61" s="50" t="s">
        <v>122</v>
      </c>
      <c r="G61" s="52"/>
      <c r="H61" s="52"/>
      <c r="I61" s="52"/>
      <c r="J61" s="52"/>
      <c r="K61" s="52">
        <v>332.36</v>
      </c>
      <c r="L61" s="52">
        <v>272.48</v>
      </c>
      <c r="M61" s="52">
        <v>272.48</v>
      </c>
      <c r="N61" s="52">
        <v>272.48</v>
      </c>
      <c r="O61" s="52">
        <v>272.48</v>
      </c>
      <c r="P61" s="52">
        <v>272.48</v>
      </c>
      <c r="Q61" s="52">
        <v>332.36</v>
      </c>
      <c r="R61" s="52">
        <v>0</v>
      </c>
      <c r="S61" s="52">
        <v>664.72</v>
      </c>
      <c r="T61" s="52">
        <v>332.36</v>
      </c>
      <c r="U61" s="52">
        <v>447.04</v>
      </c>
      <c r="V61" s="52">
        <v>429.76</v>
      </c>
      <c r="W61" s="52"/>
      <c r="X61" s="69">
        <f>ROUND(SUM(G61:W61),5)</f>
        <v>3901</v>
      </c>
      <c r="Y61" s="69">
        <v>4100</v>
      </c>
      <c r="Z61" s="69">
        <v>3800</v>
      </c>
      <c r="AA61" s="70" t="s">
        <v>207</v>
      </c>
    </row>
    <row r="62" spans="1:27" x14ac:dyDescent="0.3">
      <c r="A62" s="50"/>
      <c r="B62" s="50"/>
      <c r="C62" s="50"/>
      <c r="D62" s="50"/>
      <c r="E62" s="50" t="s">
        <v>123</v>
      </c>
      <c r="F62" s="50"/>
      <c r="G62" s="51"/>
      <c r="H62" s="51"/>
      <c r="I62" s="51"/>
      <c r="J62" s="51"/>
      <c r="K62" s="51">
        <f t="shared" ref="K62:V62" si="13">ROUND(SUM(K58:K61),5)</f>
        <v>4257.7299999999996</v>
      </c>
      <c r="L62" s="51">
        <f t="shared" si="13"/>
        <v>3525.47</v>
      </c>
      <c r="M62" s="51">
        <f t="shared" si="13"/>
        <v>312.81</v>
      </c>
      <c r="N62" s="51">
        <f t="shared" si="13"/>
        <v>3525.47</v>
      </c>
      <c r="O62" s="51">
        <f t="shared" si="13"/>
        <v>3525.47</v>
      </c>
      <c r="P62" s="51">
        <f t="shared" si="13"/>
        <v>3525.47</v>
      </c>
      <c r="Q62" s="51">
        <f t="shared" si="13"/>
        <v>3635.68</v>
      </c>
      <c r="R62" s="51">
        <f t="shared" si="13"/>
        <v>3254.09</v>
      </c>
      <c r="S62" s="51">
        <f t="shared" si="13"/>
        <v>5360.17</v>
      </c>
      <c r="T62" s="51">
        <f t="shared" si="13"/>
        <v>4307.13</v>
      </c>
      <c r="U62" s="51">
        <f t="shared" si="13"/>
        <v>5724.49</v>
      </c>
      <c r="V62" s="51">
        <f t="shared" si="13"/>
        <v>9341.86</v>
      </c>
      <c r="W62" s="51"/>
      <c r="X62" s="67">
        <f>ROUND(SUM(G62:W62),5)</f>
        <v>50295.839999999997</v>
      </c>
      <c r="Y62" s="67">
        <f>ROUND(SUM(Y58:Y61),5)</f>
        <v>64950</v>
      </c>
      <c r="Z62" s="67">
        <f>ROUND(SUM(Z58:Z61),5)</f>
        <v>64800</v>
      </c>
      <c r="AA62" s="68"/>
    </row>
    <row r="63" spans="1:27" x14ac:dyDescent="0.3">
      <c r="A63" s="50"/>
      <c r="B63" s="50"/>
      <c r="C63" s="50"/>
      <c r="D63" s="50"/>
      <c r="E63" s="50" t="s">
        <v>124</v>
      </c>
      <c r="F63" s="50"/>
      <c r="G63" s="51"/>
      <c r="H63" s="51"/>
      <c r="I63" s="51"/>
      <c r="J63" s="51"/>
      <c r="K63" s="51"/>
      <c r="L63" s="51"/>
      <c r="M63" s="51"/>
      <c r="N63" s="51"/>
      <c r="O63" s="51"/>
      <c r="P63" s="51"/>
      <c r="Q63" s="51"/>
      <c r="R63" s="51"/>
      <c r="S63" s="51"/>
      <c r="T63" s="51"/>
      <c r="U63" s="51"/>
      <c r="V63" s="51"/>
      <c r="W63" s="51"/>
      <c r="X63" s="67"/>
      <c r="Y63" s="67"/>
      <c r="Z63" s="67"/>
      <c r="AA63" s="68"/>
    </row>
    <row r="64" spans="1:27" ht="31.8" x14ac:dyDescent="0.3">
      <c r="A64" s="50"/>
      <c r="B64" s="50"/>
      <c r="C64" s="50"/>
      <c r="D64" s="50"/>
      <c r="E64" s="50"/>
      <c r="F64" s="50" t="s">
        <v>125</v>
      </c>
      <c r="G64" s="51"/>
      <c r="H64" s="51"/>
      <c r="I64" s="51"/>
      <c r="J64" s="51"/>
      <c r="K64" s="51">
        <v>1042.3699999999999</v>
      </c>
      <c r="L64" s="51">
        <v>1042.3699999999999</v>
      </c>
      <c r="M64" s="51">
        <v>3266.71</v>
      </c>
      <c r="N64" s="51">
        <v>1042.3699999999999</v>
      </c>
      <c r="O64" s="51">
        <v>1042.3699999999999</v>
      </c>
      <c r="P64" s="51">
        <v>1042.3699999999999</v>
      </c>
      <c r="Q64" s="51">
        <v>1042.3699999999999</v>
      </c>
      <c r="R64" s="51">
        <v>1042.3699999999999</v>
      </c>
      <c r="S64" s="51">
        <v>1042.3699999999999</v>
      </c>
      <c r="T64" s="51">
        <v>1042.3699999999999</v>
      </c>
      <c r="U64" s="51">
        <v>1590.57</v>
      </c>
      <c r="V64" s="51">
        <v>1590.51</v>
      </c>
      <c r="W64" s="51"/>
      <c r="X64" s="67">
        <f>ROUND(SUM(G64:W64),5)</f>
        <v>15829.12</v>
      </c>
      <c r="Y64" s="67">
        <v>17000</v>
      </c>
      <c r="Z64" s="67">
        <v>22000</v>
      </c>
      <c r="AA64" s="68" t="s">
        <v>256</v>
      </c>
    </row>
    <row r="65" spans="1:27" x14ac:dyDescent="0.3">
      <c r="A65" s="50"/>
      <c r="B65" s="50"/>
      <c r="C65" s="50"/>
      <c r="D65" s="50"/>
      <c r="E65" s="50"/>
      <c r="F65" s="50" t="s">
        <v>199</v>
      </c>
      <c r="G65" s="51"/>
      <c r="H65" s="51"/>
      <c r="I65" s="51"/>
      <c r="J65" s="51"/>
      <c r="K65" s="51">
        <v>0</v>
      </c>
      <c r="L65" s="51">
        <v>0</v>
      </c>
      <c r="M65" s="51">
        <v>0</v>
      </c>
      <c r="N65" s="51">
        <v>0</v>
      </c>
      <c r="O65" s="51">
        <v>0</v>
      </c>
      <c r="P65" s="51">
        <v>0</v>
      </c>
      <c r="Q65" s="51">
        <v>0</v>
      </c>
      <c r="R65" s="51">
        <v>0</v>
      </c>
      <c r="S65" s="51">
        <v>0</v>
      </c>
      <c r="T65" s="51">
        <v>0</v>
      </c>
      <c r="U65" s="51">
        <v>0</v>
      </c>
      <c r="V65" s="51">
        <v>0</v>
      </c>
      <c r="W65" s="51"/>
      <c r="X65" s="67">
        <f>ROUND(SUM(G65:W65),5)</f>
        <v>0</v>
      </c>
      <c r="Y65" s="67">
        <v>1600</v>
      </c>
      <c r="Z65" s="67">
        <v>1600</v>
      </c>
      <c r="AA65" s="68"/>
    </row>
    <row r="66" spans="1:27" ht="15" thickBot="1" x14ac:dyDescent="0.35">
      <c r="A66" s="50"/>
      <c r="B66" s="50"/>
      <c r="C66" s="50"/>
      <c r="D66" s="50"/>
      <c r="E66" s="50"/>
      <c r="F66" s="50" t="s">
        <v>126</v>
      </c>
      <c r="G66" s="51"/>
      <c r="H66" s="51"/>
      <c r="I66" s="51"/>
      <c r="J66" s="51"/>
      <c r="K66" s="51">
        <v>3.07</v>
      </c>
      <c r="L66" s="51">
        <v>24</v>
      </c>
      <c r="M66" s="51">
        <v>24</v>
      </c>
      <c r="N66" s="51">
        <v>48</v>
      </c>
      <c r="O66" s="51">
        <v>0</v>
      </c>
      <c r="P66" s="51">
        <v>24</v>
      </c>
      <c r="Q66" s="51">
        <v>426.54</v>
      </c>
      <c r="R66" s="51">
        <v>254.93</v>
      </c>
      <c r="S66" s="51">
        <v>153.99</v>
      </c>
      <c r="T66" s="51">
        <v>94.54</v>
      </c>
      <c r="U66" s="51">
        <v>0</v>
      </c>
      <c r="V66" s="51">
        <v>44.93</v>
      </c>
      <c r="W66" s="51"/>
      <c r="X66" s="67">
        <f>ROUND(SUM(G66:W66),5)</f>
        <v>1098</v>
      </c>
      <c r="Y66" s="67">
        <v>2000</v>
      </c>
      <c r="Z66" s="67">
        <v>2000</v>
      </c>
      <c r="AA66" s="68"/>
    </row>
    <row r="67" spans="1:27" ht="15" thickBot="1" x14ac:dyDescent="0.35">
      <c r="A67" s="50"/>
      <c r="B67" s="50"/>
      <c r="C67" s="50"/>
      <c r="D67" s="50"/>
      <c r="E67" s="50" t="s">
        <v>127</v>
      </c>
      <c r="F67" s="50"/>
      <c r="G67" s="53"/>
      <c r="H67" s="53"/>
      <c r="I67" s="53"/>
      <c r="J67" s="53"/>
      <c r="K67" s="53">
        <f t="shared" ref="K67:V67" si="14">ROUND(SUM(K63:K66),5)</f>
        <v>1045.44</v>
      </c>
      <c r="L67" s="53">
        <f t="shared" si="14"/>
        <v>1066.3699999999999</v>
      </c>
      <c r="M67" s="53">
        <f t="shared" si="14"/>
        <v>3290.71</v>
      </c>
      <c r="N67" s="53">
        <f t="shared" si="14"/>
        <v>1090.3699999999999</v>
      </c>
      <c r="O67" s="53">
        <f t="shared" si="14"/>
        <v>1042.3699999999999</v>
      </c>
      <c r="P67" s="53">
        <f t="shared" si="14"/>
        <v>1066.3699999999999</v>
      </c>
      <c r="Q67" s="53">
        <f t="shared" si="14"/>
        <v>1468.91</v>
      </c>
      <c r="R67" s="53">
        <f t="shared" si="14"/>
        <v>1297.3</v>
      </c>
      <c r="S67" s="53">
        <f t="shared" si="14"/>
        <v>1196.3599999999999</v>
      </c>
      <c r="T67" s="53">
        <f t="shared" si="14"/>
        <v>1136.9100000000001</v>
      </c>
      <c r="U67" s="53">
        <f t="shared" si="14"/>
        <v>1590.57</v>
      </c>
      <c r="V67" s="53">
        <f t="shared" si="14"/>
        <v>1635.44</v>
      </c>
      <c r="W67" s="53"/>
      <c r="X67" s="71">
        <f>ROUND(SUM(G67:W67),5)</f>
        <v>16927.12</v>
      </c>
      <c r="Y67" s="71">
        <f>ROUND(SUM(Y63:Y66),5)</f>
        <v>20600</v>
      </c>
      <c r="Z67" s="71">
        <f>ROUND(SUM(Z63:Z66),5)</f>
        <v>25600</v>
      </c>
      <c r="AA67" s="72"/>
    </row>
    <row r="68" spans="1:27" x14ac:dyDescent="0.3">
      <c r="A68" s="50"/>
      <c r="B68" s="50"/>
      <c r="C68" s="50"/>
      <c r="D68" s="50" t="s">
        <v>128</v>
      </c>
      <c r="E68" s="50"/>
      <c r="F68" s="50"/>
      <c r="G68" s="51"/>
      <c r="H68" s="51"/>
      <c r="I68" s="51"/>
      <c r="J68" s="51"/>
      <c r="K68" s="51">
        <f t="shared" ref="K68:V68" si="15">ROUND(K40+K47+K53+K57+K62+K67,5)</f>
        <v>16390.41</v>
      </c>
      <c r="L68" s="51">
        <f t="shared" si="15"/>
        <v>24775.15</v>
      </c>
      <c r="M68" s="51">
        <f t="shared" si="15"/>
        <v>22713.78</v>
      </c>
      <c r="N68" s="51">
        <f t="shared" si="15"/>
        <v>37089.300000000003</v>
      </c>
      <c r="O68" s="51">
        <f t="shared" si="15"/>
        <v>21281.85</v>
      </c>
      <c r="P68" s="51">
        <f t="shared" si="15"/>
        <v>25723.74</v>
      </c>
      <c r="Q68" s="51">
        <f t="shared" si="15"/>
        <v>32956.370000000003</v>
      </c>
      <c r="R68" s="51">
        <f t="shared" si="15"/>
        <v>23897.8</v>
      </c>
      <c r="S68" s="51">
        <f t="shared" si="15"/>
        <v>26043.08</v>
      </c>
      <c r="T68" s="51">
        <f t="shared" si="15"/>
        <v>41853.379999999997</v>
      </c>
      <c r="U68" s="51">
        <f t="shared" si="15"/>
        <v>37546.199999999997</v>
      </c>
      <c r="V68" s="51">
        <f t="shared" si="15"/>
        <v>35336.639999999999</v>
      </c>
      <c r="W68" s="51"/>
      <c r="X68" s="67">
        <f>ROUND(SUM(G68:W68),5)</f>
        <v>345607.7</v>
      </c>
      <c r="Y68" s="67">
        <f>ROUND(Y40+Y47+Y53+Y57+Y62+Y67,5)</f>
        <v>413380</v>
      </c>
      <c r="Z68" s="67">
        <f>ROUND(Z40+Z47+Z53+Z57+Z62+Z67,5)</f>
        <v>470191</v>
      </c>
      <c r="AA68" s="68"/>
    </row>
    <row r="69" spans="1:27" x14ac:dyDescent="0.3">
      <c r="A69" s="50"/>
      <c r="B69" s="50"/>
      <c r="C69" s="50"/>
      <c r="D69" s="50" t="s">
        <v>129</v>
      </c>
      <c r="E69" s="50"/>
      <c r="F69" s="50"/>
      <c r="G69" s="51"/>
      <c r="H69" s="51"/>
      <c r="I69" s="51"/>
      <c r="J69" s="51"/>
      <c r="K69" s="51"/>
      <c r="L69" s="51"/>
      <c r="M69" s="51"/>
      <c r="N69" s="51"/>
      <c r="O69" s="51"/>
      <c r="P69" s="51"/>
      <c r="Q69" s="51"/>
      <c r="R69" s="51"/>
      <c r="S69" s="51"/>
      <c r="T69" s="51"/>
      <c r="U69" s="51"/>
      <c r="V69" s="51"/>
      <c r="W69" s="51"/>
      <c r="X69" s="67"/>
      <c r="Y69" s="67"/>
      <c r="Z69" s="67"/>
      <c r="AA69" s="68"/>
    </row>
    <row r="70" spans="1:27" x14ac:dyDescent="0.3">
      <c r="A70" s="50"/>
      <c r="B70" s="50"/>
      <c r="C70" s="50"/>
      <c r="D70" s="50"/>
      <c r="E70" s="50" t="s">
        <v>130</v>
      </c>
      <c r="F70" s="50"/>
      <c r="G70" s="51"/>
      <c r="H70" s="51"/>
      <c r="I70" s="51"/>
      <c r="J70" s="51"/>
      <c r="K70" s="51"/>
      <c r="L70" s="51"/>
      <c r="M70" s="51"/>
      <c r="N70" s="51"/>
      <c r="O70" s="51"/>
      <c r="P70" s="51"/>
      <c r="Q70" s="51"/>
      <c r="R70" s="51"/>
      <c r="S70" s="51"/>
      <c r="T70" s="51"/>
      <c r="U70" s="51"/>
      <c r="V70" s="51"/>
      <c r="W70" s="51"/>
      <c r="X70" s="67"/>
      <c r="Y70" s="67"/>
      <c r="Z70" s="67"/>
      <c r="AA70" s="68"/>
    </row>
    <row r="71" spans="1:27" x14ac:dyDescent="0.3">
      <c r="A71" s="50"/>
      <c r="B71" s="50"/>
      <c r="C71" s="50"/>
      <c r="D71" s="50"/>
      <c r="E71" s="50"/>
      <c r="F71" s="50" t="s">
        <v>131</v>
      </c>
      <c r="G71" s="51"/>
      <c r="H71" s="51"/>
      <c r="I71" s="51"/>
      <c r="J71" s="51"/>
      <c r="K71" s="51">
        <v>265.27999999999997</v>
      </c>
      <c r="L71" s="51">
        <v>329.08</v>
      </c>
      <c r="M71" s="51">
        <v>297.18</v>
      </c>
      <c r="N71" s="51">
        <v>297.18</v>
      </c>
      <c r="O71" s="51">
        <v>297.18</v>
      </c>
      <c r="P71" s="51">
        <v>342.55</v>
      </c>
      <c r="Q71" s="51">
        <v>336.79</v>
      </c>
      <c r="R71" s="51">
        <v>336.79</v>
      </c>
      <c r="S71" s="51">
        <v>336.79</v>
      </c>
      <c r="T71" s="51">
        <v>336.79</v>
      </c>
      <c r="U71" s="51">
        <v>265.27999999999997</v>
      </c>
      <c r="V71" s="51">
        <v>265.27999999999997</v>
      </c>
      <c r="W71" s="51"/>
      <c r="X71" s="67">
        <f>ROUND(SUM(G71:W71),5)</f>
        <v>3706.17</v>
      </c>
      <c r="Y71" s="67">
        <v>3300</v>
      </c>
      <c r="Z71" s="67">
        <v>4100</v>
      </c>
      <c r="AA71" s="68" t="s">
        <v>250</v>
      </c>
    </row>
    <row r="72" spans="1:27" ht="15" thickBot="1" x14ac:dyDescent="0.35">
      <c r="A72" s="50"/>
      <c r="B72" s="50"/>
      <c r="C72" s="50"/>
      <c r="D72" s="50"/>
      <c r="E72" s="50"/>
      <c r="F72" s="50" t="s">
        <v>132</v>
      </c>
      <c r="G72" s="52"/>
      <c r="H72" s="52"/>
      <c r="I72" s="52"/>
      <c r="J72" s="52"/>
      <c r="K72" s="52">
        <v>0</v>
      </c>
      <c r="L72" s="52">
        <v>563.13</v>
      </c>
      <c r="M72" s="52">
        <v>558</v>
      </c>
      <c r="N72" s="52">
        <v>564.51</v>
      </c>
      <c r="O72" s="52">
        <v>381.22</v>
      </c>
      <c r="P72" s="52">
        <v>394.29</v>
      </c>
      <c r="Q72" s="52">
        <v>348.74</v>
      </c>
      <c r="R72" s="52">
        <v>330.04</v>
      </c>
      <c r="S72" s="52">
        <v>387.21</v>
      </c>
      <c r="T72" s="52">
        <v>320.44</v>
      </c>
      <c r="U72" s="52">
        <v>350.52</v>
      </c>
      <c r="V72" s="52">
        <v>939.43</v>
      </c>
      <c r="W72" s="52"/>
      <c r="X72" s="69">
        <f>ROUND(SUM(G72:W72),5)</f>
        <v>5137.53</v>
      </c>
      <c r="Y72" s="69">
        <v>5000</v>
      </c>
      <c r="Z72" s="69">
        <v>5500</v>
      </c>
      <c r="AA72" s="70"/>
    </row>
    <row r="73" spans="1:27" x14ac:dyDescent="0.3">
      <c r="A73" s="50"/>
      <c r="B73" s="50"/>
      <c r="C73" s="50"/>
      <c r="D73" s="50"/>
      <c r="E73" s="50" t="s">
        <v>133</v>
      </c>
      <c r="F73" s="50"/>
      <c r="G73" s="51"/>
      <c r="H73" s="51"/>
      <c r="I73" s="51"/>
      <c r="J73" s="51"/>
      <c r="K73" s="51">
        <f t="shared" ref="K73:V73" si="16">ROUND(SUM(K70:K72),5)</f>
        <v>265.27999999999997</v>
      </c>
      <c r="L73" s="51">
        <f t="shared" si="16"/>
        <v>892.21</v>
      </c>
      <c r="M73" s="51">
        <f t="shared" si="16"/>
        <v>855.18</v>
      </c>
      <c r="N73" s="51">
        <f t="shared" si="16"/>
        <v>861.69</v>
      </c>
      <c r="O73" s="51">
        <f t="shared" si="16"/>
        <v>678.4</v>
      </c>
      <c r="P73" s="51">
        <f t="shared" si="16"/>
        <v>736.84</v>
      </c>
      <c r="Q73" s="51">
        <f t="shared" si="16"/>
        <v>685.53</v>
      </c>
      <c r="R73" s="51">
        <f t="shared" si="16"/>
        <v>666.83</v>
      </c>
      <c r="S73" s="51">
        <f t="shared" si="16"/>
        <v>724</v>
      </c>
      <c r="T73" s="51">
        <f t="shared" si="16"/>
        <v>657.23</v>
      </c>
      <c r="U73" s="51">
        <f t="shared" si="16"/>
        <v>615.79999999999995</v>
      </c>
      <c r="V73" s="51">
        <f t="shared" si="16"/>
        <v>1204.71</v>
      </c>
      <c r="W73" s="51"/>
      <c r="X73" s="67">
        <f>ROUND(SUM(G73:W73),5)</f>
        <v>8843.7000000000007</v>
      </c>
      <c r="Y73" s="67">
        <f>ROUND(SUM(Y70:Y72),5)</f>
        <v>8300</v>
      </c>
      <c r="Z73" s="67">
        <f>ROUND(SUM(Z70:Z72),5)</f>
        <v>9600</v>
      </c>
      <c r="AA73" s="68"/>
    </row>
    <row r="74" spans="1:27" x14ac:dyDescent="0.3">
      <c r="A74" s="50"/>
      <c r="B74" s="50"/>
      <c r="C74" s="50"/>
      <c r="D74" s="50"/>
      <c r="E74" s="50"/>
      <c r="F74" s="50"/>
      <c r="G74" s="51"/>
      <c r="H74" s="51"/>
      <c r="I74" s="51"/>
      <c r="J74" s="51"/>
      <c r="K74" s="51"/>
      <c r="L74" s="51"/>
      <c r="M74" s="51"/>
      <c r="N74" s="51"/>
      <c r="O74" s="51"/>
      <c r="P74" s="51"/>
      <c r="Q74" s="51"/>
      <c r="R74" s="51"/>
      <c r="S74" s="51"/>
      <c r="T74" s="51"/>
      <c r="U74" s="51"/>
      <c r="V74" s="51"/>
      <c r="W74" s="51"/>
      <c r="X74" s="67"/>
      <c r="Y74" s="67"/>
      <c r="Z74" s="67"/>
      <c r="AA74" s="68"/>
    </row>
    <row r="75" spans="1:27" x14ac:dyDescent="0.3">
      <c r="A75" s="50"/>
      <c r="B75" s="50"/>
      <c r="C75" s="50"/>
      <c r="D75" s="50"/>
      <c r="E75" s="50"/>
      <c r="F75" s="50"/>
      <c r="G75" s="51"/>
      <c r="H75" s="51"/>
      <c r="I75" s="51"/>
      <c r="J75" s="51"/>
      <c r="K75" s="51"/>
      <c r="L75" s="51"/>
      <c r="M75" s="51"/>
      <c r="N75" s="51"/>
      <c r="O75" s="51"/>
      <c r="P75" s="51"/>
      <c r="Q75" s="51"/>
      <c r="R75" s="51"/>
      <c r="S75" s="51"/>
      <c r="T75" s="51"/>
      <c r="U75" s="51"/>
      <c r="V75" s="51"/>
      <c r="W75" s="51"/>
      <c r="X75" s="67"/>
      <c r="Y75" s="67"/>
      <c r="Z75" s="67"/>
      <c r="AA75" s="68"/>
    </row>
    <row r="76" spans="1:27" x14ac:dyDescent="0.3">
      <c r="A76" s="50"/>
      <c r="B76" s="50"/>
      <c r="C76" s="50"/>
      <c r="D76" s="50"/>
      <c r="E76" s="50"/>
      <c r="F76" s="50"/>
      <c r="G76" s="51"/>
      <c r="H76" s="51"/>
      <c r="I76" s="51"/>
      <c r="J76" s="51"/>
      <c r="K76" s="51"/>
      <c r="L76" s="51"/>
      <c r="M76" s="51"/>
      <c r="N76" s="51"/>
      <c r="O76" s="51"/>
      <c r="P76" s="51"/>
      <c r="Q76" s="51"/>
      <c r="R76" s="51"/>
      <c r="S76" s="51"/>
      <c r="T76" s="51"/>
      <c r="U76" s="51"/>
      <c r="V76" s="51"/>
      <c r="W76" s="51"/>
      <c r="X76" s="67"/>
      <c r="Y76" s="67"/>
      <c r="Z76" s="67"/>
      <c r="AA76" s="68"/>
    </row>
    <row r="77" spans="1:27" x14ac:dyDescent="0.3">
      <c r="A77" s="50"/>
      <c r="B77" s="50"/>
      <c r="C77" s="50"/>
      <c r="D77" s="50"/>
      <c r="E77" s="50"/>
      <c r="F77" s="50"/>
      <c r="G77" s="51"/>
      <c r="H77" s="51"/>
      <c r="I77" s="51"/>
      <c r="J77" s="51"/>
      <c r="K77" s="51"/>
      <c r="L77" s="51"/>
      <c r="M77" s="51"/>
      <c r="N77" s="51"/>
      <c r="O77" s="51"/>
      <c r="P77" s="51"/>
      <c r="Q77" s="51"/>
      <c r="R77" s="51"/>
      <c r="S77" s="51"/>
      <c r="T77" s="51"/>
      <c r="U77" s="51"/>
      <c r="V77" s="51"/>
      <c r="W77" s="51"/>
      <c r="X77" s="67"/>
      <c r="Y77" s="67"/>
      <c r="Z77" s="67"/>
      <c r="AA77" s="68"/>
    </row>
    <row r="78" spans="1:27" x14ac:dyDescent="0.3">
      <c r="A78" s="50"/>
      <c r="B78" s="50"/>
      <c r="C78" s="50"/>
      <c r="D78" s="50"/>
      <c r="E78" s="50"/>
      <c r="F78" s="50"/>
      <c r="G78" s="51"/>
      <c r="H78" s="51"/>
      <c r="I78" s="51"/>
      <c r="J78" s="51"/>
      <c r="K78" s="51"/>
      <c r="L78" s="51"/>
      <c r="M78" s="51"/>
      <c r="N78" s="51"/>
      <c r="O78" s="51"/>
      <c r="P78" s="51"/>
      <c r="Q78" s="51"/>
      <c r="R78" s="51"/>
      <c r="S78" s="51"/>
      <c r="T78" s="51"/>
      <c r="U78" s="51"/>
      <c r="V78" s="51"/>
      <c r="W78" s="51"/>
      <c r="X78" s="67"/>
      <c r="Y78" s="67"/>
      <c r="Z78" s="67"/>
      <c r="AA78" s="68"/>
    </row>
    <row r="79" spans="1:27" x14ac:dyDescent="0.3">
      <c r="A79" s="50"/>
      <c r="B79" s="50"/>
      <c r="C79" s="50"/>
      <c r="D79" s="50"/>
      <c r="E79" s="50"/>
      <c r="F79" s="50"/>
      <c r="G79" s="51"/>
      <c r="H79" s="51"/>
      <c r="I79" s="51"/>
      <c r="J79" s="51"/>
      <c r="K79" s="51"/>
      <c r="L79" s="51"/>
      <c r="M79" s="51"/>
      <c r="N79" s="51"/>
      <c r="O79" s="51"/>
      <c r="P79" s="51"/>
      <c r="Q79" s="51"/>
      <c r="R79" s="51"/>
      <c r="S79" s="51"/>
      <c r="T79" s="51"/>
      <c r="U79" s="51"/>
      <c r="V79" s="51"/>
      <c r="W79" s="51"/>
      <c r="X79" s="67"/>
      <c r="Y79" s="67"/>
      <c r="Z79" s="67"/>
      <c r="AA79" s="68"/>
    </row>
    <row r="80" spans="1:27" x14ac:dyDescent="0.3">
      <c r="A80" s="50"/>
      <c r="B80" s="50"/>
      <c r="C80" s="50"/>
      <c r="D80" s="50"/>
      <c r="E80" s="50"/>
      <c r="F80" s="50"/>
      <c r="G80" s="51"/>
      <c r="H80" s="51"/>
      <c r="I80" s="51"/>
      <c r="J80" s="51"/>
      <c r="K80" s="51"/>
      <c r="L80" s="51"/>
      <c r="M80" s="51"/>
      <c r="N80" s="51"/>
      <c r="O80" s="51"/>
      <c r="P80" s="51"/>
      <c r="Q80" s="51"/>
      <c r="R80" s="51"/>
      <c r="S80" s="51"/>
      <c r="T80" s="51"/>
      <c r="U80" s="51"/>
      <c r="V80" s="51"/>
      <c r="W80" s="51"/>
      <c r="X80" s="67"/>
      <c r="Y80" s="67"/>
      <c r="Z80" s="67"/>
      <c r="AA80" s="68"/>
    </row>
    <row r="81" spans="1:27" x14ac:dyDescent="0.3">
      <c r="A81" s="50"/>
      <c r="B81" s="50"/>
      <c r="C81" s="50"/>
      <c r="D81" s="50"/>
      <c r="E81" s="50"/>
      <c r="F81" s="50"/>
      <c r="G81" s="51"/>
      <c r="H81" s="51"/>
      <c r="I81" s="51"/>
      <c r="J81" s="51"/>
      <c r="K81" s="51"/>
      <c r="L81" s="51"/>
      <c r="M81" s="51"/>
      <c r="N81" s="51"/>
      <c r="O81" s="51"/>
      <c r="P81" s="51"/>
      <c r="Q81" s="51"/>
      <c r="R81" s="51"/>
      <c r="S81" s="51"/>
      <c r="T81" s="51"/>
      <c r="U81" s="51"/>
      <c r="V81" s="51"/>
      <c r="W81" s="51"/>
      <c r="X81" s="67"/>
      <c r="Y81" s="67"/>
      <c r="Z81" s="67"/>
      <c r="AA81" s="68"/>
    </row>
    <row r="82" spans="1:27" x14ac:dyDescent="0.3">
      <c r="A82" s="50"/>
      <c r="B82" s="50"/>
      <c r="C82" s="50"/>
      <c r="D82" s="50"/>
      <c r="E82" s="50"/>
      <c r="F82" s="50"/>
      <c r="G82" s="51"/>
      <c r="H82" s="51"/>
      <c r="I82" s="51"/>
      <c r="J82" s="51"/>
      <c r="K82" s="51"/>
      <c r="L82" s="51"/>
      <c r="M82" s="51"/>
      <c r="N82" s="51"/>
      <c r="O82" s="51"/>
      <c r="P82" s="51"/>
      <c r="Q82" s="51"/>
      <c r="R82" s="51"/>
      <c r="S82" s="51"/>
      <c r="T82" s="51"/>
      <c r="U82" s="51"/>
      <c r="V82" s="51"/>
      <c r="W82" s="51"/>
      <c r="X82" s="67"/>
      <c r="Y82" s="67"/>
      <c r="Z82" s="67"/>
      <c r="AA82" s="68"/>
    </row>
    <row r="83" spans="1:27" x14ac:dyDescent="0.3">
      <c r="A83" s="50"/>
      <c r="B83" s="50"/>
      <c r="C83" s="50"/>
      <c r="D83" s="50"/>
      <c r="E83" s="50"/>
      <c r="F83" s="50"/>
      <c r="G83" s="51"/>
      <c r="H83" s="51"/>
      <c r="I83" s="51"/>
      <c r="J83" s="51"/>
      <c r="K83" s="51"/>
      <c r="L83" s="51"/>
      <c r="M83" s="51"/>
      <c r="N83" s="51"/>
      <c r="O83" s="51"/>
      <c r="P83" s="51"/>
      <c r="Q83" s="51"/>
      <c r="R83" s="51"/>
      <c r="S83" s="51"/>
      <c r="T83" s="51"/>
      <c r="U83" s="51"/>
      <c r="V83" s="51"/>
      <c r="W83" s="51"/>
      <c r="X83" s="67"/>
      <c r="Y83" s="67"/>
      <c r="Z83" s="67"/>
      <c r="AA83" s="68"/>
    </row>
    <row r="84" spans="1:27" x14ac:dyDescent="0.3">
      <c r="A84" s="50"/>
      <c r="B84" s="50"/>
      <c r="C84" s="50"/>
      <c r="D84" s="50"/>
      <c r="E84" s="50"/>
      <c r="F84" s="50"/>
      <c r="G84" s="51"/>
      <c r="H84" s="51"/>
      <c r="I84" s="51"/>
      <c r="J84" s="51"/>
      <c r="K84" s="51"/>
      <c r="L84" s="51"/>
      <c r="M84" s="51"/>
      <c r="N84" s="51"/>
      <c r="O84" s="51"/>
      <c r="P84" s="51"/>
      <c r="Q84" s="51"/>
      <c r="R84" s="51"/>
      <c r="S84" s="51"/>
      <c r="T84" s="51"/>
      <c r="U84" s="51"/>
      <c r="V84" s="51"/>
      <c r="W84" s="51"/>
      <c r="X84" s="67"/>
      <c r="Y84" s="67"/>
      <c r="Z84" s="67"/>
      <c r="AA84" s="68"/>
    </row>
    <row r="85" spans="1:27" x14ac:dyDescent="0.3">
      <c r="A85" s="50"/>
      <c r="B85" s="50"/>
      <c r="C85" s="50"/>
      <c r="D85" s="50"/>
      <c r="E85" s="50"/>
      <c r="F85" s="50"/>
      <c r="G85" s="51"/>
      <c r="H85" s="51"/>
      <c r="I85" s="51"/>
      <c r="J85" s="51"/>
      <c r="K85" s="51"/>
      <c r="L85" s="51"/>
      <c r="M85" s="51"/>
      <c r="N85" s="51"/>
      <c r="O85" s="51"/>
      <c r="P85" s="51"/>
      <c r="Q85" s="51"/>
      <c r="R85" s="51"/>
      <c r="S85" s="51"/>
      <c r="T85" s="51"/>
      <c r="U85" s="51"/>
      <c r="V85" s="51"/>
      <c r="W85" s="51"/>
      <c r="X85" s="67"/>
      <c r="Y85" s="67"/>
      <c r="Z85" s="67"/>
      <c r="AA85" s="68"/>
    </row>
    <row r="86" spans="1:27" x14ac:dyDescent="0.3">
      <c r="A86" s="50"/>
      <c r="B86" s="50"/>
      <c r="C86" s="50"/>
      <c r="D86" s="50"/>
      <c r="E86" s="50"/>
      <c r="F86" s="50"/>
      <c r="G86" s="51"/>
      <c r="H86" s="51"/>
      <c r="I86" s="51"/>
      <c r="J86" s="51"/>
      <c r="K86" s="51"/>
      <c r="L86" s="51"/>
      <c r="M86" s="51"/>
      <c r="N86" s="51"/>
      <c r="O86" s="51"/>
      <c r="P86" s="51"/>
      <c r="Q86" s="51"/>
      <c r="R86" s="51"/>
      <c r="S86" s="51"/>
      <c r="T86" s="51"/>
      <c r="U86" s="51"/>
      <c r="V86" s="51"/>
      <c r="W86" s="51"/>
      <c r="X86" s="67"/>
      <c r="Y86" s="67"/>
      <c r="Z86" s="67"/>
      <c r="AA86" s="68"/>
    </row>
    <row r="87" spans="1:27" x14ac:dyDescent="0.3">
      <c r="A87" s="50"/>
      <c r="B87" s="50"/>
      <c r="C87" s="50"/>
      <c r="D87" s="50"/>
      <c r="E87" s="50"/>
      <c r="F87" s="50"/>
      <c r="G87" s="51"/>
      <c r="H87" s="51"/>
      <c r="I87" s="51"/>
      <c r="J87" s="51"/>
      <c r="K87" s="51"/>
      <c r="L87" s="51"/>
      <c r="M87" s="51"/>
      <c r="N87" s="51"/>
      <c r="O87" s="51"/>
      <c r="P87" s="51"/>
      <c r="Q87" s="51"/>
      <c r="R87" s="51"/>
      <c r="S87" s="51"/>
      <c r="T87" s="51"/>
      <c r="U87" s="51"/>
      <c r="V87" s="51"/>
      <c r="W87" s="51"/>
      <c r="X87" s="67"/>
      <c r="Y87" s="67"/>
      <c r="Z87" s="67"/>
      <c r="AA87" s="68"/>
    </row>
    <row r="88" spans="1:27" x14ac:dyDescent="0.3">
      <c r="A88" s="50"/>
      <c r="B88" s="50"/>
      <c r="C88" s="50"/>
      <c r="D88" s="50"/>
      <c r="E88" s="50"/>
      <c r="F88" s="50"/>
      <c r="G88" s="51"/>
      <c r="H88" s="51"/>
      <c r="I88" s="51"/>
      <c r="J88" s="51"/>
      <c r="K88" s="51"/>
      <c r="L88" s="51"/>
      <c r="M88" s="51"/>
      <c r="N88" s="51"/>
      <c r="O88" s="51"/>
      <c r="P88" s="51"/>
      <c r="Q88" s="51"/>
      <c r="R88" s="51"/>
      <c r="S88" s="51"/>
      <c r="T88" s="51"/>
      <c r="U88" s="51"/>
      <c r="V88" s="51"/>
      <c r="W88" s="51"/>
      <c r="X88" s="67"/>
      <c r="Y88" s="67"/>
      <c r="Z88" s="67"/>
      <c r="AA88" s="68"/>
    </row>
    <row r="89" spans="1:27" x14ac:dyDescent="0.3">
      <c r="A89" s="50"/>
      <c r="B89" s="50"/>
      <c r="C89" s="50"/>
      <c r="D89" s="50"/>
      <c r="E89" s="50"/>
      <c r="F89" s="50"/>
      <c r="G89" s="51"/>
      <c r="H89" s="51"/>
      <c r="I89" s="51"/>
      <c r="J89" s="51"/>
      <c r="K89" s="51"/>
      <c r="L89" s="51"/>
      <c r="M89" s="51"/>
      <c r="N89" s="51"/>
      <c r="O89" s="51"/>
      <c r="P89" s="51"/>
      <c r="Q89" s="51"/>
      <c r="R89" s="51"/>
      <c r="S89" s="51"/>
      <c r="T89" s="51"/>
      <c r="U89" s="51"/>
      <c r="V89" s="51"/>
      <c r="W89" s="51"/>
      <c r="X89" s="67"/>
      <c r="Y89" s="67"/>
      <c r="Z89" s="67"/>
      <c r="AA89" s="68"/>
    </row>
    <row r="90" spans="1:27" x14ac:dyDescent="0.3">
      <c r="A90" s="50"/>
      <c r="B90" s="50"/>
      <c r="C90" s="50"/>
      <c r="D90" s="50"/>
      <c r="E90" s="50"/>
      <c r="F90" s="50"/>
      <c r="G90" s="51"/>
      <c r="H90" s="51"/>
      <c r="I90" s="51"/>
      <c r="J90" s="51"/>
      <c r="K90" s="51"/>
      <c r="L90" s="51"/>
      <c r="M90" s="51"/>
      <c r="N90" s="51"/>
      <c r="O90" s="51"/>
      <c r="P90" s="51"/>
      <c r="Q90" s="51"/>
      <c r="R90" s="51"/>
      <c r="S90" s="51"/>
      <c r="T90" s="51"/>
      <c r="U90" s="51"/>
      <c r="V90" s="51"/>
      <c r="W90" s="51"/>
      <c r="X90" s="67"/>
      <c r="Y90" s="67"/>
      <c r="Z90" s="67"/>
      <c r="AA90" s="68"/>
    </row>
    <row r="91" spans="1:27" x14ac:dyDescent="0.3">
      <c r="A91" s="50"/>
      <c r="B91" s="50"/>
      <c r="C91" s="50"/>
      <c r="D91" s="50"/>
      <c r="E91" s="50"/>
      <c r="F91" s="50"/>
      <c r="G91" s="51"/>
      <c r="H91" s="51"/>
      <c r="I91" s="51"/>
      <c r="J91" s="51"/>
      <c r="K91" s="51"/>
      <c r="L91" s="51"/>
      <c r="M91" s="51"/>
      <c r="N91" s="51"/>
      <c r="O91" s="51"/>
      <c r="P91" s="51"/>
      <c r="Q91" s="51"/>
      <c r="R91" s="51"/>
      <c r="S91" s="51"/>
      <c r="T91" s="51"/>
      <c r="U91" s="51"/>
      <c r="V91" s="51"/>
      <c r="W91" s="51"/>
      <c r="X91" s="67"/>
      <c r="Y91" s="67"/>
      <c r="Z91" s="67"/>
      <c r="AA91" s="68"/>
    </row>
    <row r="92" spans="1:27" x14ac:dyDescent="0.3">
      <c r="A92" s="50"/>
      <c r="B92" s="50"/>
      <c r="C92" s="50"/>
      <c r="D92" s="50"/>
      <c r="E92" s="50" t="s">
        <v>134</v>
      </c>
      <c r="F92" s="50"/>
      <c r="G92" s="51"/>
      <c r="H92" s="51"/>
      <c r="I92" s="51"/>
      <c r="J92" s="51"/>
      <c r="K92" s="51"/>
      <c r="L92" s="51"/>
      <c r="M92" s="51"/>
      <c r="N92" s="51"/>
      <c r="O92" s="51"/>
      <c r="P92" s="51"/>
      <c r="Q92" s="51"/>
      <c r="R92" s="51"/>
      <c r="S92" s="51"/>
      <c r="T92" s="51"/>
      <c r="U92" s="51"/>
      <c r="V92" s="51"/>
      <c r="W92" s="51"/>
      <c r="X92" s="67"/>
      <c r="Y92" s="67"/>
      <c r="Z92" s="67"/>
      <c r="AA92" s="68"/>
    </row>
    <row r="93" spans="1:27" x14ac:dyDescent="0.3">
      <c r="A93" s="50"/>
      <c r="B93" s="50"/>
      <c r="C93" s="50"/>
      <c r="D93" s="50"/>
      <c r="E93" s="50"/>
      <c r="F93" s="50" t="s">
        <v>135</v>
      </c>
      <c r="G93" s="51"/>
      <c r="H93" s="51"/>
      <c r="I93" s="51"/>
      <c r="J93" s="51"/>
      <c r="K93" s="51">
        <v>0</v>
      </c>
      <c r="L93" s="51">
        <v>750</v>
      </c>
      <c r="M93" s="51">
        <v>750</v>
      </c>
      <c r="N93" s="51">
        <v>1500</v>
      </c>
      <c r="O93" s="51">
        <v>0</v>
      </c>
      <c r="P93" s="51">
        <v>750</v>
      </c>
      <c r="Q93" s="51">
        <v>0</v>
      </c>
      <c r="R93" s="51">
        <v>750</v>
      </c>
      <c r="S93" s="51">
        <v>750</v>
      </c>
      <c r="T93" s="51">
        <v>1500</v>
      </c>
      <c r="U93" s="51">
        <v>0</v>
      </c>
      <c r="V93" s="51">
        <v>1500</v>
      </c>
      <c r="W93" s="51"/>
      <c r="X93" s="67">
        <f t="shared" ref="X93:X124" si="17">ROUND(SUM(G93:W93),5)</f>
        <v>8250</v>
      </c>
      <c r="Y93" s="67">
        <v>10500</v>
      </c>
      <c r="Z93" s="67">
        <v>11250</v>
      </c>
      <c r="AA93" s="68" t="s">
        <v>246</v>
      </c>
    </row>
    <row r="94" spans="1:27" x14ac:dyDescent="0.3">
      <c r="A94" s="50"/>
      <c r="B94" s="50"/>
      <c r="C94" s="50"/>
      <c r="D94" s="50"/>
      <c r="E94" s="50"/>
      <c r="F94" s="50" t="s">
        <v>136</v>
      </c>
      <c r="G94" s="51"/>
      <c r="H94" s="51"/>
      <c r="I94" s="51"/>
      <c r="J94" s="51"/>
      <c r="K94" s="51">
        <v>343.33</v>
      </c>
      <c r="L94" s="51">
        <v>145.52000000000001</v>
      </c>
      <c r="M94" s="51">
        <v>48.86</v>
      </c>
      <c r="N94" s="51">
        <v>178.2</v>
      </c>
      <c r="O94" s="51">
        <v>34.76</v>
      </c>
      <c r="P94" s="51">
        <v>320.76</v>
      </c>
      <c r="Q94" s="51">
        <v>60.83</v>
      </c>
      <c r="R94" s="51">
        <v>0</v>
      </c>
      <c r="S94" s="51">
        <v>438.46</v>
      </c>
      <c r="T94" s="51">
        <v>295.25</v>
      </c>
      <c r="U94" s="51">
        <v>422.36</v>
      </c>
      <c r="V94" s="51">
        <v>0</v>
      </c>
      <c r="W94" s="51"/>
      <c r="X94" s="67">
        <f t="shared" si="17"/>
        <v>2288.33</v>
      </c>
      <c r="Y94" s="67">
        <v>3100</v>
      </c>
      <c r="Z94" s="67">
        <v>3600</v>
      </c>
      <c r="AA94" s="68" t="s">
        <v>250</v>
      </c>
    </row>
    <row r="95" spans="1:27" x14ac:dyDescent="0.3">
      <c r="A95" s="50"/>
      <c r="B95" s="50"/>
      <c r="C95" s="50"/>
      <c r="D95" s="50"/>
      <c r="E95" s="50"/>
      <c r="F95" s="50" t="s">
        <v>137</v>
      </c>
      <c r="G95" s="51"/>
      <c r="H95" s="51"/>
      <c r="I95" s="51"/>
      <c r="J95" s="51"/>
      <c r="K95" s="51">
        <v>241.34</v>
      </c>
      <c r="L95" s="51">
        <v>372.18</v>
      </c>
      <c r="M95" s="51">
        <v>296.32</v>
      </c>
      <c r="N95" s="51">
        <v>0</v>
      </c>
      <c r="O95" s="51">
        <v>517.34</v>
      </c>
      <c r="P95" s="51">
        <v>256.20999999999998</v>
      </c>
      <c r="Q95" s="51">
        <v>256.41000000000003</v>
      </c>
      <c r="R95" s="51">
        <v>256.41000000000003</v>
      </c>
      <c r="S95" s="51">
        <v>256.41000000000003</v>
      </c>
      <c r="T95" s="51">
        <v>256.47000000000003</v>
      </c>
      <c r="U95" s="51">
        <v>240.82</v>
      </c>
      <c r="V95" s="51">
        <v>240.82</v>
      </c>
      <c r="W95" s="51"/>
      <c r="X95" s="67">
        <f t="shared" si="17"/>
        <v>3190.73</v>
      </c>
      <c r="Y95" s="67">
        <v>3900</v>
      </c>
      <c r="Z95" s="67">
        <v>3300</v>
      </c>
      <c r="AA95" s="68"/>
    </row>
    <row r="96" spans="1:27" x14ac:dyDescent="0.3">
      <c r="A96" s="50"/>
      <c r="B96" s="50"/>
      <c r="C96" s="50"/>
      <c r="D96" s="50"/>
      <c r="E96" s="50"/>
      <c r="F96" s="50" t="s">
        <v>138</v>
      </c>
      <c r="G96" s="51"/>
      <c r="H96" s="51"/>
      <c r="I96" s="51"/>
      <c r="J96" s="51"/>
      <c r="K96" s="51">
        <v>0</v>
      </c>
      <c r="L96" s="51">
        <v>0</v>
      </c>
      <c r="M96" s="51">
        <v>0</v>
      </c>
      <c r="N96" s="51">
        <v>0</v>
      </c>
      <c r="O96" s="51">
        <v>0</v>
      </c>
      <c r="P96" s="51">
        <v>0</v>
      </c>
      <c r="Q96" s="51">
        <v>0</v>
      </c>
      <c r="R96" s="51">
        <v>0</v>
      </c>
      <c r="S96" s="51">
        <v>0</v>
      </c>
      <c r="T96" s="51">
        <v>0</v>
      </c>
      <c r="U96" s="51">
        <v>0</v>
      </c>
      <c r="V96" s="51">
        <v>0</v>
      </c>
      <c r="W96" s="51"/>
      <c r="X96" s="67">
        <f t="shared" si="17"/>
        <v>0</v>
      </c>
      <c r="Y96" s="67">
        <v>1100</v>
      </c>
      <c r="Z96" s="67">
        <v>0</v>
      </c>
      <c r="AA96" s="68" t="s">
        <v>248</v>
      </c>
    </row>
    <row r="97" spans="1:27" x14ac:dyDescent="0.3">
      <c r="A97" s="50"/>
      <c r="B97" s="50"/>
      <c r="C97" s="50"/>
      <c r="D97" s="50"/>
      <c r="E97" s="50"/>
      <c r="F97" s="50" t="s">
        <v>139</v>
      </c>
      <c r="G97" s="51"/>
      <c r="H97" s="51"/>
      <c r="I97" s="51"/>
      <c r="J97" s="51"/>
      <c r="K97" s="51">
        <v>1196.9100000000001</v>
      </c>
      <c r="L97" s="51">
        <v>1196.9100000000001</v>
      </c>
      <c r="M97" s="51">
        <v>1196.9100000000001</v>
      </c>
      <c r="N97" s="51">
        <v>1196.9100000000001</v>
      </c>
      <c r="O97" s="51">
        <v>1196.9100000000001</v>
      </c>
      <c r="P97" s="51">
        <v>1196.9100000000001</v>
      </c>
      <c r="Q97" s="51">
        <v>1196.9100000000001</v>
      </c>
      <c r="R97" s="51">
        <v>1196.9100000000001</v>
      </c>
      <c r="S97" s="51">
        <v>1196.9100000000001</v>
      </c>
      <c r="T97" s="51">
        <v>1196.9100000000001</v>
      </c>
      <c r="U97" s="51">
        <v>1196.9100000000001</v>
      </c>
      <c r="V97" s="51">
        <v>1196.9100000000001</v>
      </c>
      <c r="W97" s="51"/>
      <c r="X97" s="67">
        <f t="shared" si="17"/>
        <v>14362.92</v>
      </c>
      <c r="Y97" s="67">
        <v>14400</v>
      </c>
      <c r="Z97" s="67">
        <v>15900</v>
      </c>
      <c r="AA97" s="68" t="s">
        <v>255</v>
      </c>
    </row>
    <row r="98" spans="1:27" x14ac:dyDescent="0.3">
      <c r="A98" s="50"/>
      <c r="B98" s="50"/>
      <c r="C98" s="50"/>
      <c r="D98" s="50"/>
      <c r="E98" s="50"/>
      <c r="F98" s="50" t="s">
        <v>140</v>
      </c>
      <c r="G98" s="51"/>
      <c r="H98" s="51"/>
      <c r="I98" s="51"/>
      <c r="J98" s="51"/>
      <c r="K98" s="51">
        <v>120</v>
      </c>
      <c r="L98" s="51">
        <v>75</v>
      </c>
      <c r="M98" s="51">
        <v>0</v>
      </c>
      <c r="N98" s="51">
        <v>0</v>
      </c>
      <c r="O98" s="51">
        <v>395</v>
      </c>
      <c r="P98" s="51">
        <v>1230</v>
      </c>
      <c r="Q98" s="51">
        <v>584</v>
      </c>
      <c r="R98" s="51">
        <v>0</v>
      </c>
      <c r="S98" s="51">
        <v>0</v>
      </c>
      <c r="T98" s="51">
        <v>0</v>
      </c>
      <c r="U98" s="51">
        <v>0</v>
      </c>
      <c r="V98" s="51">
        <v>0</v>
      </c>
      <c r="W98" s="51"/>
      <c r="X98" s="67">
        <f t="shared" si="17"/>
        <v>2404</v>
      </c>
      <c r="Y98" s="67">
        <v>2600</v>
      </c>
      <c r="Z98" s="67">
        <v>2600</v>
      </c>
      <c r="AA98" s="68"/>
    </row>
    <row r="99" spans="1:27" x14ac:dyDescent="0.3">
      <c r="A99" s="50"/>
      <c r="B99" s="50"/>
      <c r="C99" s="50"/>
      <c r="D99" s="50"/>
      <c r="E99" s="50"/>
      <c r="F99" s="50" t="s">
        <v>141</v>
      </c>
      <c r="G99" s="51"/>
      <c r="H99" s="51"/>
      <c r="I99" s="51"/>
      <c r="J99" s="51"/>
      <c r="K99" s="51">
        <v>21</v>
      </c>
      <c r="L99" s="51">
        <v>21</v>
      </c>
      <c r="M99" s="51">
        <v>21</v>
      </c>
      <c r="N99" s="51">
        <v>56</v>
      </c>
      <c r="O99" s="51">
        <v>21</v>
      </c>
      <c r="P99" s="51">
        <v>21</v>
      </c>
      <c r="Q99" s="51">
        <v>21</v>
      </c>
      <c r="R99" s="51">
        <v>16</v>
      </c>
      <c r="S99" s="51">
        <v>16</v>
      </c>
      <c r="T99" s="51">
        <v>16</v>
      </c>
      <c r="U99" s="51">
        <v>21</v>
      </c>
      <c r="V99" s="51">
        <v>21</v>
      </c>
      <c r="W99" s="51"/>
      <c r="X99" s="67">
        <f t="shared" si="17"/>
        <v>272</v>
      </c>
      <c r="Y99" s="67">
        <v>800</v>
      </c>
      <c r="Z99" s="67">
        <v>300</v>
      </c>
      <c r="AA99" s="68"/>
    </row>
    <row r="100" spans="1:27" x14ac:dyDescent="0.3">
      <c r="A100" s="50"/>
      <c r="B100" s="50"/>
      <c r="C100" s="50"/>
      <c r="D100" s="50"/>
      <c r="E100" s="50"/>
      <c r="F100" s="50" t="s">
        <v>142</v>
      </c>
      <c r="G100" s="51"/>
      <c r="H100" s="51"/>
      <c r="I100" s="51"/>
      <c r="J100" s="51"/>
      <c r="K100" s="51">
        <v>0</v>
      </c>
      <c r="L100" s="51">
        <v>0</v>
      </c>
      <c r="M100" s="51">
        <v>0</v>
      </c>
      <c r="N100" s="51">
        <v>0</v>
      </c>
      <c r="O100" s="51">
        <v>837.34</v>
      </c>
      <c r="P100" s="51">
        <v>0</v>
      </c>
      <c r="Q100" s="51">
        <v>0</v>
      </c>
      <c r="R100" s="51">
        <v>0</v>
      </c>
      <c r="S100" s="51">
        <v>0</v>
      </c>
      <c r="T100" s="51">
        <v>0</v>
      </c>
      <c r="U100" s="51">
        <v>0</v>
      </c>
      <c r="V100" s="51">
        <v>1850</v>
      </c>
      <c r="W100" s="51"/>
      <c r="X100" s="67">
        <f t="shared" si="17"/>
        <v>2687.34</v>
      </c>
      <c r="Y100" s="67">
        <v>1500</v>
      </c>
      <c r="Z100" s="67">
        <v>2000</v>
      </c>
      <c r="AA100" s="68" t="s">
        <v>258</v>
      </c>
    </row>
    <row r="101" spans="1:27" x14ac:dyDescent="0.3">
      <c r="A101" s="50"/>
      <c r="B101" s="50"/>
      <c r="C101" s="50"/>
      <c r="D101" s="50"/>
      <c r="E101" s="50"/>
      <c r="F101" s="50" t="s">
        <v>143</v>
      </c>
      <c r="G101" s="51"/>
      <c r="H101" s="51"/>
      <c r="I101" s="51"/>
      <c r="J101" s="51"/>
      <c r="K101" s="51">
        <v>2.99</v>
      </c>
      <c r="L101" s="51">
        <v>488.86</v>
      </c>
      <c r="M101" s="51">
        <v>346.22</v>
      </c>
      <c r="N101" s="51">
        <v>418.45</v>
      </c>
      <c r="O101" s="51">
        <v>349.26</v>
      </c>
      <c r="P101" s="51">
        <v>350.07</v>
      </c>
      <c r="Q101" s="51">
        <v>620.41999999999996</v>
      </c>
      <c r="R101" s="51">
        <v>349.84</v>
      </c>
      <c r="S101" s="51">
        <v>350.02</v>
      </c>
      <c r="T101" s="51">
        <v>496.21</v>
      </c>
      <c r="U101" s="51">
        <v>887.43</v>
      </c>
      <c r="V101" s="51">
        <v>361.82</v>
      </c>
      <c r="W101" s="51"/>
      <c r="X101" s="67">
        <f t="shared" si="17"/>
        <v>5021.59</v>
      </c>
      <c r="Y101" s="67">
        <v>7000</v>
      </c>
      <c r="Z101" s="67">
        <v>7000</v>
      </c>
      <c r="AA101" s="68"/>
    </row>
    <row r="102" spans="1:27" x14ac:dyDescent="0.3">
      <c r="A102" s="50"/>
      <c r="B102" s="50"/>
      <c r="C102" s="50"/>
      <c r="D102" s="50"/>
      <c r="E102" s="50"/>
      <c r="F102" s="50" t="s">
        <v>144</v>
      </c>
      <c r="G102" s="51"/>
      <c r="H102" s="51"/>
      <c r="I102" s="51"/>
      <c r="J102" s="51"/>
      <c r="K102" s="51">
        <v>0</v>
      </c>
      <c r="L102" s="51">
        <v>0</v>
      </c>
      <c r="M102" s="51">
        <v>0</v>
      </c>
      <c r="N102" s="51">
        <v>0</v>
      </c>
      <c r="O102" s="51">
        <v>0</v>
      </c>
      <c r="P102" s="51">
        <v>0</v>
      </c>
      <c r="Q102" s="51">
        <v>0</v>
      </c>
      <c r="R102" s="51">
        <v>0</v>
      </c>
      <c r="S102" s="51">
        <v>0</v>
      </c>
      <c r="T102" s="51">
        <v>0</v>
      </c>
      <c r="U102" s="51">
        <v>0</v>
      </c>
      <c r="V102" s="51">
        <v>0</v>
      </c>
      <c r="W102" s="51"/>
      <c r="X102" s="67">
        <f t="shared" si="17"/>
        <v>0</v>
      </c>
      <c r="Y102" s="67">
        <v>1200</v>
      </c>
      <c r="Z102" s="67">
        <v>0</v>
      </c>
      <c r="AA102" s="68" t="s">
        <v>248</v>
      </c>
    </row>
    <row r="103" spans="1:27" x14ac:dyDescent="0.3">
      <c r="A103" s="50"/>
      <c r="B103" s="50"/>
      <c r="C103" s="50"/>
      <c r="D103" s="50"/>
      <c r="E103" s="50"/>
      <c r="F103" s="50" t="s">
        <v>145</v>
      </c>
      <c r="G103" s="51"/>
      <c r="H103" s="51"/>
      <c r="I103" s="51"/>
      <c r="J103" s="51"/>
      <c r="K103" s="51">
        <v>195.95</v>
      </c>
      <c r="L103" s="51">
        <v>275.38</v>
      </c>
      <c r="M103" s="51">
        <v>60.79</v>
      </c>
      <c r="N103" s="51">
        <v>107.39</v>
      </c>
      <c r="O103" s="51">
        <v>191.56</v>
      </c>
      <c r="P103" s="51">
        <v>69.58</v>
      </c>
      <c r="Q103" s="51">
        <v>0</v>
      </c>
      <c r="R103" s="51">
        <v>89.08</v>
      </c>
      <c r="S103" s="51">
        <v>113.48</v>
      </c>
      <c r="T103" s="51">
        <v>162.65</v>
      </c>
      <c r="U103" s="51">
        <v>59.88</v>
      </c>
      <c r="V103" s="51">
        <v>17.399999999999999</v>
      </c>
      <c r="W103" s="51"/>
      <c r="X103" s="67">
        <f t="shared" si="17"/>
        <v>1343.14</v>
      </c>
      <c r="Y103" s="67">
        <v>3000</v>
      </c>
      <c r="Z103" s="67">
        <v>3000</v>
      </c>
      <c r="AA103" s="68"/>
    </row>
    <row r="104" spans="1:27" x14ac:dyDescent="0.3">
      <c r="A104" s="50"/>
      <c r="B104" s="50"/>
      <c r="C104" s="50"/>
      <c r="D104" s="50"/>
      <c r="E104" s="50"/>
      <c r="F104" s="50" t="s">
        <v>146</v>
      </c>
      <c r="G104" s="51"/>
      <c r="H104" s="51"/>
      <c r="I104" s="51"/>
      <c r="J104" s="51"/>
      <c r="K104" s="51">
        <v>110</v>
      </c>
      <c r="L104" s="51">
        <v>0</v>
      </c>
      <c r="M104" s="51">
        <v>136.35</v>
      </c>
      <c r="N104" s="51">
        <v>0</v>
      </c>
      <c r="O104" s="51">
        <v>0</v>
      </c>
      <c r="P104" s="51">
        <v>0</v>
      </c>
      <c r="Q104" s="51">
        <v>220</v>
      </c>
      <c r="R104" s="51">
        <v>0</v>
      </c>
      <c r="S104" s="51">
        <v>0</v>
      </c>
      <c r="T104" s="51">
        <v>44.39</v>
      </c>
      <c r="U104" s="51">
        <v>0</v>
      </c>
      <c r="V104" s="51">
        <v>240</v>
      </c>
      <c r="W104" s="51"/>
      <c r="X104" s="67">
        <f t="shared" si="17"/>
        <v>750.74</v>
      </c>
      <c r="Y104" s="67">
        <v>1000</v>
      </c>
      <c r="Z104" s="67">
        <v>1000</v>
      </c>
      <c r="AA104" s="68"/>
    </row>
    <row r="105" spans="1:27" x14ac:dyDescent="0.3">
      <c r="A105" s="50"/>
      <c r="B105" s="50"/>
      <c r="C105" s="50"/>
      <c r="D105" s="50"/>
      <c r="E105" s="50"/>
      <c r="F105" s="50" t="s">
        <v>147</v>
      </c>
      <c r="G105" s="51"/>
      <c r="H105" s="51"/>
      <c r="I105" s="51"/>
      <c r="J105" s="51"/>
      <c r="K105" s="51">
        <v>42.34</v>
      </c>
      <c r="L105" s="51">
        <v>0</v>
      </c>
      <c r="M105" s="51">
        <v>0</v>
      </c>
      <c r="N105" s="51">
        <v>0</v>
      </c>
      <c r="O105" s="51">
        <v>0</v>
      </c>
      <c r="P105" s="51">
        <v>0</v>
      </c>
      <c r="Q105" s="51">
        <v>0</v>
      </c>
      <c r="R105" s="51">
        <v>0</v>
      </c>
      <c r="S105" s="51">
        <v>0</v>
      </c>
      <c r="T105" s="51">
        <v>195.72</v>
      </c>
      <c r="U105" s="51">
        <v>570.48</v>
      </c>
      <c r="V105" s="51">
        <v>2.99</v>
      </c>
      <c r="W105" s="51"/>
      <c r="X105" s="67">
        <f t="shared" si="17"/>
        <v>811.53</v>
      </c>
      <c r="Y105" s="67">
        <v>4000</v>
      </c>
      <c r="Z105" s="67">
        <v>2500</v>
      </c>
      <c r="AA105" s="68"/>
    </row>
    <row r="106" spans="1:27" x14ac:dyDescent="0.3">
      <c r="A106" s="50"/>
      <c r="B106" s="50"/>
      <c r="C106" s="50"/>
      <c r="D106" s="50"/>
      <c r="E106" s="50"/>
      <c r="F106" s="50" t="s">
        <v>232</v>
      </c>
      <c r="G106" s="51"/>
      <c r="H106" s="51"/>
      <c r="I106" s="51"/>
      <c r="J106" s="51"/>
      <c r="K106" s="51">
        <v>0</v>
      </c>
      <c r="L106" s="51">
        <v>22.04</v>
      </c>
      <c r="M106" s="51">
        <v>0</v>
      </c>
      <c r="N106" s="51">
        <v>0</v>
      </c>
      <c r="O106" s="51">
        <v>0</v>
      </c>
      <c r="P106" s="51">
        <v>0</v>
      </c>
      <c r="Q106" s="51">
        <v>0</v>
      </c>
      <c r="R106" s="51">
        <v>0</v>
      </c>
      <c r="S106" s="51">
        <v>0</v>
      </c>
      <c r="T106" s="51">
        <v>0</v>
      </c>
      <c r="U106" s="51">
        <v>0</v>
      </c>
      <c r="V106" s="51">
        <v>0</v>
      </c>
      <c r="W106" s="51"/>
      <c r="X106" s="67">
        <f t="shared" si="17"/>
        <v>22.04</v>
      </c>
      <c r="Y106" s="67">
        <v>0</v>
      </c>
      <c r="Z106" s="67">
        <v>2400</v>
      </c>
      <c r="AA106" s="68" t="s">
        <v>249</v>
      </c>
    </row>
    <row r="107" spans="1:27" x14ac:dyDescent="0.3">
      <c r="A107" s="50"/>
      <c r="B107" s="50"/>
      <c r="C107" s="50"/>
      <c r="D107" s="50"/>
      <c r="E107" s="50"/>
      <c r="F107" s="50" t="s">
        <v>148</v>
      </c>
      <c r="G107" s="51"/>
      <c r="H107" s="51"/>
      <c r="I107" s="51"/>
      <c r="J107" s="51"/>
      <c r="K107" s="51">
        <v>116</v>
      </c>
      <c r="L107" s="51">
        <v>116</v>
      </c>
      <c r="M107" s="51">
        <v>241</v>
      </c>
      <c r="N107" s="51">
        <v>0</v>
      </c>
      <c r="O107" s="51">
        <v>115</v>
      </c>
      <c r="P107" s="51">
        <v>115</v>
      </c>
      <c r="Q107" s="51">
        <v>115</v>
      </c>
      <c r="R107" s="51">
        <v>230</v>
      </c>
      <c r="S107" s="51">
        <v>0</v>
      </c>
      <c r="T107" s="51">
        <v>115</v>
      </c>
      <c r="U107" s="51">
        <v>116</v>
      </c>
      <c r="V107" s="51">
        <v>116</v>
      </c>
      <c r="W107" s="51"/>
      <c r="X107" s="67">
        <f t="shared" si="17"/>
        <v>1395</v>
      </c>
      <c r="Y107" s="67">
        <v>1500</v>
      </c>
      <c r="Z107" s="67">
        <v>1400</v>
      </c>
      <c r="AA107" s="68"/>
    </row>
    <row r="108" spans="1:27" x14ac:dyDescent="0.3">
      <c r="A108" s="50"/>
      <c r="B108" s="50"/>
      <c r="C108" s="50"/>
      <c r="D108" s="50"/>
      <c r="E108" s="50"/>
      <c r="F108" s="50" t="s">
        <v>149</v>
      </c>
      <c r="G108" s="51"/>
      <c r="H108" s="51"/>
      <c r="I108" s="51"/>
      <c r="J108" s="51"/>
      <c r="K108" s="51">
        <v>278.04000000000002</v>
      </c>
      <c r="L108" s="51">
        <v>270.92</v>
      </c>
      <c r="M108" s="51">
        <v>259.54000000000002</v>
      </c>
      <c r="N108" s="51">
        <v>435.49</v>
      </c>
      <c r="O108" s="51">
        <v>221.98</v>
      </c>
      <c r="P108" s="51">
        <v>279.07</v>
      </c>
      <c r="Q108" s="51">
        <v>425.18</v>
      </c>
      <c r="R108" s="51">
        <v>276.11</v>
      </c>
      <c r="S108" s="51">
        <v>276.11</v>
      </c>
      <c r="T108" s="51">
        <v>463.17</v>
      </c>
      <c r="U108" s="51">
        <v>370.92</v>
      </c>
      <c r="V108" s="51">
        <v>400.19</v>
      </c>
      <c r="W108" s="51"/>
      <c r="X108" s="67">
        <f t="shared" si="17"/>
        <v>3956.72</v>
      </c>
      <c r="Y108" s="67">
        <v>4200</v>
      </c>
      <c r="Z108" s="67">
        <v>4100</v>
      </c>
      <c r="AA108" s="68"/>
    </row>
    <row r="109" spans="1:27" x14ac:dyDescent="0.3">
      <c r="A109" s="50"/>
      <c r="B109" s="50"/>
      <c r="C109" s="50"/>
      <c r="D109" s="50"/>
      <c r="E109" s="50"/>
      <c r="F109" s="50" t="s">
        <v>150</v>
      </c>
      <c r="G109" s="51"/>
      <c r="H109" s="51"/>
      <c r="I109" s="51"/>
      <c r="J109" s="51"/>
      <c r="K109" s="51">
        <v>0</v>
      </c>
      <c r="L109" s="51">
        <v>8240</v>
      </c>
      <c r="M109" s="51">
        <v>2060</v>
      </c>
      <c r="N109" s="51">
        <v>0</v>
      </c>
      <c r="O109" s="51">
        <v>0</v>
      </c>
      <c r="P109" s="51">
        <v>0</v>
      </c>
      <c r="Q109" s="51">
        <v>0</v>
      </c>
      <c r="R109" s="51">
        <v>0</v>
      </c>
      <c r="S109" s="51">
        <v>0</v>
      </c>
      <c r="T109" s="51">
        <v>0</v>
      </c>
      <c r="U109" s="51">
        <v>0</v>
      </c>
      <c r="V109" s="51">
        <v>0</v>
      </c>
      <c r="W109" s="51"/>
      <c r="X109" s="67">
        <f t="shared" si="17"/>
        <v>10300</v>
      </c>
      <c r="Y109" s="67">
        <v>12000</v>
      </c>
      <c r="Z109" s="67">
        <v>11000</v>
      </c>
      <c r="AA109" s="68"/>
    </row>
    <row r="110" spans="1:27" x14ac:dyDescent="0.3">
      <c r="A110" s="50"/>
      <c r="B110" s="50"/>
      <c r="C110" s="50"/>
      <c r="D110" s="50"/>
      <c r="E110" s="50"/>
      <c r="F110" s="50" t="s">
        <v>151</v>
      </c>
      <c r="G110" s="51"/>
      <c r="H110" s="51"/>
      <c r="I110" s="51"/>
      <c r="J110" s="51"/>
      <c r="K110" s="51">
        <v>1023.75</v>
      </c>
      <c r="L110" s="51">
        <v>1102.5</v>
      </c>
      <c r="M110" s="51">
        <v>1155</v>
      </c>
      <c r="N110" s="51">
        <v>551.25</v>
      </c>
      <c r="O110" s="51">
        <v>813.75</v>
      </c>
      <c r="P110" s="51">
        <v>341.25</v>
      </c>
      <c r="Q110" s="51">
        <v>446.25</v>
      </c>
      <c r="R110" s="51">
        <v>632.5</v>
      </c>
      <c r="S110" s="51">
        <v>797.5</v>
      </c>
      <c r="T110" s="51">
        <v>972.9</v>
      </c>
      <c r="U110" s="51">
        <v>813.75</v>
      </c>
      <c r="V110" s="51">
        <v>971.25</v>
      </c>
      <c r="W110" s="51"/>
      <c r="X110" s="67">
        <f t="shared" si="17"/>
        <v>9621.65</v>
      </c>
      <c r="Y110" s="67">
        <v>8500</v>
      </c>
      <c r="Z110" s="67">
        <v>9500</v>
      </c>
      <c r="AA110" s="68" t="s">
        <v>248</v>
      </c>
    </row>
    <row r="111" spans="1:27" x14ac:dyDescent="0.3">
      <c r="A111" s="50"/>
      <c r="B111" s="50"/>
      <c r="C111" s="50"/>
      <c r="D111" s="50"/>
      <c r="E111" s="50"/>
      <c r="F111" s="50" t="s">
        <v>200</v>
      </c>
      <c r="G111" s="51"/>
      <c r="H111" s="51"/>
      <c r="I111" s="51"/>
      <c r="J111" s="51"/>
      <c r="K111" s="51">
        <v>0</v>
      </c>
      <c r="L111" s="51">
        <v>0</v>
      </c>
      <c r="M111" s="51">
        <v>0</v>
      </c>
      <c r="N111" s="51">
        <v>0</v>
      </c>
      <c r="O111" s="51">
        <v>0</v>
      </c>
      <c r="P111" s="51">
        <v>0</v>
      </c>
      <c r="Q111" s="51">
        <v>0</v>
      </c>
      <c r="R111" s="51">
        <v>0</v>
      </c>
      <c r="S111" s="51">
        <v>0</v>
      </c>
      <c r="T111" s="51">
        <v>0</v>
      </c>
      <c r="U111" s="51">
        <v>0</v>
      </c>
      <c r="V111" s="51">
        <v>0</v>
      </c>
      <c r="W111" s="51"/>
      <c r="X111" s="67">
        <f t="shared" si="17"/>
        <v>0</v>
      </c>
      <c r="Y111" s="67">
        <v>9000</v>
      </c>
      <c r="Z111" s="67">
        <v>9000</v>
      </c>
      <c r="AA111" s="68"/>
    </row>
    <row r="112" spans="1:27" x14ac:dyDescent="0.3">
      <c r="A112" s="50"/>
      <c r="B112" s="50"/>
      <c r="C112" s="50"/>
      <c r="D112" s="50"/>
      <c r="E112" s="50"/>
      <c r="F112" s="50" t="s">
        <v>233</v>
      </c>
      <c r="G112" s="51"/>
      <c r="H112" s="51"/>
      <c r="I112" s="51"/>
      <c r="J112" s="51"/>
      <c r="K112" s="51">
        <v>0</v>
      </c>
      <c r="L112" s="51">
        <v>0</v>
      </c>
      <c r="M112" s="51">
        <v>0</v>
      </c>
      <c r="N112" s="51">
        <v>0</v>
      </c>
      <c r="O112" s="51">
        <v>0</v>
      </c>
      <c r="P112" s="51">
        <v>0</v>
      </c>
      <c r="Q112" s="51">
        <v>375</v>
      </c>
      <c r="R112" s="51">
        <v>0</v>
      </c>
      <c r="S112" s="51">
        <v>0</v>
      </c>
      <c r="T112" s="51">
        <v>0</v>
      </c>
      <c r="U112" s="51">
        <v>0</v>
      </c>
      <c r="V112" s="51">
        <v>0</v>
      </c>
      <c r="W112" s="51"/>
      <c r="X112" s="67">
        <f t="shared" si="17"/>
        <v>375</v>
      </c>
      <c r="Y112" s="67">
        <v>200</v>
      </c>
      <c r="Z112" s="67">
        <v>400</v>
      </c>
      <c r="AA112" s="68" t="s">
        <v>250</v>
      </c>
    </row>
    <row r="113" spans="1:31" x14ac:dyDescent="0.3">
      <c r="A113" s="50"/>
      <c r="B113" s="50"/>
      <c r="C113" s="50"/>
      <c r="D113" s="50"/>
      <c r="E113" s="50"/>
      <c r="F113" s="50" t="s">
        <v>152</v>
      </c>
      <c r="G113" s="51"/>
      <c r="H113" s="51"/>
      <c r="I113" s="51"/>
      <c r="J113" s="51"/>
      <c r="K113" s="51">
        <v>540</v>
      </c>
      <c r="L113" s="51">
        <v>60</v>
      </c>
      <c r="M113" s="51">
        <v>0</v>
      </c>
      <c r="N113" s="51">
        <v>0</v>
      </c>
      <c r="O113" s="51">
        <v>650</v>
      </c>
      <c r="P113" s="51">
        <v>1360</v>
      </c>
      <c r="Q113" s="51">
        <v>170</v>
      </c>
      <c r="R113" s="51">
        <v>60</v>
      </c>
      <c r="S113" s="51">
        <v>1700</v>
      </c>
      <c r="T113" s="51">
        <v>0</v>
      </c>
      <c r="U113" s="51">
        <v>1245</v>
      </c>
      <c r="V113" s="51">
        <v>1215</v>
      </c>
      <c r="W113" s="51"/>
      <c r="X113" s="67">
        <f t="shared" si="17"/>
        <v>7000</v>
      </c>
      <c r="Y113" s="67">
        <v>30000</v>
      </c>
      <c r="Z113" s="67">
        <v>30000</v>
      </c>
      <c r="AA113" s="68" t="s">
        <v>251</v>
      </c>
    </row>
    <row r="114" spans="1:31" x14ac:dyDescent="0.3">
      <c r="A114" s="50"/>
      <c r="B114" s="50"/>
      <c r="C114" s="50"/>
      <c r="D114" s="50"/>
      <c r="E114" s="50"/>
      <c r="F114" s="50" t="s">
        <v>153</v>
      </c>
      <c r="G114" s="51"/>
      <c r="H114" s="51"/>
      <c r="I114" s="51"/>
      <c r="J114" s="51"/>
      <c r="K114" s="51">
        <v>445.33</v>
      </c>
      <c r="L114" s="51">
        <v>445.33</v>
      </c>
      <c r="M114" s="51">
        <v>445.33</v>
      </c>
      <c r="N114" s="51">
        <v>365.4</v>
      </c>
      <c r="O114" s="51">
        <v>365.4</v>
      </c>
      <c r="P114" s="51">
        <v>365.4</v>
      </c>
      <c r="Q114" s="51">
        <v>445.33</v>
      </c>
      <c r="R114" s="51">
        <v>445.33</v>
      </c>
      <c r="S114" s="51">
        <v>445.33</v>
      </c>
      <c r="T114" s="51">
        <v>445.33</v>
      </c>
      <c r="U114" s="51">
        <v>445.33</v>
      </c>
      <c r="V114" s="51">
        <v>445.33</v>
      </c>
      <c r="W114" s="51"/>
      <c r="X114" s="67">
        <f t="shared" si="17"/>
        <v>5104.17</v>
      </c>
      <c r="Y114" s="67">
        <v>5400</v>
      </c>
      <c r="Z114" s="67">
        <v>5400</v>
      </c>
      <c r="AA114" s="68"/>
    </row>
    <row r="115" spans="1:31" x14ac:dyDescent="0.3">
      <c r="A115" s="50"/>
      <c r="B115" s="50"/>
      <c r="C115" s="50"/>
      <c r="D115" s="50"/>
      <c r="E115" s="50"/>
      <c r="F115" s="50" t="s">
        <v>154</v>
      </c>
      <c r="G115" s="51"/>
      <c r="H115" s="51"/>
      <c r="I115" s="51"/>
      <c r="J115" s="51"/>
      <c r="K115" s="51">
        <v>0</v>
      </c>
      <c r="L115" s="51">
        <v>0</v>
      </c>
      <c r="M115" s="51">
        <v>384</v>
      </c>
      <c r="N115" s="51">
        <v>0</v>
      </c>
      <c r="O115" s="51">
        <v>469.18</v>
      </c>
      <c r="P115" s="51">
        <v>103.23</v>
      </c>
      <c r="Q115" s="51">
        <v>0</v>
      </c>
      <c r="R115" s="51">
        <v>0</v>
      </c>
      <c r="S115" s="51">
        <v>0</v>
      </c>
      <c r="T115" s="51">
        <v>0</v>
      </c>
      <c r="U115" s="51">
        <v>0</v>
      </c>
      <c r="V115" s="51">
        <v>0</v>
      </c>
      <c r="W115" s="51"/>
      <c r="X115" s="67">
        <f t="shared" si="17"/>
        <v>956.41</v>
      </c>
      <c r="Y115" s="67">
        <v>1800</v>
      </c>
      <c r="Z115" s="67">
        <v>1800</v>
      </c>
      <c r="AA115" s="68"/>
    </row>
    <row r="116" spans="1:31" x14ac:dyDescent="0.3">
      <c r="A116" s="50"/>
      <c r="B116" s="50"/>
      <c r="C116" s="50"/>
      <c r="D116" s="50"/>
      <c r="E116" s="50"/>
      <c r="F116" s="50" t="s">
        <v>238</v>
      </c>
      <c r="G116" s="51"/>
      <c r="H116" s="51"/>
      <c r="I116" s="51"/>
      <c r="J116" s="51"/>
      <c r="K116" s="51">
        <v>0</v>
      </c>
      <c r="L116" s="51">
        <v>0</v>
      </c>
      <c r="M116" s="51">
        <v>0</v>
      </c>
      <c r="N116" s="51">
        <v>0</v>
      </c>
      <c r="O116" s="51">
        <v>0</v>
      </c>
      <c r="P116" s="51">
        <v>0</v>
      </c>
      <c r="Q116" s="51">
        <v>0</v>
      </c>
      <c r="R116" s="51">
        <v>0</v>
      </c>
      <c r="S116" s="51">
        <v>0</v>
      </c>
      <c r="T116" s="51">
        <v>0</v>
      </c>
      <c r="U116" s="51">
        <v>0</v>
      </c>
      <c r="V116" s="51">
        <v>0</v>
      </c>
      <c r="W116" s="51"/>
      <c r="X116" s="67">
        <f t="shared" si="17"/>
        <v>0</v>
      </c>
      <c r="Y116" s="67">
        <v>250</v>
      </c>
      <c r="Z116" s="67">
        <v>300</v>
      </c>
      <c r="AA116" s="68"/>
    </row>
    <row r="117" spans="1:31" x14ac:dyDescent="0.3">
      <c r="A117" s="50"/>
      <c r="B117" s="50"/>
      <c r="C117" s="50"/>
      <c r="D117" s="50"/>
      <c r="E117" s="50"/>
      <c r="F117" s="50" t="s">
        <v>155</v>
      </c>
      <c r="G117" s="51"/>
      <c r="H117" s="51"/>
      <c r="I117" s="51"/>
      <c r="J117" s="51"/>
      <c r="K117" s="51">
        <v>0</v>
      </c>
      <c r="L117" s="51">
        <v>0</v>
      </c>
      <c r="M117" s="51">
        <v>0</v>
      </c>
      <c r="N117" s="51">
        <v>0</v>
      </c>
      <c r="O117" s="51">
        <v>0</v>
      </c>
      <c r="P117" s="51">
        <v>0</v>
      </c>
      <c r="Q117" s="51">
        <v>0</v>
      </c>
      <c r="R117" s="51">
        <v>0</v>
      </c>
      <c r="S117" s="51">
        <v>0</v>
      </c>
      <c r="T117" s="51">
        <v>0</v>
      </c>
      <c r="U117" s="51">
        <v>63</v>
      </c>
      <c r="V117" s="51">
        <v>0</v>
      </c>
      <c r="W117" s="51"/>
      <c r="X117" s="67">
        <f t="shared" si="17"/>
        <v>63</v>
      </c>
      <c r="Y117" s="67">
        <v>2500</v>
      </c>
      <c r="Z117" s="67">
        <v>2500</v>
      </c>
      <c r="AA117" s="68"/>
    </row>
    <row r="118" spans="1:31" x14ac:dyDescent="0.3">
      <c r="A118" s="50"/>
      <c r="B118" s="50"/>
      <c r="C118" s="50"/>
      <c r="D118" s="50"/>
      <c r="E118" s="50"/>
      <c r="F118" s="50" t="s">
        <v>156</v>
      </c>
      <c r="G118" s="51"/>
      <c r="H118" s="51"/>
      <c r="I118" s="51"/>
      <c r="J118" s="51"/>
      <c r="K118" s="51">
        <v>0</v>
      </c>
      <c r="L118" s="51">
        <v>378</v>
      </c>
      <c r="M118" s="51">
        <v>425</v>
      </c>
      <c r="N118" s="51">
        <v>0</v>
      </c>
      <c r="O118" s="51">
        <v>100</v>
      </c>
      <c r="P118" s="51">
        <v>0</v>
      </c>
      <c r="Q118" s="51">
        <v>99</v>
      </c>
      <c r="R118" s="51">
        <v>-100</v>
      </c>
      <c r="S118" s="51">
        <v>0</v>
      </c>
      <c r="T118" s="51">
        <v>0</v>
      </c>
      <c r="U118" s="51">
        <v>0</v>
      </c>
      <c r="V118" s="51">
        <v>0</v>
      </c>
      <c r="W118" s="51"/>
      <c r="X118" s="67">
        <f t="shared" si="17"/>
        <v>902</v>
      </c>
      <c r="Y118" s="67">
        <v>30000</v>
      </c>
      <c r="Z118" s="67">
        <v>30000</v>
      </c>
      <c r="AA118" s="68" t="s">
        <v>251</v>
      </c>
    </row>
    <row r="119" spans="1:31" x14ac:dyDescent="0.3">
      <c r="A119" s="50"/>
      <c r="B119" s="50"/>
      <c r="C119" s="50"/>
      <c r="D119" s="50"/>
      <c r="E119" s="50"/>
      <c r="F119" s="50" t="s">
        <v>157</v>
      </c>
      <c r="G119" s="51"/>
      <c r="H119" s="51"/>
      <c r="I119" s="51"/>
      <c r="J119" s="51"/>
      <c r="K119" s="51">
        <v>0</v>
      </c>
      <c r="L119" s="51">
        <v>75.34</v>
      </c>
      <c r="M119" s="51">
        <v>66.03</v>
      </c>
      <c r="N119" s="51">
        <v>100.89</v>
      </c>
      <c r="O119" s="51">
        <v>0</v>
      </c>
      <c r="P119" s="51">
        <v>0</v>
      </c>
      <c r="Q119" s="51">
        <v>43.21</v>
      </c>
      <c r="R119" s="51">
        <v>147.96</v>
      </c>
      <c r="S119" s="51">
        <v>64.540000000000006</v>
      </c>
      <c r="T119" s="51">
        <v>0</v>
      </c>
      <c r="U119" s="51">
        <v>0</v>
      </c>
      <c r="V119" s="51">
        <v>45.66</v>
      </c>
      <c r="W119" s="51"/>
      <c r="X119" s="67">
        <f t="shared" si="17"/>
        <v>543.63</v>
      </c>
      <c r="Y119" s="67">
        <v>2000</v>
      </c>
      <c r="Z119" s="67">
        <v>2000</v>
      </c>
      <c r="AA119" s="68"/>
    </row>
    <row r="120" spans="1:31" x14ac:dyDescent="0.3">
      <c r="A120" s="50"/>
      <c r="B120" s="50"/>
      <c r="C120" s="50"/>
      <c r="D120" s="50"/>
      <c r="E120" s="50"/>
      <c r="F120" s="50" t="s">
        <v>158</v>
      </c>
      <c r="G120" s="51"/>
      <c r="H120" s="51"/>
      <c r="I120" s="51"/>
      <c r="J120" s="51"/>
      <c r="K120" s="51">
        <v>0</v>
      </c>
      <c r="L120" s="51">
        <v>0</v>
      </c>
      <c r="M120" s="51">
        <v>0</v>
      </c>
      <c r="N120" s="51">
        <v>0</v>
      </c>
      <c r="O120" s="51">
        <v>0</v>
      </c>
      <c r="P120" s="51">
        <v>275.2</v>
      </c>
      <c r="Q120" s="51">
        <v>0</v>
      </c>
      <c r="R120" s="51">
        <v>0</v>
      </c>
      <c r="S120" s="51">
        <v>0</v>
      </c>
      <c r="T120" s="51">
        <v>0</v>
      </c>
      <c r="U120" s="51">
        <v>0</v>
      </c>
      <c r="V120" s="51">
        <v>0</v>
      </c>
      <c r="W120" s="51"/>
      <c r="X120" s="67">
        <f t="shared" si="17"/>
        <v>275.2</v>
      </c>
      <c r="Y120" s="67">
        <v>5000</v>
      </c>
      <c r="Z120" s="67">
        <v>5000</v>
      </c>
      <c r="AA120" s="68"/>
    </row>
    <row r="121" spans="1:31" x14ac:dyDescent="0.3">
      <c r="A121" s="50"/>
      <c r="B121" s="50"/>
      <c r="C121" s="50"/>
      <c r="D121" s="50"/>
      <c r="E121" s="50"/>
      <c r="F121" s="50" t="s">
        <v>159</v>
      </c>
      <c r="G121" s="51"/>
      <c r="H121" s="51"/>
      <c r="I121" s="51"/>
      <c r="J121" s="51"/>
      <c r="K121" s="51">
        <v>66.88</v>
      </c>
      <c r="L121" s="51">
        <v>157.94</v>
      </c>
      <c r="M121" s="51">
        <v>166.05</v>
      </c>
      <c r="N121" s="51">
        <v>0</v>
      </c>
      <c r="O121" s="51">
        <v>0</v>
      </c>
      <c r="P121" s="51">
        <v>0</v>
      </c>
      <c r="Q121" s="51">
        <v>0</v>
      </c>
      <c r="R121" s="51">
        <v>0</v>
      </c>
      <c r="S121" s="51">
        <v>248.76</v>
      </c>
      <c r="T121" s="51">
        <v>0</v>
      </c>
      <c r="U121" s="51">
        <v>127.06</v>
      </c>
      <c r="V121" s="51">
        <v>76.099999999999994</v>
      </c>
      <c r="W121" s="51"/>
      <c r="X121" s="67">
        <f t="shared" si="17"/>
        <v>842.79</v>
      </c>
      <c r="Y121" s="67">
        <v>2500</v>
      </c>
      <c r="Z121" s="67">
        <v>2500</v>
      </c>
      <c r="AA121" s="68"/>
    </row>
    <row r="122" spans="1:31" x14ac:dyDescent="0.3">
      <c r="A122" s="50"/>
      <c r="B122" s="50"/>
      <c r="C122" s="50"/>
      <c r="D122" s="50"/>
      <c r="E122" s="50"/>
      <c r="F122" s="50" t="s">
        <v>160</v>
      </c>
      <c r="G122" s="51"/>
      <c r="H122" s="51"/>
      <c r="I122" s="51"/>
      <c r="J122" s="51"/>
      <c r="K122" s="51">
        <v>50</v>
      </c>
      <c r="L122" s="51">
        <v>50</v>
      </c>
      <c r="M122" s="51">
        <v>0</v>
      </c>
      <c r="N122" s="51">
        <v>0</v>
      </c>
      <c r="O122" s="51">
        <v>150</v>
      </c>
      <c r="P122" s="51">
        <v>100</v>
      </c>
      <c r="Q122" s="51">
        <v>50</v>
      </c>
      <c r="R122" s="51">
        <v>0</v>
      </c>
      <c r="S122" s="51">
        <v>0</v>
      </c>
      <c r="T122" s="51">
        <v>50</v>
      </c>
      <c r="U122" s="51">
        <v>50</v>
      </c>
      <c r="V122" s="51">
        <v>50</v>
      </c>
      <c r="W122" s="51"/>
      <c r="X122" s="67">
        <f t="shared" si="17"/>
        <v>550</v>
      </c>
      <c r="Y122" s="67">
        <v>800</v>
      </c>
      <c r="Z122" s="67">
        <v>800</v>
      </c>
      <c r="AA122" s="68"/>
    </row>
    <row r="123" spans="1:31" ht="15" thickBot="1" x14ac:dyDescent="0.35">
      <c r="A123" s="50"/>
      <c r="B123" s="50"/>
      <c r="C123" s="50"/>
      <c r="D123" s="50"/>
      <c r="E123" s="50"/>
      <c r="F123" s="50" t="s">
        <v>161</v>
      </c>
      <c r="G123" s="52"/>
      <c r="H123" s="52"/>
      <c r="I123" s="52"/>
      <c r="J123" s="52"/>
      <c r="K123" s="52">
        <v>135.31</v>
      </c>
      <c r="L123" s="52">
        <v>0</v>
      </c>
      <c r="M123" s="52">
        <v>93.71</v>
      </c>
      <c r="N123" s="52">
        <v>72.73</v>
      </c>
      <c r="O123" s="52">
        <v>304.77999999999997</v>
      </c>
      <c r="P123" s="52">
        <v>41.26</v>
      </c>
      <c r="Q123" s="52">
        <v>24.99</v>
      </c>
      <c r="R123" s="52">
        <v>87.21</v>
      </c>
      <c r="S123" s="52">
        <v>51.92</v>
      </c>
      <c r="T123" s="52">
        <v>91.27</v>
      </c>
      <c r="U123" s="52">
        <v>51.85</v>
      </c>
      <c r="V123" s="52">
        <v>209.36</v>
      </c>
      <c r="W123" s="52"/>
      <c r="X123" s="69">
        <f t="shared" si="17"/>
        <v>1164.3900000000001</v>
      </c>
      <c r="Y123" s="69">
        <v>1600</v>
      </c>
      <c r="Z123" s="69">
        <v>1600</v>
      </c>
      <c r="AA123" s="70"/>
    </row>
    <row r="124" spans="1:31" x14ac:dyDescent="0.3">
      <c r="A124" s="50"/>
      <c r="B124" s="50"/>
      <c r="C124" s="50"/>
      <c r="D124" s="50"/>
      <c r="E124" s="50" t="s">
        <v>162</v>
      </c>
      <c r="F124" s="50"/>
      <c r="G124" s="51"/>
      <c r="H124" s="51"/>
      <c r="I124" s="51"/>
      <c r="J124" s="51"/>
      <c r="K124" s="51">
        <f t="shared" ref="K124:V124" si="18">ROUND(SUM(K92:K123),5)</f>
        <v>4929.17</v>
      </c>
      <c r="L124" s="51">
        <f t="shared" si="18"/>
        <v>14242.92</v>
      </c>
      <c r="M124" s="51">
        <f t="shared" si="18"/>
        <v>8152.11</v>
      </c>
      <c r="N124" s="51">
        <f t="shared" si="18"/>
        <v>4982.71</v>
      </c>
      <c r="O124" s="51">
        <f t="shared" si="18"/>
        <v>6733.26</v>
      </c>
      <c r="P124" s="51">
        <f t="shared" si="18"/>
        <v>7174.94</v>
      </c>
      <c r="Q124" s="51">
        <f t="shared" si="18"/>
        <v>5153.53</v>
      </c>
      <c r="R124" s="51">
        <f t="shared" si="18"/>
        <v>4437.3500000000004</v>
      </c>
      <c r="S124" s="51">
        <f t="shared" si="18"/>
        <v>6705.44</v>
      </c>
      <c r="T124" s="51">
        <f t="shared" si="18"/>
        <v>6301.27</v>
      </c>
      <c r="U124" s="51">
        <f t="shared" si="18"/>
        <v>6681.79</v>
      </c>
      <c r="V124" s="51">
        <f t="shared" si="18"/>
        <v>8959.83</v>
      </c>
      <c r="W124" s="51"/>
      <c r="X124" s="67">
        <f t="shared" si="17"/>
        <v>84454.32</v>
      </c>
      <c r="Y124" s="67">
        <f>ROUND(SUM(Y92:Y123),5)</f>
        <v>171350</v>
      </c>
      <c r="Z124" s="67">
        <f>ROUND(SUM(Z92:Z123),5)</f>
        <v>172150</v>
      </c>
      <c r="AA124" s="68"/>
    </row>
    <row r="125" spans="1:31" x14ac:dyDescent="0.3">
      <c r="A125" s="50"/>
      <c r="B125" s="50"/>
      <c r="C125" s="50"/>
      <c r="D125" s="50"/>
      <c r="E125" s="50"/>
      <c r="F125" s="50"/>
      <c r="G125" s="51"/>
      <c r="H125" s="51"/>
      <c r="I125" s="51"/>
      <c r="J125" s="51"/>
      <c r="K125" s="51"/>
      <c r="L125" s="51"/>
      <c r="M125" s="51"/>
      <c r="N125" s="51"/>
      <c r="O125" s="51"/>
      <c r="P125" s="51"/>
      <c r="Q125" s="51"/>
      <c r="R125" s="51"/>
      <c r="S125" s="51"/>
      <c r="T125" s="51"/>
      <c r="U125" s="51"/>
      <c r="V125" s="51"/>
      <c r="W125" s="51"/>
      <c r="X125" s="67"/>
      <c r="Y125" s="67"/>
      <c r="Z125" s="67"/>
      <c r="AA125" s="68"/>
      <c r="AE125" s="67"/>
    </row>
    <row r="126" spans="1:31" x14ac:dyDescent="0.3">
      <c r="A126" s="50"/>
      <c r="B126" s="50"/>
      <c r="C126" s="50"/>
      <c r="D126" s="50"/>
      <c r="E126" s="50"/>
      <c r="F126" s="50"/>
      <c r="G126" s="51"/>
      <c r="H126" s="51"/>
      <c r="I126" s="51"/>
      <c r="J126" s="51"/>
      <c r="K126" s="51"/>
      <c r="L126" s="51"/>
      <c r="M126" s="51"/>
      <c r="N126" s="51"/>
      <c r="O126" s="51"/>
      <c r="P126" s="51"/>
      <c r="Q126" s="51"/>
      <c r="R126" s="51"/>
      <c r="S126" s="51"/>
      <c r="T126" s="51"/>
      <c r="U126" s="51"/>
      <c r="V126" s="51"/>
      <c r="W126" s="51"/>
      <c r="X126" s="67"/>
      <c r="Y126" s="67"/>
      <c r="Z126" s="67"/>
      <c r="AA126" s="68"/>
    </row>
    <row r="127" spans="1:31" x14ac:dyDescent="0.3">
      <c r="A127" s="50"/>
      <c r="B127" s="50"/>
      <c r="C127" s="50"/>
      <c r="D127" s="50"/>
      <c r="E127" s="50"/>
      <c r="F127" s="50"/>
      <c r="G127" s="51"/>
      <c r="H127" s="51"/>
      <c r="I127" s="51"/>
      <c r="J127" s="51"/>
      <c r="K127" s="51"/>
      <c r="L127" s="51"/>
      <c r="M127" s="51"/>
      <c r="N127" s="51"/>
      <c r="O127" s="51"/>
      <c r="P127" s="51"/>
      <c r="Q127" s="51"/>
      <c r="R127" s="51"/>
      <c r="S127" s="51"/>
      <c r="T127" s="51"/>
      <c r="U127" s="51"/>
      <c r="V127" s="51"/>
      <c r="W127" s="51"/>
      <c r="X127" s="67"/>
      <c r="Y127" s="67"/>
      <c r="Z127" s="67"/>
      <c r="AA127" s="68"/>
    </row>
    <row r="128" spans="1:31" x14ac:dyDescent="0.3">
      <c r="A128" s="50"/>
      <c r="B128" s="50"/>
      <c r="C128" s="50"/>
      <c r="D128" s="50"/>
      <c r="E128" s="50"/>
      <c r="F128" s="50"/>
      <c r="G128" s="51"/>
      <c r="H128" s="51"/>
      <c r="I128" s="51"/>
      <c r="J128" s="51"/>
      <c r="K128" s="51"/>
      <c r="L128" s="51"/>
      <c r="M128" s="51"/>
      <c r="N128" s="51"/>
      <c r="O128" s="51"/>
      <c r="P128" s="51"/>
      <c r="Q128" s="51"/>
      <c r="R128" s="51"/>
      <c r="S128" s="51"/>
      <c r="T128" s="51"/>
      <c r="U128" s="51"/>
      <c r="V128" s="51"/>
      <c r="W128" s="51"/>
      <c r="X128" s="67"/>
      <c r="Y128" s="67"/>
      <c r="Z128" s="67"/>
      <c r="AA128" s="68"/>
    </row>
    <row r="129" spans="1:31" x14ac:dyDescent="0.3">
      <c r="A129" s="50"/>
      <c r="B129" s="50"/>
      <c r="C129" s="50"/>
      <c r="D129" s="50"/>
      <c r="E129" s="50"/>
      <c r="F129" s="50"/>
      <c r="G129" s="51"/>
      <c r="H129" s="51"/>
      <c r="I129" s="51"/>
      <c r="J129" s="51"/>
      <c r="K129" s="51"/>
      <c r="L129" s="51"/>
      <c r="M129" s="51"/>
      <c r="N129" s="51"/>
      <c r="O129" s="51"/>
      <c r="P129" s="51"/>
      <c r="Q129" s="51"/>
      <c r="R129" s="51"/>
      <c r="S129" s="51"/>
      <c r="T129" s="51"/>
      <c r="U129" s="51"/>
      <c r="V129" s="51"/>
      <c r="W129" s="51"/>
      <c r="X129" s="67"/>
      <c r="Y129" s="67"/>
      <c r="Z129" s="67"/>
      <c r="AA129" s="68"/>
    </row>
    <row r="130" spans="1:31" x14ac:dyDescent="0.3">
      <c r="A130" s="50"/>
      <c r="B130" s="50"/>
      <c r="C130" s="50"/>
      <c r="D130" s="50"/>
      <c r="E130" s="50"/>
      <c r="F130" s="50"/>
      <c r="G130" s="51"/>
      <c r="H130" s="51"/>
      <c r="I130" s="51"/>
      <c r="J130" s="51"/>
      <c r="K130" s="51"/>
      <c r="L130" s="51"/>
      <c r="M130" s="51"/>
      <c r="N130" s="51"/>
      <c r="O130" s="51"/>
      <c r="P130" s="51"/>
      <c r="Q130" s="51"/>
      <c r="R130" s="51"/>
      <c r="S130" s="51"/>
      <c r="T130" s="51"/>
      <c r="U130" s="51"/>
      <c r="V130" s="51"/>
      <c r="W130" s="51"/>
      <c r="X130" s="67"/>
      <c r="Y130" s="67"/>
      <c r="Z130" s="67"/>
      <c r="AA130" s="68"/>
    </row>
    <row r="131" spans="1:31" x14ac:dyDescent="0.3">
      <c r="A131" s="50"/>
      <c r="B131" s="50"/>
      <c r="C131" s="50"/>
      <c r="D131" s="50"/>
      <c r="E131" s="50"/>
      <c r="F131" s="50"/>
      <c r="G131" s="51"/>
      <c r="H131" s="51"/>
      <c r="I131" s="51"/>
      <c r="J131" s="51"/>
      <c r="K131" s="51"/>
      <c r="L131" s="51"/>
      <c r="M131" s="51"/>
      <c r="N131" s="51"/>
      <c r="O131" s="51"/>
      <c r="P131" s="51"/>
      <c r="Q131" s="51"/>
      <c r="R131" s="51"/>
      <c r="S131" s="51"/>
      <c r="T131" s="51"/>
      <c r="U131" s="51"/>
      <c r="V131" s="51"/>
      <c r="W131" s="51"/>
      <c r="X131" s="67"/>
      <c r="Y131" s="67"/>
      <c r="Z131" s="67"/>
      <c r="AA131" s="68"/>
    </row>
    <row r="132" spans="1:31" x14ac:dyDescent="0.3">
      <c r="A132" s="50"/>
      <c r="B132" s="50"/>
      <c r="C132" s="50"/>
      <c r="D132" s="50"/>
      <c r="E132" s="50"/>
      <c r="F132" s="50"/>
      <c r="G132" s="51"/>
      <c r="H132" s="51"/>
      <c r="I132" s="51"/>
      <c r="J132" s="51"/>
      <c r="K132" s="51"/>
      <c r="L132" s="51"/>
      <c r="M132" s="51"/>
      <c r="N132" s="51"/>
      <c r="O132" s="51"/>
      <c r="P132" s="51"/>
      <c r="Q132" s="51"/>
      <c r="R132" s="51"/>
      <c r="S132" s="51"/>
      <c r="T132" s="51"/>
      <c r="U132" s="51"/>
      <c r="V132" s="51"/>
      <c r="W132" s="51"/>
      <c r="X132" s="67"/>
      <c r="Y132" s="67"/>
      <c r="Z132" s="67"/>
      <c r="AA132" s="68"/>
    </row>
    <row r="133" spans="1:31" x14ac:dyDescent="0.3">
      <c r="A133" s="50"/>
      <c r="B133" s="50"/>
      <c r="C133" s="50"/>
      <c r="D133" s="50"/>
      <c r="E133" s="50"/>
      <c r="F133" s="50"/>
      <c r="G133" s="51"/>
      <c r="H133" s="51"/>
      <c r="I133" s="51"/>
      <c r="J133" s="51"/>
      <c r="K133" s="51"/>
      <c r="L133" s="51"/>
      <c r="M133" s="51"/>
      <c r="N133" s="51"/>
      <c r="O133" s="51"/>
      <c r="P133" s="51"/>
      <c r="Q133" s="51"/>
      <c r="R133" s="51"/>
      <c r="S133" s="51"/>
      <c r="T133" s="51"/>
      <c r="U133" s="51"/>
      <c r="V133" s="51"/>
      <c r="W133" s="51"/>
      <c r="X133" s="67"/>
      <c r="Y133" s="67"/>
      <c r="Z133" s="67"/>
      <c r="AA133" s="68"/>
      <c r="AE133" s="62"/>
    </row>
    <row r="134" spans="1:31" x14ac:dyDescent="0.3">
      <c r="A134" s="50"/>
      <c r="B134" s="50"/>
      <c r="C134" s="50"/>
      <c r="D134" s="50"/>
      <c r="E134" s="50"/>
      <c r="F134" s="50"/>
      <c r="G134" s="51"/>
      <c r="H134" s="51"/>
      <c r="I134" s="51"/>
      <c r="J134" s="51"/>
      <c r="K134" s="51"/>
      <c r="L134" s="51"/>
      <c r="M134" s="51"/>
      <c r="N134" s="51"/>
      <c r="O134" s="51"/>
      <c r="P134" s="51"/>
      <c r="Q134" s="51"/>
      <c r="R134" s="51"/>
      <c r="S134" s="51"/>
      <c r="T134" s="51"/>
      <c r="U134" s="51"/>
      <c r="V134" s="51"/>
      <c r="W134" s="51"/>
      <c r="X134" s="67"/>
      <c r="Y134" s="67"/>
      <c r="Z134" s="67"/>
      <c r="AA134" s="68"/>
    </row>
    <row r="135" spans="1:31" x14ac:dyDescent="0.3">
      <c r="A135" s="50"/>
      <c r="B135" s="50"/>
      <c r="C135" s="50"/>
      <c r="D135" s="50"/>
      <c r="E135" s="50"/>
      <c r="F135" s="50"/>
      <c r="G135" s="51"/>
      <c r="H135" s="51"/>
      <c r="I135" s="51"/>
      <c r="J135" s="51"/>
      <c r="K135" s="51"/>
      <c r="L135" s="51"/>
      <c r="M135" s="51"/>
      <c r="N135" s="51"/>
      <c r="O135" s="51"/>
      <c r="P135" s="51"/>
      <c r="Q135" s="51"/>
      <c r="R135" s="51"/>
      <c r="S135" s="51"/>
      <c r="T135" s="51"/>
      <c r="U135" s="51"/>
      <c r="V135" s="51"/>
      <c r="W135" s="51"/>
      <c r="X135" s="67"/>
      <c r="Y135" s="67"/>
      <c r="Z135" s="67"/>
      <c r="AA135" s="68"/>
    </row>
    <row r="136" spans="1:31" x14ac:dyDescent="0.3">
      <c r="A136" s="50"/>
      <c r="B136" s="50"/>
      <c r="C136" s="50"/>
      <c r="D136" s="50"/>
      <c r="E136" s="50" t="s">
        <v>163</v>
      </c>
      <c r="F136" s="50"/>
      <c r="G136" s="51"/>
      <c r="H136" s="51"/>
      <c r="I136" s="51"/>
      <c r="J136" s="51"/>
      <c r="K136" s="51"/>
      <c r="L136" s="51"/>
      <c r="M136" s="51"/>
      <c r="N136" s="51"/>
      <c r="O136" s="51"/>
      <c r="P136" s="51"/>
      <c r="Q136" s="51"/>
      <c r="R136" s="51"/>
      <c r="S136" s="51"/>
      <c r="T136" s="51"/>
      <c r="U136" s="51"/>
      <c r="V136" s="51"/>
      <c r="W136" s="51"/>
      <c r="X136" s="67"/>
      <c r="Y136" s="67"/>
      <c r="Z136" s="67"/>
      <c r="AA136" s="68"/>
    </row>
    <row r="137" spans="1:31" x14ac:dyDescent="0.3">
      <c r="A137" s="50"/>
      <c r="B137" s="50"/>
      <c r="C137" s="50"/>
      <c r="D137" s="50"/>
      <c r="E137" s="50"/>
      <c r="F137" s="50" t="s">
        <v>164</v>
      </c>
      <c r="G137" s="51"/>
      <c r="H137" s="51"/>
      <c r="I137" s="51"/>
      <c r="J137" s="51"/>
      <c r="K137" s="51">
        <v>0</v>
      </c>
      <c r="L137" s="51">
        <v>0</v>
      </c>
      <c r="M137" s="51">
        <v>256.27</v>
      </c>
      <c r="N137" s="51">
        <v>0</v>
      </c>
      <c r="O137" s="51">
        <v>309.95</v>
      </c>
      <c r="P137" s="51">
        <v>0</v>
      </c>
      <c r="Q137" s="51">
        <v>0</v>
      </c>
      <c r="R137" s="51">
        <v>100</v>
      </c>
      <c r="S137" s="51">
        <v>0</v>
      </c>
      <c r="T137" s="51">
        <v>0</v>
      </c>
      <c r="U137" s="51">
        <v>0</v>
      </c>
      <c r="V137" s="51">
        <v>0</v>
      </c>
      <c r="W137" s="51"/>
      <c r="X137" s="67">
        <f t="shared" ref="X137:X149" si="19">ROUND(SUM(G137:W137),5)</f>
        <v>666.22</v>
      </c>
      <c r="Y137" s="67">
        <v>10000</v>
      </c>
      <c r="Z137" s="67">
        <v>10000</v>
      </c>
      <c r="AA137" s="68"/>
    </row>
    <row r="138" spans="1:31" x14ac:dyDescent="0.3">
      <c r="A138" s="50"/>
      <c r="B138" s="50"/>
      <c r="C138" s="50"/>
      <c r="D138" s="50"/>
      <c r="E138" s="50"/>
      <c r="F138" s="50" t="s">
        <v>165</v>
      </c>
      <c r="G138" s="51"/>
      <c r="H138" s="51"/>
      <c r="I138" s="51"/>
      <c r="J138" s="51"/>
      <c r="K138" s="51">
        <v>260</v>
      </c>
      <c r="L138" s="51">
        <v>0</v>
      </c>
      <c r="M138" s="51">
        <v>0</v>
      </c>
      <c r="N138" s="51">
        <v>0</v>
      </c>
      <c r="O138" s="51">
        <v>0</v>
      </c>
      <c r="P138" s="51">
        <v>0</v>
      </c>
      <c r="Q138" s="51">
        <v>55.85</v>
      </c>
      <c r="R138" s="51">
        <v>0</v>
      </c>
      <c r="S138" s="51">
        <v>675</v>
      </c>
      <c r="T138" s="51">
        <v>1525</v>
      </c>
      <c r="U138" s="51">
        <v>591</v>
      </c>
      <c r="V138" s="51">
        <v>0</v>
      </c>
      <c r="W138" s="51"/>
      <c r="X138" s="67">
        <f t="shared" si="19"/>
        <v>3106.85</v>
      </c>
      <c r="Y138" s="67">
        <v>2500</v>
      </c>
      <c r="Z138" s="67">
        <v>2500</v>
      </c>
      <c r="AA138" s="68"/>
    </row>
    <row r="139" spans="1:31" x14ac:dyDescent="0.3">
      <c r="A139" s="50"/>
      <c r="B139" s="50"/>
      <c r="C139" s="50"/>
      <c r="D139" s="50"/>
      <c r="E139" s="50"/>
      <c r="F139" s="50" t="s">
        <v>166</v>
      </c>
      <c r="G139" s="51"/>
      <c r="H139" s="51"/>
      <c r="I139" s="51"/>
      <c r="J139" s="51"/>
      <c r="K139" s="51">
        <v>2873.04</v>
      </c>
      <c r="L139" s="51">
        <v>51</v>
      </c>
      <c r="M139" s="51">
        <v>490</v>
      </c>
      <c r="N139" s="51">
        <v>2228</v>
      </c>
      <c r="O139" s="51">
        <v>650.25</v>
      </c>
      <c r="P139" s="51">
        <v>497.74</v>
      </c>
      <c r="Q139" s="51">
        <v>2718</v>
      </c>
      <c r="R139" s="51">
        <v>490</v>
      </c>
      <c r="S139" s="51">
        <v>490</v>
      </c>
      <c r="T139" s="51">
        <v>504.13</v>
      </c>
      <c r="U139" s="51">
        <v>2433.37</v>
      </c>
      <c r="V139" s="51">
        <v>0</v>
      </c>
      <c r="W139" s="51"/>
      <c r="X139" s="67">
        <f t="shared" si="19"/>
        <v>13425.53</v>
      </c>
      <c r="Y139" s="67">
        <v>16500</v>
      </c>
      <c r="Z139" s="67">
        <v>16500</v>
      </c>
      <c r="AA139" s="68"/>
    </row>
    <row r="140" spans="1:31" x14ac:dyDescent="0.3">
      <c r="A140" s="50"/>
      <c r="B140" s="50"/>
      <c r="C140" s="50"/>
      <c r="D140" s="50"/>
      <c r="E140" s="50"/>
      <c r="F140" s="50" t="s">
        <v>167</v>
      </c>
      <c r="G140" s="51"/>
      <c r="H140" s="51"/>
      <c r="I140" s="51"/>
      <c r="J140" s="51"/>
      <c r="K140" s="51">
        <v>496</v>
      </c>
      <c r="L140" s="51">
        <v>450</v>
      </c>
      <c r="M140" s="51">
        <v>496</v>
      </c>
      <c r="N140" s="51">
        <v>450</v>
      </c>
      <c r="O140" s="51">
        <v>450</v>
      </c>
      <c r="P140" s="51">
        <v>496</v>
      </c>
      <c r="Q140" s="51">
        <v>496</v>
      </c>
      <c r="R140" s="51">
        <v>450</v>
      </c>
      <c r="S140" s="51">
        <v>496</v>
      </c>
      <c r="T140" s="51">
        <v>450</v>
      </c>
      <c r="U140" s="51">
        <v>496</v>
      </c>
      <c r="V140" s="51">
        <v>450</v>
      </c>
      <c r="W140" s="51"/>
      <c r="X140" s="67">
        <f t="shared" si="19"/>
        <v>5676</v>
      </c>
      <c r="Y140" s="67">
        <v>6000</v>
      </c>
      <c r="Z140" s="67">
        <v>6000</v>
      </c>
      <c r="AA140" s="68"/>
    </row>
    <row r="141" spans="1:31" x14ac:dyDescent="0.3">
      <c r="A141" s="50"/>
      <c r="B141" s="50"/>
      <c r="C141" s="50"/>
      <c r="D141" s="50"/>
      <c r="E141" s="50"/>
      <c r="F141" s="50" t="s">
        <v>168</v>
      </c>
      <c r="G141" s="51"/>
      <c r="H141" s="51"/>
      <c r="I141" s="51"/>
      <c r="J141" s="51"/>
      <c r="K141" s="51">
        <v>300</v>
      </c>
      <c r="L141" s="51">
        <v>0</v>
      </c>
      <c r="M141" s="51">
        <v>0</v>
      </c>
      <c r="N141" s="51">
        <v>0</v>
      </c>
      <c r="O141" s="51">
        <v>0</v>
      </c>
      <c r="P141" s="51">
        <v>0</v>
      </c>
      <c r="Q141" s="51">
        <v>0</v>
      </c>
      <c r="R141" s="51">
        <v>0</v>
      </c>
      <c r="S141" s="51">
        <v>0</v>
      </c>
      <c r="T141" s="51">
        <v>0</v>
      </c>
      <c r="U141" s="51">
        <v>0</v>
      </c>
      <c r="V141" s="51">
        <v>0</v>
      </c>
      <c r="W141" s="51"/>
      <c r="X141" s="67">
        <f t="shared" si="19"/>
        <v>300</v>
      </c>
      <c r="Y141" s="67">
        <v>3500</v>
      </c>
      <c r="Z141" s="67">
        <v>2500</v>
      </c>
      <c r="AA141" s="68" t="s">
        <v>252</v>
      </c>
    </row>
    <row r="142" spans="1:31" x14ac:dyDescent="0.3">
      <c r="A142" s="50"/>
      <c r="B142" s="50"/>
      <c r="C142" s="50"/>
      <c r="D142" s="50"/>
      <c r="E142" s="50"/>
      <c r="F142" s="50" t="s">
        <v>169</v>
      </c>
      <c r="G142" s="51"/>
      <c r="H142" s="51"/>
      <c r="I142" s="51"/>
      <c r="J142" s="51"/>
      <c r="K142" s="51">
        <v>0</v>
      </c>
      <c r="L142" s="51">
        <v>0</v>
      </c>
      <c r="M142" s="51">
        <v>389</v>
      </c>
      <c r="N142" s="51">
        <v>125</v>
      </c>
      <c r="O142" s="51">
        <v>250</v>
      </c>
      <c r="P142" s="51">
        <v>0</v>
      </c>
      <c r="Q142" s="51">
        <v>0</v>
      </c>
      <c r="R142" s="51">
        <v>0</v>
      </c>
      <c r="S142" s="51">
        <v>560</v>
      </c>
      <c r="T142" s="51">
        <v>0</v>
      </c>
      <c r="U142" s="51">
        <v>250</v>
      </c>
      <c r="V142" s="51">
        <v>0</v>
      </c>
      <c r="W142" s="51"/>
      <c r="X142" s="67">
        <f t="shared" si="19"/>
        <v>1574</v>
      </c>
      <c r="Y142" s="67">
        <v>2500</v>
      </c>
      <c r="Z142" s="67">
        <v>2500</v>
      </c>
      <c r="AA142" s="68"/>
    </row>
    <row r="143" spans="1:31" ht="21.6" x14ac:dyDescent="0.3">
      <c r="A143" s="50"/>
      <c r="B143" s="50"/>
      <c r="C143" s="50"/>
      <c r="D143" s="50"/>
      <c r="E143" s="50"/>
      <c r="F143" s="50" t="s">
        <v>170</v>
      </c>
      <c r="G143" s="51"/>
      <c r="H143" s="51"/>
      <c r="I143" s="51"/>
      <c r="J143" s="51"/>
      <c r="K143" s="51">
        <v>0</v>
      </c>
      <c r="L143" s="51">
        <v>0</v>
      </c>
      <c r="M143" s="51">
        <v>0</v>
      </c>
      <c r="N143" s="51">
        <v>0</v>
      </c>
      <c r="O143" s="51">
        <v>0</v>
      </c>
      <c r="P143" s="51">
        <v>0</v>
      </c>
      <c r="Q143" s="51">
        <v>0</v>
      </c>
      <c r="R143" s="51">
        <v>0</v>
      </c>
      <c r="S143" s="51">
        <v>0</v>
      </c>
      <c r="T143" s="51">
        <v>0</v>
      </c>
      <c r="U143" s="51">
        <v>0</v>
      </c>
      <c r="V143" s="51">
        <v>0</v>
      </c>
      <c r="W143" s="51"/>
      <c r="X143" s="67">
        <f t="shared" si="19"/>
        <v>0</v>
      </c>
      <c r="Y143" s="67">
        <v>250</v>
      </c>
      <c r="Z143" s="67">
        <v>400</v>
      </c>
      <c r="AA143" s="68" t="s">
        <v>263</v>
      </c>
    </row>
    <row r="144" spans="1:31" ht="21.6" x14ac:dyDescent="0.3">
      <c r="A144" s="50"/>
      <c r="B144" s="50"/>
      <c r="C144" s="50"/>
      <c r="D144" s="50"/>
      <c r="E144" s="50"/>
      <c r="F144" s="50" t="s">
        <v>171</v>
      </c>
      <c r="G144" s="51"/>
      <c r="H144" s="51"/>
      <c r="I144" s="51"/>
      <c r="J144" s="51"/>
      <c r="K144" s="51">
        <v>305.61</v>
      </c>
      <c r="L144" s="51">
        <v>0</v>
      </c>
      <c r="M144" s="51">
        <v>611.22</v>
      </c>
      <c r="N144" s="51">
        <v>305.61</v>
      </c>
      <c r="O144" s="51">
        <v>305.61</v>
      </c>
      <c r="P144" s="51">
        <v>414.25</v>
      </c>
      <c r="Q144" s="51">
        <v>305.61</v>
      </c>
      <c r="R144" s="51">
        <v>0</v>
      </c>
      <c r="S144" s="51">
        <v>611.22</v>
      </c>
      <c r="T144" s="51">
        <v>305.61</v>
      </c>
      <c r="U144" s="51">
        <v>305.61</v>
      </c>
      <c r="V144" s="51">
        <v>305.61</v>
      </c>
      <c r="W144" s="51"/>
      <c r="X144" s="67">
        <f t="shared" si="19"/>
        <v>3775.96</v>
      </c>
      <c r="Y144" s="67">
        <v>3700</v>
      </c>
      <c r="Z144" s="67">
        <v>7500</v>
      </c>
      <c r="AA144" s="68" t="s">
        <v>262</v>
      </c>
    </row>
    <row r="145" spans="1:27" ht="21.6" x14ac:dyDescent="0.3">
      <c r="A145" s="50"/>
      <c r="B145" s="50"/>
      <c r="C145" s="50"/>
      <c r="D145" s="50"/>
      <c r="E145" s="50"/>
      <c r="F145" s="50" t="s">
        <v>172</v>
      </c>
      <c r="G145" s="51"/>
      <c r="H145" s="51"/>
      <c r="I145" s="51"/>
      <c r="J145" s="51"/>
      <c r="K145" s="51">
        <v>330.81</v>
      </c>
      <c r="L145" s="51">
        <v>96.32</v>
      </c>
      <c r="M145" s="51">
        <v>169.12</v>
      </c>
      <c r="N145" s="51">
        <v>97.75</v>
      </c>
      <c r="O145" s="51">
        <v>134.9</v>
      </c>
      <c r="P145" s="51">
        <v>147.91</v>
      </c>
      <c r="Q145" s="51">
        <v>325.38</v>
      </c>
      <c r="R145" s="51">
        <v>0</v>
      </c>
      <c r="S145" s="51">
        <v>265.42</v>
      </c>
      <c r="T145" s="51">
        <v>163.34</v>
      </c>
      <c r="U145" s="51">
        <v>122.25</v>
      </c>
      <c r="V145" s="51">
        <v>199.82</v>
      </c>
      <c r="W145" s="51"/>
      <c r="X145" s="67">
        <f t="shared" si="19"/>
        <v>2053.02</v>
      </c>
      <c r="Y145" s="67">
        <v>2800</v>
      </c>
      <c r="Z145" s="67">
        <v>4000</v>
      </c>
      <c r="AA145" s="68" t="s">
        <v>261</v>
      </c>
    </row>
    <row r="146" spans="1:27" x14ac:dyDescent="0.3">
      <c r="A146" s="50"/>
      <c r="B146" s="50"/>
      <c r="C146" s="50"/>
      <c r="D146" s="50"/>
      <c r="E146" s="50"/>
      <c r="F146" s="50" t="s">
        <v>173</v>
      </c>
      <c r="G146" s="51"/>
      <c r="H146" s="51"/>
      <c r="I146" s="51"/>
      <c r="J146" s="51"/>
      <c r="K146" s="51">
        <v>1549.97</v>
      </c>
      <c r="L146" s="51">
        <v>1016.67</v>
      </c>
      <c r="M146" s="51">
        <v>1015.39</v>
      </c>
      <c r="N146" s="51">
        <v>289.32</v>
      </c>
      <c r="O146" s="51">
        <v>1934.04</v>
      </c>
      <c r="P146" s="51">
        <v>903.78</v>
      </c>
      <c r="Q146" s="51">
        <v>1184.33</v>
      </c>
      <c r="R146" s="51">
        <v>443.68</v>
      </c>
      <c r="S146" s="51">
        <v>1731.99</v>
      </c>
      <c r="T146" s="51">
        <v>1022.29</v>
      </c>
      <c r="U146" s="51">
        <v>833.3</v>
      </c>
      <c r="V146" s="51">
        <v>572.04999999999995</v>
      </c>
      <c r="W146" s="51"/>
      <c r="X146" s="67">
        <f t="shared" si="19"/>
        <v>12496.81</v>
      </c>
      <c r="Y146" s="67">
        <v>12500</v>
      </c>
      <c r="Z146" s="67">
        <v>13000</v>
      </c>
      <c r="AA146" s="68"/>
    </row>
    <row r="147" spans="1:27" ht="15" thickBot="1" x14ac:dyDescent="0.35">
      <c r="A147" s="50"/>
      <c r="B147" s="50"/>
      <c r="C147" s="50"/>
      <c r="D147" s="50"/>
      <c r="E147" s="50"/>
      <c r="F147" s="50" t="s">
        <v>174</v>
      </c>
      <c r="G147" s="51"/>
      <c r="H147" s="51"/>
      <c r="I147" s="51"/>
      <c r="J147" s="51"/>
      <c r="K147" s="51">
        <v>0</v>
      </c>
      <c r="L147" s="51">
        <v>0</v>
      </c>
      <c r="M147" s="51">
        <v>188.42</v>
      </c>
      <c r="N147" s="51">
        <v>1763.16</v>
      </c>
      <c r="O147" s="51">
        <v>0</v>
      </c>
      <c r="P147" s="51">
        <v>82</v>
      </c>
      <c r="Q147" s="51">
        <v>88</v>
      </c>
      <c r="R147" s="51">
        <v>0</v>
      </c>
      <c r="S147" s="51">
        <v>216</v>
      </c>
      <c r="T147" s="51">
        <v>0</v>
      </c>
      <c r="U147" s="51">
        <v>0</v>
      </c>
      <c r="V147" s="51">
        <v>0</v>
      </c>
      <c r="W147" s="51"/>
      <c r="X147" s="67">
        <f t="shared" si="19"/>
        <v>2337.58</v>
      </c>
      <c r="Y147" s="67">
        <v>8500</v>
      </c>
      <c r="Z147" s="67">
        <v>8500</v>
      </c>
      <c r="AA147" s="68"/>
    </row>
    <row r="148" spans="1:27" ht="15" thickBot="1" x14ac:dyDescent="0.35">
      <c r="A148" s="50"/>
      <c r="B148" s="50"/>
      <c r="C148" s="50"/>
      <c r="D148" s="50"/>
      <c r="E148" s="50" t="s">
        <v>175</v>
      </c>
      <c r="F148" s="50"/>
      <c r="G148" s="53"/>
      <c r="H148" s="53"/>
      <c r="I148" s="53"/>
      <c r="J148" s="53"/>
      <c r="K148" s="53">
        <f t="shared" ref="K148:V148" si="20">ROUND(SUM(K136:K147),5)</f>
        <v>6115.43</v>
      </c>
      <c r="L148" s="53">
        <f t="shared" si="20"/>
        <v>1613.99</v>
      </c>
      <c r="M148" s="53">
        <f t="shared" si="20"/>
        <v>3615.42</v>
      </c>
      <c r="N148" s="53">
        <f t="shared" si="20"/>
        <v>5258.84</v>
      </c>
      <c r="O148" s="53">
        <f t="shared" si="20"/>
        <v>4034.75</v>
      </c>
      <c r="P148" s="53">
        <f t="shared" si="20"/>
        <v>2541.6799999999998</v>
      </c>
      <c r="Q148" s="53">
        <f t="shared" si="20"/>
        <v>5173.17</v>
      </c>
      <c r="R148" s="53">
        <f t="shared" si="20"/>
        <v>1483.68</v>
      </c>
      <c r="S148" s="53">
        <f t="shared" si="20"/>
        <v>5045.63</v>
      </c>
      <c r="T148" s="53">
        <f t="shared" si="20"/>
        <v>3970.37</v>
      </c>
      <c r="U148" s="53">
        <f t="shared" si="20"/>
        <v>5031.53</v>
      </c>
      <c r="V148" s="53">
        <f t="shared" si="20"/>
        <v>1527.48</v>
      </c>
      <c r="W148" s="53"/>
      <c r="X148" s="71">
        <f t="shared" si="19"/>
        <v>45411.97</v>
      </c>
      <c r="Y148" s="71">
        <f>ROUND(SUM(Y136:Y147),5)</f>
        <v>68750</v>
      </c>
      <c r="Z148" s="71">
        <f>ROUND(SUM(Z136:Z147),5)</f>
        <v>73400</v>
      </c>
      <c r="AA148" s="72"/>
    </row>
    <row r="149" spans="1:27" x14ac:dyDescent="0.3">
      <c r="A149" s="50"/>
      <c r="B149" s="50"/>
      <c r="C149" s="50"/>
      <c r="D149" s="50" t="s">
        <v>176</v>
      </c>
      <c r="E149" s="50"/>
      <c r="F149" s="50"/>
      <c r="G149" s="51"/>
      <c r="H149" s="51"/>
      <c r="I149" s="51"/>
      <c r="J149" s="51"/>
      <c r="K149" s="51">
        <f t="shared" ref="K149:V149" si="21">ROUND(K69+K73+K124+K148,5)</f>
        <v>11309.88</v>
      </c>
      <c r="L149" s="51">
        <f t="shared" si="21"/>
        <v>16749.12</v>
      </c>
      <c r="M149" s="51">
        <f t="shared" si="21"/>
        <v>12622.71</v>
      </c>
      <c r="N149" s="51">
        <f t="shared" si="21"/>
        <v>11103.24</v>
      </c>
      <c r="O149" s="51">
        <f t="shared" si="21"/>
        <v>11446.41</v>
      </c>
      <c r="P149" s="51">
        <f t="shared" si="21"/>
        <v>10453.459999999999</v>
      </c>
      <c r="Q149" s="51">
        <f t="shared" si="21"/>
        <v>11012.23</v>
      </c>
      <c r="R149" s="51">
        <f t="shared" si="21"/>
        <v>6587.86</v>
      </c>
      <c r="S149" s="51">
        <f t="shared" si="21"/>
        <v>12475.07</v>
      </c>
      <c r="T149" s="51">
        <f t="shared" si="21"/>
        <v>10928.87</v>
      </c>
      <c r="U149" s="51">
        <f t="shared" si="21"/>
        <v>12329.12</v>
      </c>
      <c r="V149" s="51">
        <f t="shared" si="21"/>
        <v>11692.02</v>
      </c>
      <c r="W149" s="51"/>
      <c r="X149" s="67">
        <f t="shared" si="19"/>
        <v>138709.99</v>
      </c>
      <c r="Y149" s="67">
        <f>ROUND(Y69+Y73+Y124+Y148,5)</f>
        <v>248400</v>
      </c>
      <c r="Z149" s="67">
        <f>ROUND(Z69+Z73+Z124+Z148,5)</f>
        <v>255150</v>
      </c>
      <c r="AA149" s="68"/>
    </row>
    <row r="150" spans="1:27" x14ac:dyDescent="0.3">
      <c r="A150" s="50"/>
      <c r="B150" s="50"/>
      <c r="C150" s="50"/>
      <c r="D150" s="50" t="s">
        <v>177</v>
      </c>
      <c r="E150" s="50"/>
      <c r="F150" s="50"/>
      <c r="G150" s="51"/>
      <c r="H150" s="51"/>
      <c r="I150" s="51"/>
      <c r="J150" s="51"/>
      <c r="K150" s="51"/>
      <c r="L150" s="51"/>
      <c r="M150" s="51"/>
      <c r="N150" s="51"/>
      <c r="O150" s="51"/>
      <c r="P150" s="51"/>
      <c r="Q150" s="51"/>
      <c r="R150" s="51"/>
      <c r="S150" s="51"/>
      <c r="T150" s="51"/>
      <c r="U150" s="51"/>
      <c r="V150" s="51"/>
      <c r="W150" s="51"/>
      <c r="X150" s="67"/>
      <c r="Y150" s="67"/>
      <c r="Z150" s="67"/>
      <c r="AA150" s="68"/>
    </row>
    <row r="151" spans="1:27" x14ac:dyDescent="0.3">
      <c r="A151" s="50"/>
      <c r="B151" s="50"/>
      <c r="C151" s="50"/>
      <c r="D151" s="50"/>
      <c r="E151" s="50" t="s">
        <v>178</v>
      </c>
      <c r="F151" s="50"/>
      <c r="G151" s="51"/>
      <c r="H151" s="51"/>
      <c r="I151" s="51"/>
      <c r="J151" s="51"/>
      <c r="K151" s="51"/>
      <c r="L151" s="51"/>
      <c r="M151" s="51"/>
      <c r="N151" s="51"/>
      <c r="O151" s="51"/>
      <c r="P151" s="51"/>
      <c r="Q151" s="51"/>
      <c r="R151" s="51"/>
      <c r="S151" s="51"/>
      <c r="T151" s="51"/>
      <c r="U151" s="51"/>
      <c r="V151" s="51"/>
      <c r="W151" s="51"/>
      <c r="X151" s="67"/>
      <c r="Y151" s="67"/>
      <c r="Z151" s="67"/>
      <c r="AA151" s="68"/>
    </row>
    <row r="152" spans="1:27" ht="22.2" thickBot="1" x14ac:dyDescent="0.35">
      <c r="A152" s="50"/>
      <c r="B152" s="50"/>
      <c r="C152" s="50"/>
      <c r="D152" s="50"/>
      <c r="E152" s="50"/>
      <c r="F152" s="50" t="s">
        <v>179</v>
      </c>
      <c r="G152" s="52"/>
      <c r="H152" s="52"/>
      <c r="I152" s="52"/>
      <c r="J152" s="52"/>
      <c r="K152" s="52">
        <v>0</v>
      </c>
      <c r="L152" s="52">
        <v>0</v>
      </c>
      <c r="M152" s="52">
        <v>0</v>
      </c>
      <c r="N152" s="52">
        <v>0</v>
      </c>
      <c r="O152" s="52">
        <v>0</v>
      </c>
      <c r="P152" s="52">
        <v>0</v>
      </c>
      <c r="Q152" s="52">
        <v>0</v>
      </c>
      <c r="R152" s="52">
        <v>0</v>
      </c>
      <c r="S152" s="52">
        <v>0</v>
      </c>
      <c r="T152" s="52">
        <v>0</v>
      </c>
      <c r="U152" s="52">
        <v>0</v>
      </c>
      <c r="V152" s="52">
        <v>50812.91</v>
      </c>
      <c r="W152" s="52"/>
      <c r="X152" s="69">
        <f>ROUND(SUM(G152:W152),5)</f>
        <v>50812.91</v>
      </c>
      <c r="Y152" s="69">
        <v>0</v>
      </c>
      <c r="Z152" s="69">
        <v>0</v>
      </c>
      <c r="AA152" s="70" t="s">
        <v>205</v>
      </c>
    </row>
    <row r="153" spans="1:27" x14ac:dyDescent="0.3">
      <c r="A153" s="50"/>
      <c r="B153" s="50"/>
      <c r="C153" s="50"/>
      <c r="D153" s="50"/>
      <c r="E153" s="50" t="s">
        <v>180</v>
      </c>
      <c r="F153" s="50"/>
      <c r="G153" s="51"/>
      <c r="H153" s="51"/>
      <c r="I153" s="51"/>
      <c r="J153" s="51"/>
      <c r="K153" s="51">
        <f t="shared" ref="K153:V153" si="22">ROUND(SUM(K151:K152),5)</f>
        <v>0</v>
      </c>
      <c r="L153" s="51">
        <f t="shared" si="22"/>
        <v>0</v>
      </c>
      <c r="M153" s="51">
        <f t="shared" si="22"/>
        <v>0</v>
      </c>
      <c r="N153" s="51">
        <f t="shared" si="22"/>
        <v>0</v>
      </c>
      <c r="O153" s="51">
        <f t="shared" si="22"/>
        <v>0</v>
      </c>
      <c r="P153" s="51">
        <f t="shared" si="22"/>
        <v>0</v>
      </c>
      <c r="Q153" s="51">
        <f t="shared" si="22"/>
        <v>0</v>
      </c>
      <c r="R153" s="51">
        <f t="shared" si="22"/>
        <v>0</v>
      </c>
      <c r="S153" s="51">
        <f t="shared" si="22"/>
        <v>0</v>
      </c>
      <c r="T153" s="51">
        <f t="shared" si="22"/>
        <v>0</v>
      </c>
      <c r="U153" s="51">
        <f t="shared" si="22"/>
        <v>0</v>
      </c>
      <c r="V153" s="51">
        <f t="shared" si="22"/>
        <v>50812.91</v>
      </c>
      <c r="W153" s="51"/>
      <c r="X153" s="67">
        <f>ROUND(SUM(G153:W153),5)</f>
        <v>50812.91</v>
      </c>
      <c r="Y153" s="67">
        <f>ROUND(SUM(Y151:Y152),5)</f>
        <v>0</v>
      </c>
      <c r="Z153" s="67">
        <f>ROUND(SUM(Z151:Z152),5)</f>
        <v>0</v>
      </c>
      <c r="AA153" s="68"/>
    </row>
    <row r="154" spans="1:27" ht="15" thickBot="1" x14ac:dyDescent="0.35">
      <c r="A154" s="50"/>
      <c r="B154" s="50"/>
      <c r="C154" s="50"/>
      <c r="D154" s="50"/>
      <c r="E154" s="50" t="s">
        <v>181</v>
      </c>
      <c r="F154" s="50"/>
      <c r="G154" s="52"/>
      <c r="H154" s="52"/>
      <c r="I154" s="52"/>
      <c r="J154" s="52"/>
      <c r="K154" s="52">
        <v>298.70999999999998</v>
      </c>
      <c r="L154" s="52">
        <v>172.26</v>
      </c>
      <c r="M154" s="52">
        <v>191.39</v>
      </c>
      <c r="N154" s="52">
        <v>0</v>
      </c>
      <c r="O154" s="52">
        <v>0</v>
      </c>
      <c r="P154" s="52">
        <v>689.18</v>
      </c>
      <c r="Q154" s="52">
        <v>484.71</v>
      </c>
      <c r="R154" s="52">
        <v>0</v>
      </c>
      <c r="S154" s="52">
        <v>357.28</v>
      </c>
      <c r="T154" s="52">
        <v>185.02</v>
      </c>
      <c r="U154" s="52">
        <v>241.33</v>
      </c>
      <c r="V154" s="52">
        <v>416.65</v>
      </c>
      <c r="W154" s="52"/>
      <c r="X154" s="69">
        <f>ROUND(SUM(G154:W154),5)</f>
        <v>3036.53</v>
      </c>
      <c r="Y154" s="69">
        <v>4000</v>
      </c>
      <c r="Z154" s="69">
        <v>4000</v>
      </c>
      <c r="AA154" s="70"/>
    </row>
    <row r="155" spans="1:27" x14ac:dyDescent="0.3">
      <c r="A155" s="50"/>
      <c r="B155" s="50"/>
      <c r="C155" s="50"/>
      <c r="D155" s="50" t="s">
        <v>182</v>
      </c>
      <c r="E155" s="50"/>
      <c r="F155" s="50"/>
      <c r="G155" s="51"/>
      <c r="H155" s="51"/>
      <c r="I155" s="51"/>
      <c r="J155" s="51"/>
      <c r="K155" s="51">
        <f t="shared" ref="K155:V155" si="23">ROUND(K150+SUM(K153:K154),5)</f>
        <v>298.70999999999998</v>
      </c>
      <c r="L155" s="51">
        <f t="shared" si="23"/>
        <v>172.26</v>
      </c>
      <c r="M155" s="51">
        <f t="shared" si="23"/>
        <v>191.39</v>
      </c>
      <c r="N155" s="51">
        <f t="shared" si="23"/>
        <v>0</v>
      </c>
      <c r="O155" s="51">
        <f t="shared" si="23"/>
        <v>0</v>
      </c>
      <c r="P155" s="51">
        <f t="shared" si="23"/>
        <v>689.18</v>
      </c>
      <c r="Q155" s="51">
        <f t="shared" si="23"/>
        <v>484.71</v>
      </c>
      <c r="R155" s="51">
        <f t="shared" si="23"/>
        <v>0</v>
      </c>
      <c r="S155" s="51">
        <f t="shared" si="23"/>
        <v>357.28</v>
      </c>
      <c r="T155" s="51">
        <f t="shared" si="23"/>
        <v>185.02</v>
      </c>
      <c r="U155" s="51">
        <f t="shared" si="23"/>
        <v>241.33</v>
      </c>
      <c r="V155" s="51">
        <f t="shared" si="23"/>
        <v>51229.56</v>
      </c>
      <c r="W155" s="51"/>
      <c r="X155" s="67">
        <f>ROUND(SUM(G155:W155),5)</f>
        <v>53849.440000000002</v>
      </c>
      <c r="Y155" s="67">
        <f>ROUND(Y150+SUM(Y153:Y154),5)</f>
        <v>4000</v>
      </c>
      <c r="Z155" s="67">
        <f>ROUND(Z150+SUM(Z153:Z154),5)</f>
        <v>4000</v>
      </c>
      <c r="AA155" s="68"/>
    </row>
    <row r="156" spans="1:27" x14ac:dyDescent="0.3">
      <c r="A156" s="50"/>
      <c r="B156" s="50"/>
      <c r="C156" s="50"/>
      <c r="D156" s="50" t="s">
        <v>183</v>
      </c>
      <c r="E156" s="50"/>
      <c r="F156" s="50"/>
      <c r="G156" s="51"/>
      <c r="H156" s="51"/>
      <c r="I156" s="51"/>
      <c r="J156" s="51"/>
      <c r="K156" s="51"/>
      <c r="L156" s="51"/>
      <c r="M156" s="51"/>
      <c r="N156" s="51"/>
      <c r="O156" s="51"/>
      <c r="P156" s="51"/>
      <c r="Q156" s="51"/>
      <c r="R156" s="51"/>
      <c r="S156" s="51"/>
      <c r="T156" s="51"/>
      <c r="U156" s="51"/>
      <c r="V156" s="51"/>
      <c r="W156" s="51"/>
      <c r="X156" s="67"/>
      <c r="Y156" s="67"/>
      <c r="Z156" s="67"/>
      <c r="AA156" s="68"/>
    </row>
    <row r="157" spans="1:27" x14ac:dyDescent="0.3">
      <c r="A157" s="50"/>
      <c r="B157" s="50"/>
      <c r="C157" s="50"/>
      <c r="D157" s="50"/>
      <c r="E157" s="50" t="s">
        <v>184</v>
      </c>
      <c r="F157" s="50"/>
      <c r="G157" s="51"/>
      <c r="H157" s="51"/>
      <c r="I157" s="51"/>
      <c r="J157" s="51"/>
      <c r="K157" s="51"/>
      <c r="L157" s="51"/>
      <c r="M157" s="51"/>
      <c r="N157" s="51"/>
      <c r="O157" s="51"/>
      <c r="P157" s="51"/>
      <c r="Q157" s="51"/>
      <c r="R157" s="51"/>
      <c r="S157" s="51"/>
      <c r="T157" s="51"/>
      <c r="U157" s="51"/>
      <c r="V157" s="51"/>
      <c r="W157" s="51"/>
      <c r="X157" s="67"/>
      <c r="Y157" s="67"/>
      <c r="Z157" s="67"/>
      <c r="AA157" s="68"/>
    </row>
    <row r="158" spans="1:27" x14ac:dyDescent="0.3">
      <c r="A158" s="50"/>
      <c r="B158" s="50"/>
      <c r="C158" s="50"/>
      <c r="D158" s="50"/>
      <c r="E158" s="50"/>
      <c r="F158" s="50" t="s">
        <v>201</v>
      </c>
      <c r="G158" s="51"/>
      <c r="H158" s="51"/>
      <c r="I158" s="51"/>
      <c r="J158" s="51"/>
      <c r="K158" s="51">
        <v>0</v>
      </c>
      <c r="L158" s="51">
        <v>0</v>
      </c>
      <c r="M158" s="51">
        <v>0</v>
      </c>
      <c r="N158" s="51">
        <v>0</v>
      </c>
      <c r="O158" s="51">
        <v>0</v>
      </c>
      <c r="P158" s="51">
        <v>0</v>
      </c>
      <c r="Q158" s="51">
        <v>0</v>
      </c>
      <c r="R158" s="51">
        <v>0</v>
      </c>
      <c r="S158" s="51">
        <v>0</v>
      </c>
      <c r="T158" s="51">
        <v>0</v>
      </c>
      <c r="U158" s="51">
        <v>0</v>
      </c>
      <c r="V158" s="51">
        <v>0</v>
      </c>
      <c r="W158" s="51"/>
      <c r="X158" s="67">
        <f>ROUND(SUM(G158:W158),5)</f>
        <v>0</v>
      </c>
      <c r="Y158" s="67">
        <v>100000</v>
      </c>
      <c r="Z158" s="67">
        <v>100000</v>
      </c>
      <c r="AA158" s="68"/>
    </row>
    <row r="159" spans="1:27" x14ac:dyDescent="0.3">
      <c r="A159" s="50"/>
      <c r="B159" s="50"/>
      <c r="C159" s="50"/>
      <c r="D159" s="50"/>
      <c r="E159" s="50"/>
      <c r="F159" s="50" t="s">
        <v>202</v>
      </c>
      <c r="G159" s="51"/>
      <c r="H159" s="51"/>
      <c r="I159" s="51"/>
      <c r="J159" s="51"/>
      <c r="K159" s="51">
        <v>0</v>
      </c>
      <c r="L159" s="51">
        <v>0</v>
      </c>
      <c r="M159" s="51">
        <v>0</v>
      </c>
      <c r="N159" s="51">
        <v>0</v>
      </c>
      <c r="O159" s="51">
        <v>0</v>
      </c>
      <c r="P159" s="51">
        <v>0</v>
      </c>
      <c r="Q159" s="51">
        <v>0</v>
      </c>
      <c r="R159" s="51">
        <v>0</v>
      </c>
      <c r="S159" s="51">
        <v>0</v>
      </c>
      <c r="T159" s="51">
        <v>0</v>
      </c>
      <c r="U159" s="51">
        <v>0</v>
      </c>
      <c r="V159" s="51">
        <v>0</v>
      </c>
      <c r="W159" s="51"/>
      <c r="X159" s="67">
        <f>ROUND(SUM(G159:W159),5)</f>
        <v>0</v>
      </c>
      <c r="Y159" s="67">
        <v>6000</v>
      </c>
      <c r="Z159" s="67">
        <v>6000</v>
      </c>
      <c r="AA159" s="68"/>
    </row>
    <row r="160" spans="1:27" x14ac:dyDescent="0.3">
      <c r="A160" s="50"/>
      <c r="B160" s="50"/>
      <c r="C160" s="50"/>
      <c r="D160" s="50"/>
      <c r="E160" s="50"/>
      <c r="F160" s="50" t="s">
        <v>185</v>
      </c>
      <c r="G160" s="51"/>
      <c r="H160" s="51"/>
      <c r="I160" s="51"/>
      <c r="J160" s="51"/>
      <c r="K160" s="51">
        <v>0</v>
      </c>
      <c r="L160" s="51">
        <v>0</v>
      </c>
      <c r="M160" s="51">
        <v>0</v>
      </c>
      <c r="N160" s="51">
        <v>0</v>
      </c>
      <c r="O160" s="51">
        <v>0</v>
      </c>
      <c r="P160" s="51">
        <v>0</v>
      </c>
      <c r="Q160" s="51">
        <v>0</v>
      </c>
      <c r="R160" s="51">
        <v>0</v>
      </c>
      <c r="S160" s="51">
        <v>0</v>
      </c>
      <c r="T160" s="51">
        <v>0</v>
      </c>
      <c r="U160" s="51">
        <v>0</v>
      </c>
      <c r="V160" s="51">
        <v>0</v>
      </c>
      <c r="W160" s="51"/>
      <c r="X160" s="67">
        <f>ROUND(SUM(G160:W160),5)</f>
        <v>0</v>
      </c>
      <c r="Y160" s="67">
        <v>7500</v>
      </c>
      <c r="Z160" s="67">
        <v>7500</v>
      </c>
      <c r="AA160" s="68"/>
    </row>
    <row r="161" spans="1:27" ht="15" thickBot="1" x14ac:dyDescent="0.35">
      <c r="A161" s="50"/>
      <c r="B161" s="50"/>
      <c r="C161" s="50"/>
      <c r="D161" s="50"/>
      <c r="E161" s="50"/>
      <c r="F161" s="50" t="s">
        <v>239</v>
      </c>
      <c r="G161" s="52"/>
      <c r="H161" s="52"/>
      <c r="I161" s="52"/>
      <c r="J161" s="52"/>
      <c r="K161" s="52">
        <v>0</v>
      </c>
      <c r="L161" s="52">
        <v>0</v>
      </c>
      <c r="M161" s="52">
        <v>0</v>
      </c>
      <c r="N161" s="52">
        <v>0</v>
      </c>
      <c r="O161" s="52">
        <v>0</v>
      </c>
      <c r="P161" s="52">
        <v>0</v>
      </c>
      <c r="Q161" s="52">
        <v>0</v>
      </c>
      <c r="R161" s="52">
        <v>0</v>
      </c>
      <c r="S161" s="52">
        <v>0</v>
      </c>
      <c r="T161" s="52">
        <v>0</v>
      </c>
      <c r="U161" s="52">
        <v>0</v>
      </c>
      <c r="V161" s="52">
        <v>0</v>
      </c>
      <c r="W161" s="52"/>
      <c r="X161" s="69">
        <f>ROUND(SUM(G161:W161),5)</f>
        <v>0</v>
      </c>
      <c r="Y161" s="69">
        <v>6000</v>
      </c>
      <c r="Z161" s="69">
        <v>6000</v>
      </c>
      <c r="AA161" s="70"/>
    </row>
    <row r="162" spans="1:27" x14ac:dyDescent="0.3">
      <c r="A162" s="50"/>
      <c r="B162" s="50"/>
      <c r="C162" s="50"/>
      <c r="D162" s="50"/>
      <c r="E162" s="50" t="s">
        <v>186</v>
      </c>
      <c r="F162" s="50"/>
      <c r="G162" s="51"/>
      <c r="H162" s="51"/>
      <c r="I162" s="51"/>
      <c r="J162" s="51"/>
      <c r="K162" s="51">
        <f t="shared" ref="K162:V162" si="24">ROUND(SUM(K157:K161),5)</f>
        <v>0</v>
      </c>
      <c r="L162" s="51">
        <f t="shared" si="24"/>
        <v>0</v>
      </c>
      <c r="M162" s="51">
        <f t="shared" si="24"/>
        <v>0</v>
      </c>
      <c r="N162" s="51">
        <f t="shared" si="24"/>
        <v>0</v>
      </c>
      <c r="O162" s="51">
        <f t="shared" si="24"/>
        <v>0</v>
      </c>
      <c r="P162" s="51">
        <f t="shared" si="24"/>
        <v>0</v>
      </c>
      <c r="Q162" s="51">
        <f t="shared" si="24"/>
        <v>0</v>
      </c>
      <c r="R162" s="51">
        <f t="shared" si="24"/>
        <v>0</v>
      </c>
      <c r="S162" s="51">
        <f t="shared" si="24"/>
        <v>0</v>
      </c>
      <c r="T162" s="51">
        <f t="shared" si="24"/>
        <v>0</v>
      </c>
      <c r="U162" s="51">
        <f t="shared" si="24"/>
        <v>0</v>
      </c>
      <c r="V162" s="51">
        <f t="shared" si="24"/>
        <v>0</v>
      </c>
      <c r="W162" s="51"/>
      <c r="X162" s="67">
        <f>ROUND(SUM(G162:W162),5)</f>
        <v>0</v>
      </c>
      <c r="Y162" s="67">
        <f>ROUND(SUM(Y157:Y161),5)</f>
        <v>119500</v>
      </c>
      <c r="Z162" s="67">
        <f>ROUND(SUM(Z157:Z161),5)</f>
        <v>119500</v>
      </c>
      <c r="AA162" s="68"/>
    </row>
    <row r="163" spans="1:27" x14ac:dyDescent="0.3">
      <c r="A163" s="50"/>
      <c r="B163" s="50"/>
      <c r="C163" s="50"/>
      <c r="D163" s="50"/>
      <c r="E163" s="50" t="s">
        <v>187</v>
      </c>
      <c r="F163" s="50"/>
      <c r="G163" s="51"/>
      <c r="H163" s="51"/>
      <c r="I163" s="51"/>
      <c r="J163" s="51"/>
      <c r="K163" s="51"/>
      <c r="L163" s="51"/>
      <c r="M163" s="51"/>
      <c r="N163" s="51"/>
      <c r="O163" s="51"/>
      <c r="P163" s="51"/>
      <c r="Q163" s="51"/>
      <c r="R163" s="51"/>
      <c r="S163" s="51"/>
      <c r="T163" s="51"/>
      <c r="U163" s="51"/>
      <c r="V163" s="51"/>
      <c r="W163" s="51"/>
      <c r="X163" s="67"/>
      <c r="Y163" s="67"/>
      <c r="Z163" s="67"/>
      <c r="AA163" s="68"/>
    </row>
    <row r="164" spans="1:27" ht="15" thickBot="1" x14ac:dyDescent="0.35">
      <c r="A164" s="50"/>
      <c r="B164" s="50"/>
      <c r="C164" s="50"/>
      <c r="D164" s="50"/>
      <c r="E164" s="50"/>
      <c r="F164" s="50" t="s">
        <v>188</v>
      </c>
      <c r="G164" s="52"/>
      <c r="H164" s="52"/>
      <c r="I164" s="52"/>
      <c r="J164" s="52"/>
      <c r="K164" s="52">
        <v>0</v>
      </c>
      <c r="L164" s="52">
        <v>0</v>
      </c>
      <c r="M164" s="52">
        <v>5379.38</v>
      </c>
      <c r="N164" s="52">
        <v>0</v>
      </c>
      <c r="O164" s="52">
        <v>0</v>
      </c>
      <c r="P164" s="52">
        <v>0</v>
      </c>
      <c r="Q164" s="52">
        <v>0</v>
      </c>
      <c r="R164" s="52">
        <v>0</v>
      </c>
      <c r="S164" s="52">
        <v>0</v>
      </c>
      <c r="T164" s="52">
        <v>0</v>
      </c>
      <c r="U164" s="52">
        <v>0</v>
      </c>
      <c r="V164" s="52">
        <v>0</v>
      </c>
      <c r="W164" s="52"/>
      <c r="X164" s="69">
        <f>ROUND(SUM(G164:W164),5)</f>
        <v>5379.38</v>
      </c>
      <c r="Y164" s="69">
        <v>150000</v>
      </c>
      <c r="Z164" s="69">
        <v>150000</v>
      </c>
      <c r="AA164" s="70" t="s">
        <v>251</v>
      </c>
    </row>
    <row r="165" spans="1:27" x14ac:dyDescent="0.3">
      <c r="A165" s="50"/>
      <c r="B165" s="50"/>
      <c r="C165" s="50"/>
      <c r="D165" s="50"/>
      <c r="E165" s="50" t="s">
        <v>189</v>
      </c>
      <c r="F165" s="50"/>
      <c r="G165" s="51"/>
      <c r="H165" s="51"/>
      <c r="I165" s="51"/>
      <c r="J165" s="51"/>
      <c r="K165" s="51">
        <f t="shared" ref="K165:V165" si="25">ROUND(SUM(K163:K164),5)</f>
        <v>0</v>
      </c>
      <c r="L165" s="51">
        <f t="shared" si="25"/>
        <v>0</v>
      </c>
      <c r="M165" s="51">
        <f t="shared" si="25"/>
        <v>5379.38</v>
      </c>
      <c r="N165" s="51">
        <f t="shared" si="25"/>
        <v>0</v>
      </c>
      <c r="O165" s="51">
        <f t="shared" si="25"/>
        <v>0</v>
      </c>
      <c r="P165" s="51">
        <f t="shared" si="25"/>
        <v>0</v>
      </c>
      <c r="Q165" s="51">
        <f t="shared" si="25"/>
        <v>0</v>
      </c>
      <c r="R165" s="51">
        <f t="shared" si="25"/>
        <v>0</v>
      </c>
      <c r="S165" s="51">
        <f t="shared" si="25"/>
        <v>0</v>
      </c>
      <c r="T165" s="51">
        <f t="shared" si="25"/>
        <v>0</v>
      </c>
      <c r="U165" s="51">
        <f t="shared" si="25"/>
        <v>0</v>
      </c>
      <c r="V165" s="51">
        <f t="shared" si="25"/>
        <v>0</v>
      </c>
      <c r="W165" s="51"/>
      <c r="X165" s="67">
        <f>ROUND(SUM(G165:W165),5)</f>
        <v>5379.38</v>
      </c>
      <c r="Y165" s="67">
        <f>ROUND(SUM(Y163:Y164),5)</f>
        <v>150000</v>
      </c>
      <c r="Z165" s="67">
        <f>ROUND(SUM(Z163:Z164),5)</f>
        <v>150000</v>
      </c>
      <c r="AA165" s="68"/>
    </row>
    <row r="166" spans="1:27" x14ac:dyDescent="0.3">
      <c r="A166" s="50"/>
      <c r="B166" s="50"/>
      <c r="C166" s="50"/>
      <c r="D166" s="50"/>
      <c r="E166" s="50" t="s">
        <v>190</v>
      </c>
      <c r="F166" s="50"/>
      <c r="G166" s="51"/>
      <c r="H166" s="51"/>
      <c r="I166" s="51"/>
      <c r="J166" s="51"/>
      <c r="K166" s="51"/>
      <c r="L166" s="51"/>
      <c r="M166" s="51"/>
      <c r="N166" s="51"/>
      <c r="O166" s="51"/>
      <c r="P166" s="51"/>
      <c r="Q166" s="51"/>
      <c r="R166" s="51"/>
      <c r="S166" s="51"/>
      <c r="T166" s="51"/>
      <c r="U166" s="51"/>
      <c r="V166" s="51"/>
      <c r="W166" s="51"/>
      <c r="X166" s="67"/>
      <c r="Y166" s="67"/>
      <c r="Z166" s="67"/>
      <c r="AA166" s="68"/>
    </row>
    <row r="167" spans="1:27" x14ac:dyDescent="0.3">
      <c r="A167" s="50"/>
      <c r="B167" s="50"/>
      <c r="C167" s="50"/>
      <c r="D167" s="50"/>
      <c r="E167" s="50"/>
      <c r="F167" s="50" t="s">
        <v>191</v>
      </c>
      <c r="G167" s="51"/>
      <c r="H167" s="51"/>
      <c r="I167" s="51"/>
      <c r="J167" s="51"/>
      <c r="K167" s="51">
        <v>0</v>
      </c>
      <c r="L167" s="51">
        <v>0</v>
      </c>
      <c r="M167" s="51">
        <v>0</v>
      </c>
      <c r="N167" s="51">
        <v>0</v>
      </c>
      <c r="O167" s="51">
        <v>0</v>
      </c>
      <c r="P167" s="51">
        <v>0</v>
      </c>
      <c r="Q167" s="51">
        <v>0</v>
      </c>
      <c r="R167" s="51">
        <v>0</v>
      </c>
      <c r="S167" s="51">
        <v>9137.67</v>
      </c>
      <c r="T167" s="51">
        <v>0</v>
      </c>
      <c r="U167" s="51">
        <v>0</v>
      </c>
      <c r="V167" s="51">
        <v>0</v>
      </c>
      <c r="W167" s="51"/>
      <c r="X167" s="67">
        <f>ROUND(SUM(G167:W167),5)</f>
        <v>9137.67</v>
      </c>
      <c r="Y167" s="67">
        <v>75000</v>
      </c>
      <c r="Z167" s="67">
        <v>60000</v>
      </c>
      <c r="AA167" s="68"/>
    </row>
    <row r="168" spans="1:27" x14ac:dyDescent="0.3">
      <c r="A168" s="50"/>
      <c r="B168" s="50"/>
      <c r="C168" s="50"/>
      <c r="D168" s="50"/>
      <c r="E168" s="50"/>
      <c r="F168" s="50" t="s">
        <v>192</v>
      </c>
      <c r="G168" s="51"/>
      <c r="H168" s="51"/>
      <c r="I168" s="51"/>
      <c r="J168" s="51"/>
      <c r="K168" s="51">
        <v>0</v>
      </c>
      <c r="L168" s="51">
        <v>0</v>
      </c>
      <c r="M168" s="51">
        <v>0</v>
      </c>
      <c r="N168" s="51">
        <v>0</v>
      </c>
      <c r="O168" s="51">
        <v>0</v>
      </c>
      <c r="P168" s="51">
        <v>0</v>
      </c>
      <c r="Q168" s="51">
        <v>0</v>
      </c>
      <c r="R168" s="51">
        <v>2082.06</v>
      </c>
      <c r="S168" s="51">
        <v>0</v>
      </c>
      <c r="T168" s="51">
        <v>0</v>
      </c>
      <c r="U168" s="51">
        <v>0</v>
      </c>
      <c r="V168" s="51">
        <v>0</v>
      </c>
      <c r="W168" s="51"/>
      <c r="X168" s="67">
        <f>ROUND(SUM(G168:W168),5)</f>
        <v>2082.06</v>
      </c>
      <c r="Y168" s="67">
        <v>17000</v>
      </c>
      <c r="Z168" s="67">
        <v>17000</v>
      </c>
      <c r="AA168" s="68"/>
    </row>
    <row r="169" spans="1:27" ht="22.2" thickBot="1" x14ac:dyDescent="0.35">
      <c r="A169" s="50"/>
      <c r="B169" s="50"/>
      <c r="C169" s="50"/>
      <c r="D169" s="50"/>
      <c r="E169" s="50"/>
      <c r="F169" s="50" t="s">
        <v>193</v>
      </c>
      <c r="G169" s="51"/>
      <c r="H169" s="51"/>
      <c r="I169" s="51"/>
      <c r="J169" s="51"/>
      <c r="K169" s="51">
        <v>0</v>
      </c>
      <c r="L169" s="51">
        <v>1945</v>
      </c>
      <c r="M169" s="51">
        <v>0</v>
      </c>
      <c r="N169" s="51">
        <v>0</v>
      </c>
      <c r="O169" s="51">
        <v>0</v>
      </c>
      <c r="P169" s="51">
        <v>0</v>
      </c>
      <c r="Q169" s="51">
        <v>0</v>
      </c>
      <c r="R169" s="51">
        <v>0</v>
      </c>
      <c r="S169" s="51">
        <v>0</v>
      </c>
      <c r="T169" s="51">
        <v>0</v>
      </c>
      <c r="U169" s="51">
        <v>0</v>
      </c>
      <c r="V169" s="51">
        <v>0</v>
      </c>
      <c r="W169" s="51"/>
      <c r="X169" s="67">
        <f>ROUND(SUM(G169:W169),5)</f>
        <v>1945</v>
      </c>
      <c r="Y169" s="67">
        <v>5000</v>
      </c>
      <c r="Z169" s="67">
        <v>5000</v>
      </c>
      <c r="AA169" s="68" t="s">
        <v>253</v>
      </c>
    </row>
    <row r="170" spans="1:27" x14ac:dyDescent="0.3">
      <c r="A170" s="50"/>
      <c r="B170" s="50"/>
      <c r="C170" s="50"/>
      <c r="D170" s="50"/>
      <c r="E170" s="50" t="s">
        <v>194</v>
      </c>
      <c r="F170" s="50"/>
      <c r="G170" s="54"/>
      <c r="H170" s="54"/>
      <c r="I170" s="54"/>
      <c r="J170" s="54"/>
      <c r="K170" s="54">
        <f t="shared" ref="K170:V170" si="26">ROUND(SUM(K166:K169),5)</f>
        <v>0</v>
      </c>
      <c r="L170" s="54">
        <f t="shared" si="26"/>
        <v>1945</v>
      </c>
      <c r="M170" s="54">
        <f t="shared" si="26"/>
        <v>0</v>
      </c>
      <c r="N170" s="54">
        <f t="shared" si="26"/>
        <v>0</v>
      </c>
      <c r="O170" s="54">
        <f t="shared" si="26"/>
        <v>0</v>
      </c>
      <c r="P170" s="54">
        <f t="shared" si="26"/>
        <v>0</v>
      </c>
      <c r="Q170" s="54">
        <f t="shared" si="26"/>
        <v>0</v>
      </c>
      <c r="R170" s="54">
        <f t="shared" si="26"/>
        <v>2082.06</v>
      </c>
      <c r="S170" s="54">
        <f t="shared" si="26"/>
        <v>9137.67</v>
      </c>
      <c r="T170" s="54">
        <f t="shared" si="26"/>
        <v>0</v>
      </c>
      <c r="U170" s="54">
        <f t="shared" si="26"/>
        <v>0</v>
      </c>
      <c r="V170" s="54">
        <f t="shared" si="26"/>
        <v>0</v>
      </c>
      <c r="W170" s="54"/>
      <c r="X170" s="73">
        <f>ROUND(SUM(G170:W170),5)</f>
        <v>13164.73</v>
      </c>
      <c r="Y170" s="73">
        <f>ROUND(SUM(Y166:Y169),5)</f>
        <v>97000</v>
      </c>
      <c r="Z170" s="73">
        <f>ROUND(SUM(Z166:Z169),5)</f>
        <v>82000</v>
      </c>
      <c r="AA170" s="74"/>
    </row>
    <row r="171" spans="1:27" x14ac:dyDescent="0.3">
      <c r="A171" s="50"/>
      <c r="B171" s="50"/>
      <c r="C171" s="50"/>
      <c r="D171" s="50" t="s">
        <v>195</v>
      </c>
      <c r="E171" s="50"/>
      <c r="F171" s="50"/>
      <c r="G171" s="51"/>
      <c r="H171" s="51"/>
      <c r="I171" s="51"/>
      <c r="J171" s="51"/>
      <c r="K171" s="61">
        <f t="shared" ref="K171:V171" si="27">ROUND(K156+K162+K165+K170,5)</f>
        <v>0</v>
      </c>
      <c r="L171" s="61">
        <f t="shared" si="27"/>
        <v>1945</v>
      </c>
      <c r="M171" s="61">
        <f t="shared" si="27"/>
        <v>5379.38</v>
      </c>
      <c r="N171" s="61">
        <f t="shared" si="27"/>
        <v>0</v>
      </c>
      <c r="O171" s="61">
        <f t="shared" si="27"/>
        <v>0</v>
      </c>
      <c r="P171" s="61">
        <f t="shared" si="27"/>
        <v>0</v>
      </c>
      <c r="Q171" s="61">
        <f t="shared" si="27"/>
        <v>0</v>
      </c>
      <c r="R171" s="61">
        <f t="shared" si="27"/>
        <v>2082.06</v>
      </c>
      <c r="S171" s="61">
        <f t="shared" si="27"/>
        <v>9137.67</v>
      </c>
      <c r="T171" s="61">
        <f t="shared" si="27"/>
        <v>0</v>
      </c>
      <c r="U171" s="61">
        <f t="shared" si="27"/>
        <v>0</v>
      </c>
      <c r="V171" s="61">
        <f t="shared" si="27"/>
        <v>0</v>
      </c>
      <c r="W171" s="61"/>
      <c r="X171" s="75">
        <f>ROUND(SUM(G171:W171),5)</f>
        <v>18544.11</v>
      </c>
      <c r="Y171" s="75">
        <f>ROUND(Y156+Y162+Y165+Y170,5)</f>
        <v>366500</v>
      </c>
      <c r="Z171" s="75">
        <f>ROUND(Z156+Z162+Z165+Z170,5)</f>
        <v>351500</v>
      </c>
      <c r="AA171" s="76"/>
    </row>
    <row r="172" spans="1:27" x14ac:dyDescent="0.3">
      <c r="A172" s="50"/>
      <c r="B172" s="50"/>
      <c r="C172" s="50"/>
      <c r="D172" s="50"/>
      <c r="E172" s="50"/>
      <c r="F172" s="50"/>
      <c r="G172" s="51"/>
      <c r="H172" s="51"/>
      <c r="I172" s="51"/>
      <c r="J172" s="51"/>
      <c r="K172" s="61"/>
      <c r="L172" s="61"/>
      <c r="M172" s="61"/>
      <c r="N172" s="61"/>
      <c r="O172" s="61"/>
      <c r="P172" s="61"/>
      <c r="Q172" s="61"/>
      <c r="R172" s="61"/>
      <c r="S172" s="61"/>
      <c r="T172" s="61"/>
      <c r="U172" s="61"/>
      <c r="V172" s="61"/>
      <c r="W172" s="61"/>
      <c r="X172" s="50"/>
      <c r="Y172" s="50"/>
      <c r="Z172" s="50"/>
      <c r="AA172" s="50"/>
    </row>
    <row r="173" spans="1:27" x14ac:dyDescent="0.3">
      <c r="A173" s="50"/>
      <c r="B173" s="50"/>
      <c r="C173" s="50"/>
      <c r="D173" s="50"/>
      <c r="E173" s="50"/>
      <c r="F173" s="50"/>
      <c r="G173" s="51"/>
      <c r="H173" s="51"/>
      <c r="I173" s="51"/>
      <c r="J173" s="51"/>
      <c r="K173" s="61"/>
      <c r="L173" s="61"/>
      <c r="M173" s="61"/>
      <c r="N173" s="61"/>
      <c r="O173" s="61"/>
      <c r="P173" s="61"/>
      <c r="Q173" s="61"/>
      <c r="R173" s="61"/>
      <c r="S173" s="61"/>
      <c r="T173" s="61"/>
      <c r="U173" s="61"/>
      <c r="V173" s="61"/>
      <c r="W173" s="61"/>
      <c r="X173" s="50"/>
      <c r="Y173" s="50"/>
      <c r="Z173" s="50"/>
      <c r="AA173" s="50"/>
    </row>
    <row r="174" spans="1:27" x14ac:dyDescent="0.3">
      <c r="A174" s="50"/>
      <c r="B174" s="50"/>
      <c r="C174" s="50"/>
      <c r="D174" s="50"/>
      <c r="E174" s="50"/>
      <c r="F174" s="50"/>
      <c r="G174" s="51"/>
      <c r="H174" s="51"/>
      <c r="I174" s="51"/>
      <c r="J174" s="51"/>
      <c r="K174" s="61"/>
      <c r="L174" s="61"/>
      <c r="M174" s="61"/>
      <c r="N174" s="61"/>
      <c r="O174" s="61"/>
      <c r="P174" s="61"/>
      <c r="Q174" s="61"/>
      <c r="R174" s="61"/>
      <c r="S174" s="61"/>
      <c r="T174" s="61"/>
      <c r="U174" s="61"/>
      <c r="V174" s="61"/>
      <c r="W174" s="61"/>
      <c r="X174" s="50"/>
      <c r="Y174" s="50"/>
      <c r="Z174" s="50"/>
      <c r="AA174" s="50"/>
    </row>
    <row r="175" spans="1:27" x14ac:dyDescent="0.3">
      <c r="A175" s="50"/>
      <c r="B175" s="50"/>
      <c r="C175" s="50"/>
      <c r="D175" s="50"/>
      <c r="E175" s="50"/>
      <c r="F175" s="50"/>
      <c r="G175" s="51"/>
      <c r="H175" s="51"/>
      <c r="I175" s="51"/>
      <c r="J175" s="51"/>
      <c r="K175" s="61"/>
      <c r="L175" s="61"/>
      <c r="M175" s="61"/>
      <c r="N175" s="61"/>
      <c r="O175" s="61"/>
      <c r="P175" s="61"/>
      <c r="Q175" s="61"/>
      <c r="R175" s="61"/>
      <c r="S175" s="61"/>
      <c r="T175" s="61"/>
      <c r="U175" s="61"/>
      <c r="V175" s="61"/>
      <c r="W175" s="61"/>
      <c r="X175" s="50"/>
      <c r="Y175" s="50"/>
      <c r="Z175" s="50"/>
      <c r="AA175" s="50"/>
    </row>
    <row r="176" spans="1:27" ht="39.6" customHeight="1" thickBot="1" x14ac:dyDescent="0.35">
      <c r="A176" s="50"/>
      <c r="B176" s="50"/>
      <c r="C176" s="50"/>
      <c r="D176" s="50" t="s">
        <v>203</v>
      </c>
      <c r="E176" s="50"/>
      <c r="F176" s="50"/>
      <c r="G176" s="51"/>
      <c r="H176" s="51"/>
      <c r="I176" s="51"/>
      <c r="J176" s="51"/>
      <c r="K176" s="60">
        <v>0</v>
      </c>
      <c r="L176" s="60">
        <v>0</v>
      </c>
      <c r="M176" s="60">
        <v>0</v>
      </c>
      <c r="N176" s="60">
        <v>0</v>
      </c>
      <c r="O176" s="60">
        <v>0</v>
      </c>
      <c r="P176" s="60">
        <v>0</v>
      </c>
      <c r="Q176" s="60">
        <v>0</v>
      </c>
      <c r="R176" s="60">
        <v>0</v>
      </c>
      <c r="S176" s="60">
        <v>0</v>
      </c>
      <c r="T176" s="60">
        <v>0</v>
      </c>
      <c r="U176" s="60">
        <v>0</v>
      </c>
      <c r="V176" s="60">
        <v>0</v>
      </c>
      <c r="W176" s="60"/>
      <c r="X176" s="77">
        <v>0</v>
      </c>
      <c r="Y176" s="77">
        <v>177000</v>
      </c>
      <c r="Z176" s="77">
        <f>Z16+Z17+Z23+Z19</f>
        <v>226000</v>
      </c>
      <c r="AA176" s="78" t="s">
        <v>209</v>
      </c>
    </row>
    <row r="177" spans="1:27" ht="52.8" thickBot="1" x14ac:dyDescent="0.35">
      <c r="A177" s="50"/>
      <c r="B177" s="50"/>
      <c r="C177" s="50"/>
      <c r="D177" s="50" t="s">
        <v>204</v>
      </c>
      <c r="E177" s="50"/>
      <c r="F177" s="50"/>
      <c r="G177" s="51"/>
      <c r="H177" s="51"/>
      <c r="I177" s="51"/>
      <c r="J177" s="51"/>
      <c r="K177" s="51">
        <v>0</v>
      </c>
      <c r="L177" s="51">
        <v>0</v>
      </c>
      <c r="M177" s="51">
        <v>0</v>
      </c>
      <c r="N177" s="51">
        <v>0</v>
      </c>
      <c r="O177" s="51">
        <v>0</v>
      </c>
      <c r="P177" s="51">
        <v>0</v>
      </c>
      <c r="Q177" s="51">
        <v>0</v>
      </c>
      <c r="R177" s="51">
        <v>0</v>
      </c>
      <c r="S177" s="51">
        <v>0</v>
      </c>
      <c r="T177" s="51">
        <v>0</v>
      </c>
      <c r="U177" s="51">
        <v>0</v>
      </c>
      <c r="V177" s="51">
        <v>0</v>
      </c>
      <c r="W177" s="51"/>
      <c r="X177" s="67">
        <v>0</v>
      </c>
      <c r="Y177" s="67">
        <v>236020</v>
      </c>
      <c r="Z177" s="67">
        <v>245659</v>
      </c>
      <c r="AA177" s="68" t="s">
        <v>259</v>
      </c>
    </row>
    <row r="178" spans="1:27" ht="15" thickBot="1" x14ac:dyDescent="0.35">
      <c r="A178" s="50"/>
      <c r="B178" s="50"/>
      <c r="C178" s="50" t="s">
        <v>5</v>
      </c>
      <c r="D178" s="50"/>
      <c r="E178" s="50"/>
      <c r="F178" s="50"/>
      <c r="G178" s="53"/>
      <c r="H178" s="53"/>
      <c r="I178" s="53"/>
      <c r="J178" s="53"/>
      <c r="K178" s="53">
        <f>ROUND(K39+K68+K149+K155+K171,5)+K176+K177</f>
        <v>27999</v>
      </c>
      <c r="L178" s="53">
        <f t="shared" ref="L178:Z178" si="28">ROUND(L39+L68+L149+L155+L171,5)+L176+L177</f>
        <v>43641.53</v>
      </c>
      <c r="M178" s="53">
        <f t="shared" si="28"/>
        <v>40907.26</v>
      </c>
      <c r="N178" s="53">
        <f t="shared" si="28"/>
        <v>48192.54</v>
      </c>
      <c r="O178" s="53">
        <f t="shared" si="28"/>
        <v>32728.26</v>
      </c>
      <c r="P178" s="53">
        <f t="shared" si="28"/>
        <v>36866.379999999997</v>
      </c>
      <c r="Q178" s="53">
        <f t="shared" si="28"/>
        <v>44453.31</v>
      </c>
      <c r="R178" s="53">
        <f t="shared" si="28"/>
        <v>32567.72</v>
      </c>
      <c r="S178" s="53">
        <f t="shared" si="28"/>
        <v>48013.1</v>
      </c>
      <c r="T178" s="53">
        <f t="shared" si="28"/>
        <v>52967.27</v>
      </c>
      <c r="U178" s="53">
        <f t="shared" si="28"/>
        <v>50116.65</v>
      </c>
      <c r="V178" s="53">
        <f t="shared" si="28"/>
        <v>98258.22</v>
      </c>
      <c r="W178" s="53">
        <f t="shared" si="28"/>
        <v>0</v>
      </c>
      <c r="X178" s="71">
        <f t="shared" si="28"/>
        <v>556711.24</v>
      </c>
      <c r="Y178" s="71">
        <f t="shared" si="28"/>
        <v>1445300</v>
      </c>
      <c r="Z178" s="71">
        <f t="shared" si="28"/>
        <v>1552500</v>
      </c>
      <c r="AA178" s="72"/>
    </row>
    <row r="179" spans="1:27" x14ac:dyDescent="0.3">
      <c r="A179" s="50" t="s">
        <v>6</v>
      </c>
      <c r="B179" s="50"/>
      <c r="C179" s="50"/>
      <c r="D179" s="50"/>
      <c r="E179" s="50"/>
      <c r="F179" s="50"/>
      <c r="G179" s="51"/>
      <c r="H179" s="51"/>
      <c r="I179" s="51"/>
      <c r="J179" s="51"/>
      <c r="K179" s="51">
        <f t="shared" ref="K179:V179" si="29">ROUND(K2+K38-K178,5)</f>
        <v>-8841.0400000000009</v>
      </c>
      <c r="L179" s="51">
        <f t="shared" si="29"/>
        <v>-10879.27</v>
      </c>
      <c r="M179" s="51">
        <f t="shared" si="29"/>
        <v>-2325.44</v>
      </c>
      <c r="N179" s="51">
        <f t="shared" si="29"/>
        <v>43497.59</v>
      </c>
      <c r="O179" s="51">
        <f t="shared" si="29"/>
        <v>-13444.18</v>
      </c>
      <c r="P179" s="51">
        <f t="shared" si="29"/>
        <v>210923.04</v>
      </c>
      <c r="Q179" s="51">
        <f t="shared" si="29"/>
        <v>211891.47</v>
      </c>
      <c r="R179" s="51">
        <f t="shared" si="29"/>
        <v>26678.65</v>
      </c>
      <c r="S179" s="51">
        <f t="shared" si="29"/>
        <v>17447.71</v>
      </c>
      <c r="T179" s="51">
        <f t="shared" si="29"/>
        <v>44297.38</v>
      </c>
      <c r="U179" s="51">
        <f t="shared" si="29"/>
        <v>172821.62</v>
      </c>
      <c r="V179" s="51">
        <f t="shared" si="29"/>
        <v>16430.13</v>
      </c>
      <c r="W179" s="51"/>
      <c r="X179" s="67">
        <f>ROUND(SUM(G179:W179),5)</f>
        <v>708497.66</v>
      </c>
      <c r="Y179" s="67">
        <f>ROUND(Y2+Y38-Y178,5)</f>
        <v>-366500</v>
      </c>
      <c r="Z179" s="67">
        <f>ROUND(Z2+Z38-Z178,5)</f>
        <v>-351500</v>
      </c>
      <c r="AA179" s="68"/>
    </row>
    <row r="180" spans="1:27" x14ac:dyDescent="0.3">
      <c r="A180" s="50" t="s">
        <v>7</v>
      </c>
      <c r="B180" s="50"/>
      <c r="C180" s="50"/>
      <c r="D180" s="50"/>
      <c r="E180" s="50"/>
      <c r="F180" s="50"/>
      <c r="G180" s="51"/>
      <c r="H180" s="51"/>
      <c r="I180" s="51"/>
      <c r="J180" s="51"/>
      <c r="K180" s="51"/>
      <c r="L180" s="51"/>
      <c r="M180" s="51"/>
      <c r="N180" s="51"/>
      <c r="O180" s="51"/>
      <c r="P180" s="51"/>
      <c r="Q180" s="51"/>
      <c r="R180" s="51"/>
      <c r="S180" s="51"/>
      <c r="T180" s="51"/>
      <c r="U180" s="51"/>
      <c r="V180" s="51"/>
      <c r="W180" s="51"/>
      <c r="X180" s="67"/>
      <c r="Y180" s="67"/>
      <c r="Z180" s="67"/>
      <c r="AA180" s="68"/>
    </row>
    <row r="181" spans="1:27" x14ac:dyDescent="0.3">
      <c r="A181" s="50"/>
      <c r="B181" s="50" t="s">
        <v>8</v>
      </c>
      <c r="C181" s="50"/>
      <c r="D181" s="50"/>
      <c r="E181" s="50"/>
      <c r="F181" s="50"/>
      <c r="G181" s="51"/>
      <c r="H181" s="51"/>
      <c r="I181" s="51"/>
      <c r="J181" s="51"/>
      <c r="K181" s="51"/>
      <c r="L181" s="51"/>
      <c r="M181" s="51"/>
      <c r="N181" s="51"/>
      <c r="O181" s="51"/>
      <c r="P181" s="51"/>
      <c r="Q181" s="51"/>
      <c r="R181" s="51"/>
      <c r="S181" s="51"/>
      <c r="T181" s="51"/>
      <c r="U181" s="51"/>
      <c r="V181" s="51"/>
      <c r="W181" s="51"/>
      <c r="X181" s="67"/>
      <c r="Y181" s="67"/>
      <c r="Z181" s="67"/>
      <c r="AA181" s="68"/>
    </row>
    <row r="182" spans="1:27" ht="28.2" customHeight="1" x14ac:dyDescent="0.3">
      <c r="A182" s="50"/>
      <c r="B182" s="50"/>
      <c r="C182" s="50" t="s">
        <v>196</v>
      </c>
      <c r="D182" s="50"/>
      <c r="E182" s="50"/>
      <c r="F182" s="50"/>
      <c r="G182" s="51"/>
      <c r="H182" s="51"/>
      <c r="I182" s="51"/>
      <c r="J182" s="51"/>
      <c r="K182" s="51">
        <v>0</v>
      </c>
      <c r="L182" s="51">
        <v>0</v>
      </c>
      <c r="M182" s="51">
        <v>0</v>
      </c>
      <c r="N182" s="51">
        <v>0</v>
      </c>
      <c r="O182" s="51">
        <v>0</v>
      </c>
      <c r="P182" s="51">
        <v>0</v>
      </c>
      <c r="Q182" s="51">
        <v>2768.64</v>
      </c>
      <c r="R182" s="51">
        <v>0</v>
      </c>
      <c r="S182" s="51">
        <v>0</v>
      </c>
      <c r="T182" s="51">
        <v>0</v>
      </c>
      <c r="U182" s="51">
        <v>0</v>
      </c>
      <c r="V182" s="51">
        <v>0</v>
      </c>
      <c r="W182" s="51"/>
      <c r="X182" s="67">
        <f>ROUND(SUM(G182:W182),5)</f>
        <v>2768.64</v>
      </c>
      <c r="Y182" s="67">
        <v>0</v>
      </c>
      <c r="Z182" s="67">
        <v>0</v>
      </c>
      <c r="AA182" s="68" t="s">
        <v>206</v>
      </c>
    </row>
    <row r="183" spans="1:27" ht="30.6" customHeight="1" thickBot="1" x14ac:dyDescent="0.35">
      <c r="A183" s="50"/>
      <c r="B183" s="50"/>
      <c r="C183" s="50" t="s">
        <v>197</v>
      </c>
      <c r="D183" s="50"/>
      <c r="E183" s="50"/>
      <c r="F183" s="50"/>
      <c r="G183" s="51"/>
      <c r="H183" s="51"/>
      <c r="I183" s="51"/>
      <c r="J183" s="51"/>
      <c r="K183" s="51">
        <v>3379.65</v>
      </c>
      <c r="L183" s="51">
        <v>-3012.35</v>
      </c>
      <c r="M183" s="51">
        <v>-3352.29</v>
      </c>
      <c r="N183" s="51">
        <v>-8759.74</v>
      </c>
      <c r="O183" s="51">
        <v>2275.2600000000002</v>
      </c>
      <c r="P183" s="51">
        <v>-9141.42</v>
      </c>
      <c r="Q183" s="51">
        <v>-5290.7</v>
      </c>
      <c r="R183" s="51">
        <v>-9875.18</v>
      </c>
      <c r="S183" s="51">
        <v>-10281.08</v>
      </c>
      <c r="T183" s="51">
        <v>-4192.53</v>
      </c>
      <c r="U183" s="51">
        <v>11137.13</v>
      </c>
      <c r="V183" s="51">
        <v>-416.52</v>
      </c>
      <c r="W183" s="51"/>
      <c r="X183" s="67">
        <f>ROUND(SUM(G183:W183),5)</f>
        <v>-37529.769999999997</v>
      </c>
      <c r="Y183" s="67">
        <v>0</v>
      </c>
      <c r="Z183" s="67">
        <v>0</v>
      </c>
      <c r="AA183" s="68" t="s">
        <v>206</v>
      </c>
    </row>
    <row r="184" spans="1:27" ht="15" thickBot="1" x14ac:dyDescent="0.35">
      <c r="A184" s="50"/>
      <c r="B184" s="50" t="s">
        <v>9</v>
      </c>
      <c r="C184" s="50"/>
      <c r="D184" s="50"/>
      <c r="E184" s="50"/>
      <c r="F184" s="50"/>
      <c r="G184" s="54"/>
      <c r="H184" s="54"/>
      <c r="I184" s="54"/>
      <c r="J184" s="54"/>
      <c r="K184" s="54">
        <f t="shared" ref="K184:V184" si="30">ROUND(SUM(K181:K183),5)</f>
        <v>3379.65</v>
      </c>
      <c r="L184" s="54">
        <f t="shared" si="30"/>
        <v>-3012.35</v>
      </c>
      <c r="M184" s="54">
        <f t="shared" si="30"/>
        <v>-3352.29</v>
      </c>
      <c r="N184" s="54">
        <f t="shared" si="30"/>
        <v>-8759.74</v>
      </c>
      <c r="O184" s="54">
        <f t="shared" si="30"/>
        <v>2275.2600000000002</v>
      </c>
      <c r="P184" s="54">
        <f t="shared" si="30"/>
        <v>-9141.42</v>
      </c>
      <c r="Q184" s="54">
        <f t="shared" si="30"/>
        <v>-2522.06</v>
      </c>
      <c r="R184" s="54">
        <f t="shared" si="30"/>
        <v>-9875.18</v>
      </c>
      <c r="S184" s="54">
        <f t="shared" si="30"/>
        <v>-10281.08</v>
      </c>
      <c r="T184" s="54">
        <f t="shared" si="30"/>
        <v>-4192.53</v>
      </c>
      <c r="U184" s="54">
        <f t="shared" si="30"/>
        <v>11137.13</v>
      </c>
      <c r="V184" s="54">
        <f t="shared" si="30"/>
        <v>-416.52</v>
      </c>
      <c r="W184" s="54"/>
      <c r="X184" s="73">
        <f>ROUND(SUM(G184:W184),5)</f>
        <v>-34761.129999999997</v>
      </c>
      <c r="Y184" s="73">
        <f>ROUND(SUM(Y181:Y183),5)</f>
        <v>0</v>
      </c>
      <c r="Z184" s="73">
        <f>ROUND(SUM(Z181:Z183),5)</f>
        <v>0</v>
      </c>
      <c r="AA184" s="74"/>
    </row>
    <row r="185" spans="1:27" ht="15" thickBot="1" x14ac:dyDescent="0.35">
      <c r="A185" s="50" t="s">
        <v>10</v>
      </c>
      <c r="B185" s="50"/>
      <c r="C185" s="50"/>
      <c r="D185" s="50"/>
      <c r="E185" s="50"/>
      <c r="F185" s="50"/>
      <c r="G185" s="54"/>
      <c r="H185" s="54"/>
      <c r="I185" s="54"/>
      <c r="J185" s="54"/>
      <c r="K185" s="54">
        <f t="shared" ref="K185:V185" si="31">ROUND(K180+K184,5)</f>
        <v>3379.65</v>
      </c>
      <c r="L185" s="54">
        <f t="shared" si="31"/>
        <v>-3012.35</v>
      </c>
      <c r="M185" s="54">
        <f t="shared" si="31"/>
        <v>-3352.29</v>
      </c>
      <c r="N185" s="54">
        <f t="shared" si="31"/>
        <v>-8759.74</v>
      </c>
      <c r="O185" s="54">
        <f t="shared" si="31"/>
        <v>2275.2600000000002</v>
      </c>
      <c r="P185" s="54">
        <f t="shared" si="31"/>
        <v>-9141.42</v>
      </c>
      <c r="Q185" s="54">
        <f t="shared" si="31"/>
        <v>-2522.06</v>
      </c>
      <c r="R185" s="54">
        <f t="shared" si="31"/>
        <v>-9875.18</v>
      </c>
      <c r="S185" s="54">
        <f t="shared" si="31"/>
        <v>-10281.08</v>
      </c>
      <c r="T185" s="54">
        <f t="shared" si="31"/>
        <v>-4192.53</v>
      </c>
      <c r="U185" s="54">
        <f t="shared" si="31"/>
        <v>11137.13</v>
      </c>
      <c r="V185" s="54">
        <f t="shared" si="31"/>
        <v>-416.52</v>
      </c>
      <c r="W185" s="54"/>
      <c r="X185" s="73">
        <f>ROUND(SUM(G185:W185),5)</f>
        <v>-34761.129999999997</v>
      </c>
      <c r="Y185" s="73">
        <f>ROUND(Y180+Y184,5)</f>
        <v>0</v>
      </c>
      <c r="Z185" s="73">
        <f>ROUND(Z180+Z184,5)</f>
        <v>0</v>
      </c>
      <c r="AA185" s="74"/>
    </row>
    <row r="186" spans="1:27" s="56" customFormat="1" ht="10.8" thickBot="1" x14ac:dyDescent="0.25">
      <c r="A186" s="50"/>
      <c r="B186" s="50"/>
      <c r="C186" s="50"/>
      <c r="D186" s="50"/>
      <c r="E186" s="50"/>
      <c r="F186" s="50"/>
      <c r="G186" s="55"/>
      <c r="H186" s="55"/>
      <c r="I186" s="55"/>
      <c r="J186" s="55"/>
      <c r="K186" s="55">
        <f t="shared" ref="K186:V186" si="32">ROUND(K179+K185,5)</f>
        <v>-5461.39</v>
      </c>
      <c r="L186" s="55">
        <f t="shared" si="32"/>
        <v>-13891.62</v>
      </c>
      <c r="M186" s="55">
        <f t="shared" si="32"/>
        <v>-5677.73</v>
      </c>
      <c r="N186" s="55">
        <f t="shared" si="32"/>
        <v>34737.85</v>
      </c>
      <c r="O186" s="55">
        <f t="shared" si="32"/>
        <v>-11168.92</v>
      </c>
      <c r="P186" s="55">
        <f t="shared" si="32"/>
        <v>201781.62</v>
      </c>
      <c r="Q186" s="55">
        <f t="shared" si="32"/>
        <v>209369.41</v>
      </c>
      <c r="R186" s="55">
        <f t="shared" si="32"/>
        <v>16803.47</v>
      </c>
      <c r="S186" s="55">
        <f t="shared" si="32"/>
        <v>7166.63</v>
      </c>
      <c r="T186" s="55">
        <f t="shared" si="32"/>
        <v>40104.85</v>
      </c>
      <c r="U186" s="55">
        <f t="shared" si="32"/>
        <v>183958.75</v>
      </c>
      <c r="V186" s="55">
        <f t="shared" si="32"/>
        <v>16013.61</v>
      </c>
      <c r="W186" s="55"/>
      <c r="X186" s="79">
        <f>ROUND(SUM(G186:W186),5)</f>
        <v>673736.53</v>
      </c>
      <c r="Y186" s="79">
        <f>ROUND(Y179+Y185,5)</f>
        <v>-366500</v>
      </c>
      <c r="Z186" s="79">
        <f>ROUND(Z179+Z185,5)</f>
        <v>-351500</v>
      </c>
      <c r="AA186" s="80"/>
    </row>
    <row r="187" spans="1:27" ht="15" thickTop="1" x14ac:dyDescent="0.3"/>
  </sheetData>
  <printOptions horizontalCentered="1"/>
  <pageMargins left="0.2" right="0.2" top="0.75" bottom="0.75" header="0.1" footer="0.3"/>
  <pageSetup orientation="portrait" horizontalDpi="0" verticalDpi="0" r:id="rId1"/>
  <headerFooter>
    <oddHeader xml:space="preserve">&amp;C&amp;"Arial,Bold"&amp;12 Temecula Public Cemetery District
&amp;14 Draft Budget #2 
FYE 06/30/2022
</oddHeader>
    <oddFooter>&amp;R&amp;"Arial,Bold"&amp;8 Page &amp;P of &amp;N</oddFooter>
  </headerFooter>
  <drawing r:id="rId2"/>
  <legacyDrawing r:id="rId3"/>
  <controls>
    <mc:AlternateContent xmlns:mc="http://schemas.openxmlformats.org/markup-compatibility/2006">
      <mc:Choice Requires="x14">
        <control shapeId="104449" r:id="rId4" name="FILTER">
          <controlPr defaultSize="0" autoLine="0" r:id="rId5">
            <anchor moveWithCells="1">
              <from>
                <xdr:col>0</xdr:col>
                <xdr:colOff>0</xdr:colOff>
                <xdr:row>0</xdr:row>
                <xdr:rowOff>0</xdr:rowOff>
              </from>
              <to>
                <xdr:col>4</xdr:col>
                <xdr:colOff>68580</xdr:colOff>
                <xdr:row>0</xdr:row>
                <xdr:rowOff>228600</xdr:rowOff>
              </to>
            </anchor>
          </controlPr>
        </control>
      </mc:Choice>
      <mc:Fallback>
        <control shapeId="104449" r:id="rId4" name="FILTER"/>
      </mc:Fallback>
    </mc:AlternateContent>
    <mc:AlternateContent xmlns:mc="http://schemas.openxmlformats.org/markup-compatibility/2006">
      <mc:Choice Requires="x14">
        <control shapeId="104450" r:id="rId6" name="HEADER">
          <controlPr defaultSize="0" autoLine="0" r:id="rId7">
            <anchor moveWithCells="1">
              <from>
                <xdr:col>0</xdr:col>
                <xdr:colOff>0</xdr:colOff>
                <xdr:row>0</xdr:row>
                <xdr:rowOff>0</xdr:rowOff>
              </from>
              <to>
                <xdr:col>4</xdr:col>
                <xdr:colOff>68580</xdr:colOff>
                <xdr:row>0</xdr:row>
                <xdr:rowOff>228600</xdr:rowOff>
              </to>
            </anchor>
          </controlPr>
        </control>
      </mc:Choice>
      <mc:Fallback>
        <control shapeId="104450" r:id="rId6" name="HEADER"/>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4823-EB34-41F8-8738-2037B351E7FF}">
  <sheetPr>
    <pageSetUpPr fitToPage="1"/>
  </sheetPr>
  <dimension ref="A1:P89"/>
  <sheetViews>
    <sheetView topLeftCell="A10" workbookViewId="0">
      <selection activeCell="J25" sqref="J25"/>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9.109375" style="13"/>
    <col min="15" max="15" width="12.6640625" style="2" customWidth="1"/>
  </cols>
  <sheetData>
    <row r="1" spans="1:15" x14ac:dyDescent="0.3">
      <c r="A1" t="s">
        <v>12</v>
      </c>
      <c r="D1" s="3" t="s">
        <v>13</v>
      </c>
      <c r="E1" s="4"/>
      <c r="G1" s="40" t="s">
        <v>70</v>
      </c>
      <c r="H1" s="2" t="s">
        <v>217</v>
      </c>
      <c r="N1" s="6" t="s">
        <v>14</v>
      </c>
      <c r="O1" s="6"/>
    </row>
    <row r="2" spans="1:15" ht="43.2" x14ac:dyDescent="0.3">
      <c r="B2" s="7" t="s">
        <v>15</v>
      </c>
      <c r="C2" s="7" t="s">
        <v>16</v>
      </c>
      <c r="D2" s="112" t="s">
        <v>288</v>
      </c>
      <c r="E2" s="7" t="s">
        <v>18</v>
      </c>
      <c r="F2" s="8" t="s">
        <v>19</v>
      </c>
      <c r="H2" s="9" t="s">
        <v>20</v>
      </c>
      <c r="I2" s="9" t="s">
        <v>21</v>
      </c>
      <c r="J2" s="9" t="s">
        <v>22</v>
      </c>
      <c r="L2" s="9" t="s">
        <v>23</v>
      </c>
      <c r="N2" s="10" t="s">
        <v>24</v>
      </c>
      <c r="O2" s="2" t="s">
        <v>25</v>
      </c>
    </row>
    <row r="3" spans="1:15" x14ac:dyDescent="0.3">
      <c r="A3" s="40" t="s">
        <v>26</v>
      </c>
      <c r="B3" s="41">
        <v>40</v>
      </c>
      <c r="C3" s="41">
        <v>55.65</v>
      </c>
      <c r="D3" s="2">
        <v>58.99</v>
      </c>
      <c r="E3" s="2">
        <f>D3*2080</f>
        <v>122699.2</v>
      </c>
      <c r="F3" s="11">
        <v>0.09</v>
      </c>
      <c r="G3" s="43" t="s">
        <v>27</v>
      </c>
      <c r="H3" s="41">
        <v>738.29</v>
      </c>
      <c r="I3" s="41">
        <v>53.24</v>
      </c>
      <c r="J3" s="41">
        <v>14.84</v>
      </c>
      <c r="K3" s="40"/>
      <c r="L3" s="41">
        <f>ROUND(0.11*E3,2)</f>
        <v>13496.91</v>
      </c>
      <c r="N3" s="6">
        <v>8.7599999999999997E-2</v>
      </c>
      <c r="O3" s="2">
        <f>ROUND(E3*N3,2)</f>
        <v>10748.45</v>
      </c>
    </row>
    <row r="4" spans="1:15" x14ac:dyDescent="0.3">
      <c r="A4" s="40" t="s">
        <v>211</v>
      </c>
      <c r="B4" s="41"/>
      <c r="C4" s="41"/>
      <c r="E4" s="2">
        <f>240*D3</f>
        <v>14157.6</v>
      </c>
      <c r="F4" s="11"/>
      <c r="G4" s="43"/>
      <c r="H4" s="41"/>
      <c r="I4" s="41"/>
      <c r="J4" s="41"/>
      <c r="K4" s="40"/>
      <c r="L4" s="41">
        <f>ROUND(0.11*E4,2)</f>
        <v>1557.34</v>
      </c>
      <c r="N4" s="6">
        <v>8.7599999999999997E-2</v>
      </c>
      <c r="O4" s="2">
        <f>ROUND(E4*N4,2)</f>
        <v>1240.21</v>
      </c>
    </row>
    <row r="5" spans="1:15" x14ac:dyDescent="0.3">
      <c r="A5" s="40" t="s">
        <v>28</v>
      </c>
      <c r="B5" s="41">
        <v>40</v>
      </c>
      <c r="C5" s="41">
        <v>17.3</v>
      </c>
      <c r="D5" s="3">
        <v>23</v>
      </c>
      <c r="E5" s="2">
        <f>ROUND(B5*D5,2)*52</f>
        <v>47840</v>
      </c>
      <c r="F5" s="13">
        <f>ROUND((D5-C5)/C5,4)</f>
        <v>0.32950000000000002</v>
      </c>
      <c r="G5" s="43" t="s">
        <v>29</v>
      </c>
      <c r="H5" s="41">
        <v>748.73</v>
      </c>
      <c r="I5" s="41">
        <v>53.24</v>
      </c>
      <c r="J5" s="41">
        <v>14.84</v>
      </c>
      <c r="K5" s="40"/>
      <c r="L5" s="41">
        <f>ROUND(E5*0.05,2)</f>
        <v>2392</v>
      </c>
      <c r="N5" s="6">
        <v>8.7599999999999997E-2</v>
      </c>
      <c r="O5" s="2">
        <f t="shared" ref="O5:O8" si="0">ROUND(E5*N5,2)</f>
        <v>4190.78</v>
      </c>
    </row>
    <row r="6" spans="1:15" x14ac:dyDescent="0.3">
      <c r="A6" s="40" t="s">
        <v>30</v>
      </c>
      <c r="B6" s="41">
        <v>40</v>
      </c>
      <c r="C6" s="41">
        <v>27.3</v>
      </c>
      <c r="D6" s="3">
        <v>30.5</v>
      </c>
      <c r="E6" s="2">
        <f>ROUND(B6*D6,2)*52</f>
        <v>63440</v>
      </c>
      <c r="F6" s="13">
        <f t="shared" ref="F6:F7" si="1">ROUND((D6-C6)/C6,4)</f>
        <v>0.1172</v>
      </c>
      <c r="G6" s="43" t="s">
        <v>29</v>
      </c>
      <c r="H6" s="41">
        <v>1946.7</v>
      </c>
      <c r="I6" s="41">
        <v>101.92</v>
      </c>
      <c r="J6" s="41">
        <v>20.83</v>
      </c>
      <c r="K6" s="40"/>
      <c r="L6" s="41">
        <f>ROUND(E6*0.05,2)</f>
        <v>3172</v>
      </c>
      <c r="N6" s="6">
        <v>8.7599999999999997E-2</v>
      </c>
      <c r="O6" s="2">
        <f t="shared" si="0"/>
        <v>5557.34</v>
      </c>
    </row>
    <row r="7" spans="1:15" x14ac:dyDescent="0.3">
      <c r="A7" s="40" t="s">
        <v>285</v>
      </c>
      <c r="B7" s="41">
        <v>40</v>
      </c>
      <c r="C7" s="41">
        <v>16.3</v>
      </c>
      <c r="D7" s="3">
        <v>17.93</v>
      </c>
      <c r="E7" s="2">
        <f t="shared" ref="E7:E8" si="2">ROUND(B7*D7,2)*52</f>
        <v>37294.400000000001</v>
      </c>
      <c r="F7" s="13">
        <f t="shared" si="1"/>
        <v>0.1</v>
      </c>
      <c r="G7" s="43" t="s">
        <v>29</v>
      </c>
      <c r="H7" s="41">
        <v>0</v>
      </c>
      <c r="I7" s="41">
        <v>0</v>
      </c>
      <c r="J7" s="41">
        <v>0</v>
      </c>
      <c r="K7" s="40"/>
      <c r="L7" s="41">
        <f>ROUND(E7*0.05,2)</f>
        <v>1864.72</v>
      </c>
      <c r="N7" s="6">
        <v>8.7599999999999997E-2</v>
      </c>
      <c r="O7" s="2">
        <f t="shared" si="0"/>
        <v>3266.99</v>
      </c>
    </row>
    <row r="8" spans="1:15" x14ac:dyDescent="0.3">
      <c r="A8" s="40" t="s">
        <v>289</v>
      </c>
      <c r="B8" s="41">
        <v>40</v>
      </c>
      <c r="C8" s="42"/>
      <c r="D8" s="15">
        <v>16</v>
      </c>
      <c r="E8" s="2">
        <f t="shared" si="2"/>
        <v>33280</v>
      </c>
      <c r="F8" s="13"/>
      <c r="G8" s="43" t="s">
        <v>29</v>
      </c>
      <c r="H8" s="41">
        <v>748.73</v>
      </c>
      <c r="I8" s="41">
        <v>53.24</v>
      </c>
      <c r="J8" s="41">
        <v>14.84</v>
      </c>
      <c r="K8" s="40"/>
      <c r="L8" s="41">
        <f>ROUND(E8*0.05,2)/2</f>
        <v>832</v>
      </c>
      <c r="N8" s="6">
        <v>5.4999999999999997E-3</v>
      </c>
      <c r="O8" s="2">
        <f t="shared" si="0"/>
        <v>183.04</v>
      </c>
    </row>
    <row r="9" spans="1:15" ht="15" thickBot="1" x14ac:dyDescent="0.35">
      <c r="E9" s="16">
        <f>SUM(E3:E8)</f>
        <v>318711.2</v>
      </c>
      <c r="G9" t="s">
        <v>33</v>
      </c>
      <c r="H9" s="17">
        <f>SUM(H3:H8)</f>
        <v>4182.4500000000007</v>
      </c>
      <c r="I9" s="17">
        <f t="shared" ref="I9:J9" si="3">SUM(I3:I8)</f>
        <v>261.64</v>
      </c>
      <c r="J9" s="17">
        <f t="shared" si="3"/>
        <v>65.349999999999994</v>
      </c>
      <c r="L9" s="16">
        <f>SUM(L3:L8)</f>
        <v>23314.97</v>
      </c>
      <c r="N9" s="6"/>
      <c r="O9" s="16">
        <f>SUM(O3:O8)</f>
        <v>25186.809999999998</v>
      </c>
    </row>
    <row r="10" spans="1:15" ht="15.6" thickTop="1" thickBot="1" x14ac:dyDescent="0.35">
      <c r="E10" s="2"/>
      <c r="G10" t="s">
        <v>18</v>
      </c>
      <c r="H10" s="17">
        <f>ROUND(H9*12,0)</f>
        <v>50189</v>
      </c>
      <c r="I10" s="17">
        <f t="shared" ref="I10:J10" si="4">ROUND(I9*12,0)</f>
        <v>3140</v>
      </c>
      <c r="J10" s="17">
        <f t="shared" si="4"/>
        <v>784</v>
      </c>
      <c r="K10" s="18">
        <f>SUM(H10:J10)</f>
        <v>54113</v>
      </c>
      <c r="N10" s="6"/>
    </row>
    <row r="11" spans="1:15" ht="15" thickTop="1" x14ac:dyDescent="0.3">
      <c r="E11" s="2"/>
      <c r="G11" t="s">
        <v>218</v>
      </c>
      <c r="H11" s="2">
        <f>ROUND(H10*0.027,2)</f>
        <v>1355.1</v>
      </c>
      <c r="K11" t="s">
        <v>34</v>
      </c>
      <c r="L11" s="2">
        <f>15*5*150</f>
        <v>11250</v>
      </c>
      <c r="N11" s="6">
        <v>6.3E-3</v>
      </c>
      <c r="O11" s="2">
        <f>L11*N11</f>
        <v>70.875</v>
      </c>
    </row>
    <row r="12" spans="1:15" x14ac:dyDescent="0.3">
      <c r="A12" t="s">
        <v>35</v>
      </c>
      <c r="E12" s="2"/>
      <c r="G12" t="s">
        <v>219</v>
      </c>
      <c r="H12" s="7">
        <f>SUM(H10:H11)</f>
        <v>51544.1</v>
      </c>
      <c r="N12" s="6"/>
    </row>
    <row r="13" spans="1:15" x14ac:dyDescent="0.3">
      <c r="A13" t="s">
        <v>37</v>
      </c>
      <c r="H13" s="2" t="s">
        <v>311</v>
      </c>
      <c r="N13" s="6"/>
    </row>
    <row r="14" spans="1:15" x14ac:dyDescent="0.3">
      <c r="F14" s="5" t="s">
        <v>39</v>
      </c>
      <c r="N14" s="6"/>
    </row>
    <row r="15" spans="1:15" x14ac:dyDescent="0.3">
      <c r="A15" s="19" t="s">
        <v>290</v>
      </c>
      <c r="N15" s="6"/>
    </row>
    <row r="16" spans="1:15" x14ac:dyDescent="0.3">
      <c r="A16" t="s">
        <v>44</v>
      </c>
      <c r="B16" s="2" t="s">
        <v>45</v>
      </c>
      <c r="C16" s="2" t="s">
        <v>46</v>
      </c>
      <c r="N16" s="6"/>
    </row>
    <row r="17" spans="1:16" x14ac:dyDescent="0.3">
      <c r="A17" s="40" t="str">
        <f>A3</f>
        <v>Cindi Beaudet</v>
      </c>
      <c r="B17" s="41">
        <v>3000</v>
      </c>
      <c r="C17" s="41">
        <f>B17*1.27</f>
        <v>3810</v>
      </c>
      <c r="H17" s="2" t="s">
        <v>36</v>
      </c>
      <c r="J17" s="2">
        <f>SUM(E9)</f>
        <v>318711.2</v>
      </c>
    </row>
    <row r="18" spans="1:16" ht="15" thickBot="1" x14ac:dyDescent="0.35">
      <c r="A18" s="40" t="str">
        <f>A5</f>
        <v>Kyle Means</v>
      </c>
      <c r="B18" s="41">
        <v>500</v>
      </c>
      <c r="C18" s="41">
        <f t="shared" ref="C18:C21" si="5">B18*1.27</f>
        <v>635</v>
      </c>
      <c r="H18" s="2" t="s">
        <v>38</v>
      </c>
      <c r="O18" s="16">
        <f>SUM(O9:O11)</f>
        <v>25257.684999999998</v>
      </c>
    </row>
    <row r="19" spans="1:16" ht="15.6" thickTop="1" thickBot="1" x14ac:dyDescent="0.35">
      <c r="A19" s="40" t="str">
        <f t="shared" ref="A19:A21" si="6">A6</f>
        <v>Joseph Sands</v>
      </c>
      <c r="B19" s="41">
        <v>800</v>
      </c>
      <c r="C19" s="41">
        <f t="shared" si="5"/>
        <v>1016</v>
      </c>
      <c r="G19" t="s">
        <v>244</v>
      </c>
      <c r="H19" s="2" t="s">
        <v>40</v>
      </c>
      <c r="J19" s="16">
        <f>SUM(J17:J18)</f>
        <v>318711.2</v>
      </c>
      <c r="N19" s="13" t="s">
        <v>41</v>
      </c>
    </row>
    <row r="20" spans="1:16" ht="15" thickTop="1" x14ac:dyDescent="0.3">
      <c r="A20" s="40" t="str">
        <f t="shared" si="6"/>
        <v>Jonathan Fernandez</v>
      </c>
      <c r="B20" s="41">
        <v>400</v>
      </c>
      <c r="C20" s="41">
        <f t="shared" si="5"/>
        <v>508</v>
      </c>
      <c r="N20" s="13" t="s">
        <v>43</v>
      </c>
    </row>
    <row r="21" spans="1:16" x14ac:dyDescent="0.3">
      <c r="A21" s="40" t="str">
        <f t="shared" si="6"/>
        <v xml:space="preserve">Admin </v>
      </c>
      <c r="B21" s="41">
        <v>350</v>
      </c>
      <c r="C21" s="41">
        <f t="shared" si="5"/>
        <v>444.5</v>
      </c>
      <c r="N21" s="13" t="s">
        <v>47</v>
      </c>
      <c r="O21" s="2">
        <f>-2419-464-662-75</f>
        <v>-3620</v>
      </c>
      <c r="P21" t="s">
        <v>210</v>
      </c>
    </row>
    <row r="22" spans="1:16" ht="15" thickBot="1" x14ac:dyDescent="0.35">
      <c r="A22" s="40"/>
      <c r="B22" s="45">
        <f>SUM(B17:B21)</f>
        <v>5050</v>
      </c>
      <c r="C22" s="45">
        <f>SUM(C17:C21)</f>
        <v>6413.5</v>
      </c>
      <c r="N22" s="20" t="s">
        <v>48</v>
      </c>
      <c r="O22" s="16">
        <f>O18+O21</f>
        <v>21637.684999999998</v>
      </c>
    </row>
    <row r="23" spans="1:16" ht="15" thickTop="1" x14ac:dyDescent="0.3">
      <c r="A23" s="19" t="s">
        <v>243</v>
      </c>
      <c r="J23" s="41" t="s">
        <v>286</v>
      </c>
      <c r="K23" s="40"/>
      <c r="L23" s="41"/>
      <c r="M23" s="40"/>
      <c r="N23" s="44"/>
      <c r="O23" s="41">
        <v>14313</v>
      </c>
    </row>
    <row r="24" spans="1:16" x14ac:dyDescent="0.3">
      <c r="A24" t="s">
        <v>44</v>
      </c>
      <c r="B24" s="2" t="s">
        <v>45</v>
      </c>
      <c r="C24" s="2" t="s">
        <v>46</v>
      </c>
      <c r="J24" s="41" t="s">
        <v>312</v>
      </c>
      <c r="K24" s="40"/>
      <c r="L24" s="40"/>
      <c r="M24" s="40"/>
      <c r="N24" s="44"/>
      <c r="O24" s="41">
        <v>20473.830000000002</v>
      </c>
      <c r="P24" t="s">
        <v>303</v>
      </c>
    </row>
    <row r="25" spans="1:16" ht="15" thickBot="1" x14ac:dyDescent="0.35">
      <c r="A25" s="40" t="s">
        <v>26</v>
      </c>
      <c r="B25" s="41">
        <v>2000</v>
      </c>
      <c r="C25" s="41">
        <f>B25*1.27</f>
        <v>2540</v>
      </c>
      <c r="L25"/>
    </row>
    <row r="26" spans="1:16" x14ac:dyDescent="0.3">
      <c r="A26" s="40" t="s">
        <v>28</v>
      </c>
      <c r="B26" s="41">
        <v>500</v>
      </c>
      <c r="C26" s="41">
        <f t="shared" ref="C26:C28" si="7">B26*1.27</f>
        <v>635</v>
      </c>
      <c r="H26"/>
      <c r="L26" s="21" t="s">
        <v>51</v>
      </c>
      <c r="M26" s="22"/>
      <c r="N26" s="23"/>
      <c r="O26" s="24">
        <f>ROUND((E9+L11)*0.062,2)</f>
        <v>20457.59</v>
      </c>
    </row>
    <row r="27" spans="1:16" ht="15" thickBot="1" x14ac:dyDescent="0.35">
      <c r="A27" s="40" t="s">
        <v>30</v>
      </c>
      <c r="B27" s="41">
        <v>800</v>
      </c>
      <c r="C27" s="41">
        <f t="shared" si="7"/>
        <v>1016</v>
      </c>
      <c r="H27"/>
      <c r="L27" s="26" t="s">
        <v>52</v>
      </c>
      <c r="M27" s="27"/>
      <c r="N27" s="28"/>
      <c r="O27" s="29">
        <f>ROUND((E9+L11)*0.0145,2)</f>
        <v>4784.4399999999996</v>
      </c>
    </row>
    <row r="28" spans="1:16" x14ac:dyDescent="0.3">
      <c r="A28" s="40" t="s">
        <v>242</v>
      </c>
      <c r="B28" s="41">
        <v>400</v>
      </c>
      <c r="C28" s="41">
        <f t="shared" si="7"/>
        <v>508</v>
      </c>
      <c r="L28"/>
    </row>
    <row r="29" spans="1:16" x14ac:dyDescent="0.3">
      <c r="A29" s="40" t="s">
        <v>213</v>
      </c>
      <c r="B29" s="41"/>
      <c r="C29" s="41"/>
      <c r="L29"/>
    </row>
    <row r="30" spans="1:16" x14ac:dyDescent="0.3">
      <c r="A30" s="40"/>
      <c r="B30" s="45">
        <f>SUM(B25:B29)</f>
        <v>3700</v>
      </c>
      <c r="C30" s="45">
        <f>SUM(C25:C29)</f>
        <v>4699</v>
      </c>
      <c r="L30"/>
    </row>
    <row r="31" spans="1:16" x14ac:dyDescent="0.3">
      <c r="A31" s="19" t="s">
        <v>243</v>
      </c>
      <c r="L31"/>
    </row>
    <row r="32" spans="1:16" x14ac:dyDescent="0.3">
      <c r="A32" t="s">
        <v>216</v>
      </c>
      <c r="B32" s="2" t="s">
        <v>45</v>
      </c>
      <c r="C32" s="2" t="s">
        <v>46</v>
      </c>
    </row>
    <row r="33" spans="1:9" x14ac:dyDescent="0.3">
      <c r="A33" s="40" t="s">
        <v>26</v>
      </c>
      <c r="B33" s="41"/>
      <c r="C33" s="41">
        <v>2500</v>
      </c>
    </row>
    <row r="34" spans="1:9" x14ac:dyDescent="0.3">
      <c r="A34" s="40" t="s">
        <v>28</v>
      </c>
      <c r="B34" s="41"/>
      <c r="C34" s="41">
        <v>900</v>
      </c>
    </row>
    <row r="35" spans="1:9" x14ac:dyDescent="0.3">
      <c r="A35" s="40" t="s">
        <v>30</v>
      </c>
      <c r="B35" s="41"/>
      <c r="C35" s="41">
        <v>1300</v>
      </c>
    </row>
    <row r="36" spans="1:9" x14ac:dyDescent="0.3">
      <c r="A36" s="40" t="s">
        <v>242</v>
      </c>
      <c r="B36" s="41"/>
      <c r="C36" s="41">
        <v>800</v>
      </c>
      <c r="I36" s="30"/>
    </row>
    <row r="37" spans="1:9" x14ac:dyDescent="0.3">
      <c r="A37" s="40" t="s">
        <v>213</v>
      </c>
      <c r="B37" s="41"/>
      <c r="C37" s="41"/>
    </row>
    <row r="38" spans="1:9" x14ac:dyDescent="0.3">
      <c r="A38" s="40"/>
      <c r="B38" s="45">
        <f>SUM(B33:B37)</f>
        <v>0</v>
      </c>
      <c r="C38" s="45">
        <f>SUM(C33:C37)</f>
        <v>5500</v>
      </c>
    </row>
    <row r="41" spans="1:9" x14ac:dyDescent="0.3">
      <c r="A41" s="19" t="s">
        <v>71</v>
      </c>
    </row>
    <row r="42" spans="1:9" x14ac:dyDescent="0.3">
      <c r="A42" t="s">
        <v>44</v>
      </c>
      <c r="B42" s="2" t="s">
        <v>45</v>
      </c>
      <c r="C42" s="2" t="s">
        <v>46</v>
      </c>
    </row>
    <row r="43" spans="1:9" x14ac:dyDescent="0.3">
      <c r="A43" s="40" t="s">
        <v>26</v>
      </c>
      <c r="B43" s="41">
        <v>2000</v>
      </c>
      <c r="C43" s="41">
        <f>B43*1.27</f>
        <v>2540</v>
      </c>
    </row>
    <row r="44" spans="1:9" x14ac:dyDescent="0.3">
      <c r="A44" s="40" t="s">
        <v>28</v>
      </c>
      <c r="B44" s="41">
        <v>325</v>
      </c>
      <c r="C44" s="41">
        <f t="shared" ref="C44:C46" si="8">B44*1.27</f>
        <v>412.75</v>
      </c>
    </row>
    <row r="45" spans="1:9" x14ac:dyDescent="0.3">
      <c r="A45" s="40" t="s">
        <v>30</v>
      </c>
      <c r="B45" s="41">
        <v>700</v>
      </c>
      <c r="C45" s="41">
        <f t="shared" si="8"/>
        <v>889</v>
      </c>
    </row>
    <row r="46" spans="1:9" x14ac:dyDescent="0.3">
      <c r="A46" s="40" t="s">
        <v>242</v>
      </c>
      <c r="B46" s="41">
        <v>325</v>
      </c>
      <c r="C46" s="41">
        <f t="shared" si="8"/>
        <v>412.75</v>
      </c>
    </row>
    <row r="47" spans="1:9" x14ac:dyDescent="0.3">
      <c r="A47" s="40" t="s">
        <v>213</v>
      </c>
      <c r="B47" s="41"/>
      <c r="C47" s="41"/>
    </row>
    <row r="48" spans="1:9" x14ac:dyDescent="0.3">
      <c r="A48" s="40"/>
      <c r="B48" s="45">
        <f>SUM(B43:B47)</f>
        <v>3350</v>
      </c>
      <c r="C48" s="45">
        <f>SUM(C43:C47)</f>
        <v>4254.5</v>
      </c>
    </row>
    <row r="49" spans="1:3" x14ac:dyDescent="0.3">
      <c r="A49" s="19" t="s">
        <v>71</v>
      </c>
    </row>
    <row r="50" spans="1:3" x14ac:dyDescent="0.3">
      <c r="A50" t="s">
        <v>216</v>
      </c>
      <c r="B50" s="2" t="s">
        <v>45</v>
      </c>
      <c r="C50" s="2" t="s">
        <v>46</v>
      </c>
    </row>
    <row r="51" spans="1:3" x14ac:dyDescent="0.3">
      <c r="A51" s="40" t="str">
        <f>A3</f>
        <v>Cindi Beaudet</v>
      </c>
      <c r="B51" s="41"/>
      <c r="C51" s="41">
        <v>2500</v>
      </c>
    </row>
    <row r="52" spans="1:3" x14ac:dyDescent="0.3">
      <c r="A52" s="40" t="str">
        <f>A5</f>
        <v>Kyle Means</v>
      </c>
      <c r="B52" s="41"/>
      <c r="C52" s="41">
        <v>700</v>
      </c>
    </row>
    <row r="53" spans="1:3" x14ac:dyDescent="0.3">
      <c r="A53" s="40" t="str">
        <f>A6</f>
        <v>Joseph Sands</v>
      </c>
      <c r="B53" s="41"/>
      <c r="C53" s="41">
        <v>1150</v>
      </c>
    </row>
    <row r="54" spans="1:3" x14ac:dyDescent="0.3">
      <c r="A54" s="40" t="str">
        <f>A7</f>
        <v>Jonathan Fernandez</v>
      </c>
      <c r="B54" s="41"/>
      <c r="C54" s="41">
        <v>750</v>
      </c>
    </row>
    <row r="55" spans="1:3" x14ac:dyDescent="0.3">
      <c r="A55" s="40" t="str">
        <f>A8</f>
        <v xml:space="preserve">Admin </v>
      </c>
      <c r="B55" s="41"/>
      <c r="C55" s="41"/>
    </row>
    <row r="56" spans="1:3" x14ac:dyDescent="0.3">
      <c r="A56" s="40"/>
      <c r="B56" s="45">
        <f>SUM(B51:B55)</f>
        <v>0</v>
      </c>
      <c r="C56" s="45">
        <f>SUM(C51:C55)</f>
        <v>5100</v>
      </c>
    </row>
    <row r="58" spans="1:3" x14ac:dyDescent="0.3">
      <c r="A58" s="19" t="s">
        <v>42</v>
      </c>
    </row>
    <row r="59" spans="1:3" x14ac:dyDescent="0.3">
      <c r="A59" t="s">
        <v>44</v>
      </c>
      <c r="B59" s="2" t="s">
        <v>45</v>
      </c>
      <c r="C59" s="2" t="s">
        <v>46</v>
      </c>
    </row>
    <row r="60" spans="1:3" x14ac:dyDescent="0.3">
      <c r="A60" t="str">
        <f>A3</f>
        <v>Cindi Beaudet</v>
      </c>
      <c r="B60" s="2">
        <v>2000</v>
      </c>
      <c r="C60" s="2">
        <f>B60*1.27</f>
        <v>2540</v>
      </c>
    </row>
    <row r="61" spans="1:3" x14ac:dyDescent="0.3">
      <c r="A61" t="str">
        <f>A5</f>
        <v>Kyle Means</v>
      </c>
      <c r="B61" s="2">
        <v>275</v>
      </c>
      <c r="C61" s="2">
        <f t="shared" ref="C61:C64" si="9">B61*1.27</f>
        <v>349.25</v>
      </c>
    </row>
    <row r="62" spans="1:3" x14ac:dyDescent="0.3">
      <c r="A62" t="str">
        <f>A6</f>
        <v>Joseph Sands</v>
      </c>
      <c r="B62" s="2">
        <v>700</v>
      </c>
      <c r="C62" s="2">
        <f t="shared" si="9"/>
        <v>889</v>
      </c>
    </row>
    <row r="63" spans="1:3" x14ac:dyDescent="0.3">
      <c r="A63" t="str">
        <f>A7</f>
        <v>Jonathan Fernandez</v>
      </c>
      <c r="B63" s="2">
        <v>275</v>
      </c>
      <c r="C63" s="2">
        <f t="shared" si="9"/>
        <v>349.25</v>
      </c>
    </row>
    <row r="64" spans="1:3" x14ac:dyDescent="0.3">
      <c r="A64" t="str">
        <f>A8</f>
        <v xml:space="preserve">Admin </v>
      </c>
      <c r="B64" s="2">
        <v>300</v>
      </c>
      <c r="C64" s="2">
        <f t="shared" si="9"/>
        <v>381</v>
      </c>
    </row>
    <row r="65" spans="1:3" x14ac:dyDescent="0.3">
      <c r="B65" s="25">
        <f>SUM(B60:B64)</f>
        <v>3550</v>
      </c>
      <c r="C65" s="25">
        <f>SUM(C60:C64)</f>
        <v>4508.5</v>
      </c>
    </row>
    <row r="67" spans="1:3" x14ac:dyDescent="0.3">
      <c r="A67" s="19" t="s">
        <v>53</v>
      </c>
    </row>
    <row r="68" spans="1:3" x14ac:dyDescent="0.3">
      <c r="A68" t="s">
        <v>44</v>
      </c>
      <c r="B68" s="2" t="s">
        <v>45</v>
      </c>
      <c r="C68" s="2" t="s">
        <v>46</v>
      </c>
    </row>
    <row r="69" spans="1:3" x14ac:dyDescent="0.3">
      <c r="A69" t="str">
        <f>A3</f>
        <v>Cindi Beaudet</v>
      </c>
      <c r="B69" s="2">
        <v>2000</v>
      </c>
      <c r="C69" s="2">
        <f>B69*1.27</f>
        <v>2540</v>
      </c>
    </row>
    <row r="70" spans="1:3" x14ac:dyDescent="0.3">
      <c r="A70" t="str">
        <f>A5</f>
        <v>Kyle Means</v>
      </c>
      <c r="B70" s="2">
        <v>200</v>
      </c>
      <c r="C70" s="2">
        <f t="shared" ref="C70:C73" si="10">B70*1.27</f>
        <v>254</v>
      </c>
    </row>
    <row r="71" spans="1:3" x14ac:dyDescent="0.3">
      <c r="A71" t="str">
        <f>A6</f>
        <v>Joseph Sands</v>
      </c>
      <c r="B71" s="2">
        <v>700</v>
      </c>
      <c r="C71" s="2">
        <f t="shared" si="10"/>
        <v>889</v>
      </c>
    </row>
    <row r="72" spans="1:3" x14ac:dyDescent="0.3">
      <c r="A72" t="str">
        <f>A7</f>
        <v>Jonathan Fernandez</v>
      </c>
      <c r="B72" s="2">
        <v>200</v>
      </c>
      <c r="C72" s="2">
        <f t="shared" si="10"/>
        <v>254</v>
      </c>
    </row>
    <row r="73" spans="1:3" x14ac:dyDescent="0.3">
      <c r="A73" t="str">
        <f>A8</f>
        <v xml:space="preserve">Admin </v>
      </c>
      <c r="B73" s="2">
        <v>200</v>
      </c>
      <c r="C73" s="2">
        <f t="shared" si="10"/>
        <v>254</v>
      </c>
    </row>
    <row r="74" spans="1:3" x14ac:dyDescent="0.3">
      <c r="B74" s="25">
        <f>SUM(B69:B73)</f>
        <v>3300</v>
      </c>
      <c r="C74" s="25">
        <f>SUM(C69:C73)</f>
        <v>4191</v>
      </c>
    </row>
    <row r="77" spans="1:3" x14ac:dyDescent="0.3">
      <c r="A77" t="s">
        <v>54</v>
      </c>
    </row>
    <row r="79" spans="1:3" x14ac:dyDescent="0.3">
      <c r="A79" s="40" t="s">
        <v>55</v>
      </c>
      <c r="B79" s="41">
        <v>150</v>
      </c>
    </row>
    <row r="80" spans="1:3" x14ac:dyDescent="0.3">
      <c r="A80" s="40" t="s">
        <v>56</v>
      </c>
      <c r="B80" s="41">
        <f>B79*4</f>
        <v>600</v>
      </c>
    </row>
    <row r="81" spans="1:2" x14ac:dyDescent="0.3">
      <c r="A81" s="40" t="s">
        <v>57</v>
      </c>
      <c r="B81" s="41">
        <f>B80*5</f>
        <v>3000</v>
      </c>
    </row>
    <row r="82" spans="1:2" x14ac:dyDescent="0.3">
      <c r="A82" s="40"/>
      <c r="B82" s="41"/>
    </row>
    <row r="83" spans="1:2" x14ac:dyDescent="0.3">
      <c r="A83" s="40" t="s">
        <v>58</v>
      </c>
      <c r="B83" s="41">
        <f>B81*12</f>
        <v>36000</v>
      </c>
    </row>
    <row r="84" spans="1:2" x14ac:dyDescent="0.3">
      <c r="A84" s="40"/>
      <c r="B84" s="41"/>
    </row>
    <row r="85" spans="1:2" x14ac:dyDescent="0.3">
      <c r="A85" s="40" t="s">
        <v>59</v>
      </c>
      <c r="B85" s="41">
        <f>B79*5*12</f>
        <v>9000</v>
      </c>
    </row>
    <row r="86" spans="1:2" x14ac:dyDescent="0.3">
      <c r="A86" s="40" t="s">
        <v>60</v>
      </c>
      <c r="B86" s="41">
        <f>B79*5*5</f>
        <v>3750</v>
      </c>
    </row>
    <row r="87" spans="1:2" x14ac:dyDescent="0.3">
      <c r="A87" s="40" t="s">
        <v>61</v>
      </c>
      <c r="B87" s="41">
        <f>B79*5*3</f>
        <v>2250</v>
      </c>
    </row>
    <row r="88" spans="1:2" ht="15" thickBot="1" x14ac:dyDescent="0.35">
      <c r="A88" s="40"/>
      <c r="B88" s="46">
        <f>SUM(B85:B87)</f>
        <v>15000</v>
      </c>
    </row>
    <row r="89" spans="1:2" ht="15" thickTop="1" x14ac:dyDescent="0.3"/>
  </sheetData>
  <pageMargins left="0.7" right="0.7" top="0.75" bottom="0.75" header="0.3" footer="0.3"/>
  <pageSetup scale="61" orientation="landscape" horizontalDpi="0"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407C-AFB6-4CD3-9FA0-62A1DA93CC1A}">
  <sheetPr>
    <pageSetUpPr fitToPage="1"/>
  </sheetPr>
  <dimension ref="A1:P81"/>
  <sheetViews>
    <sheetView workbookViewId="0">
      <selection activeCell="F26" sqref="F26"/>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8.886718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8.88671875" style="13"/>
    <col min="15" max="15" width="12.6640625" style="2" customWidth="1"/>
  </cols>
  <sheetData>
    <row r="1" spans="1:15" x14ac:dyDescent="0.3">
      <c r="A1" t="s">
        <v>12</v>
      </c>
      <c r="D1" s="3" t="s">
        <v>13</v>
      </c>
      <c r="E1" s="4"/>
      <c r="G1" s="40" t="s">
        <v>70</v>
      </c>
      <c r="H1" s="2" t="s">
        <v>217</v>
      </c>
      <c r="N1" s="6" t="s">
        <v>14</v>
      </c>
      <c r="O1" s="6"/>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s="40" t="s">
        <v>26</v>
      </c>
      <c r="B3" s="41">
        <v>40</v>
      </c>
      <c r="C3" s="41">
        <v>52.01</v>
      </c>
      <c r="D3" s="2">
        <f>ROUND(C3*F3+C3,2)</f>
        <v>55.13</v>
      </c>
      <c r="E3" s="2">
        <f>D3*2080</f>
        <v>114670.40000000001</v>
      </c>
      <c r="F3" s="11">
        <v>0.06</v>
      </c>
      <c r="G3" s="43" t="s">
        <v>27</v>
      </c>
      <c r="H3" s="41">
        <f>824.03</f>
        <v>824.03</v>
      </c>
      <c r="I3" s="41">
        <v>53.24</v>
      </c>
      <c r="J3" s="41">
        <v>14.84</v>
      </c>
      <c r="K3" s="40"/>
      <c r="L3" s="41">
        <f>ROUND(0.11*E3,2)</f>
        <v>12613.74</v>
      </c>
      <c r="N3" s="6">
        <v>8.7599999999999997E-2</v>
      </c>
      <c r="O3" s="2">
        <f>ROUND(E3*N3,2)</f>
        <v>10045.129999999999</v>
      </c>
    </row>
    <row r="4" spans="1:15" x14ac:dyDescent="0.3">
      <c r="A4" s="40" t="s">
        <v>211</v>
      </c>
      <c r="B4" s="41"/>
      <c r="C4" s="41"/>
      <c r="E4" s="2">
        <f>240*D3</f>
        <v>13231.2</v>
      </c>
      <c r="F4" s="11"/>
      <c r="G4" s="43"/>
      <c r="H4" s="41"/>
      <c r="I4" s="41"/>
      <c r="J4" s="41"/>
      <c r="K4" s="40"/>
      <c r="L4" s="41">
        <f>ROUND(0.11*E4,2)</f>
        <v>1455.43</v>
      </c>
      <c r="N4" s="6">
        <v>8.7599999999999997E-2</v>
      </c>
      <c r="O4" s="2">
        <f>ROUND(E4*N4,2)</f>
        <v>1159.05</v>
      </c>
    </row>
    <row r="5" spans="1:15" x14ac:dyDescent="0.3">
      <c r="A5" s="40" t="s">
        <v>28</v>
      </c>
      <c r="B5" s="41">
        <v>40</v>
      </c>
      <c r="C5" s="41">
        <v>15.1</v>
      </c>
      <c r="D5" s="3">
        <v>16.100000000000001</v>
      </c>
      <c r="E5" s="2">
        <f>ROUND(B5*D5,2)*52</f>
        <v>33488</v>
      </c>
      <c r="F5" s="13">
        <f>ROUND((D5-C5)/C5,4)</f>
        <v>6.6199999999999995E-2</v>
      </c>
      <c r="G5" s="43" t="s">
        <v>29</v>
      </c>
      <c r="H5" s="41">
        <f>667.12</f>
        <v>667.12</v>
      </c>
      <c r="I5" s="41">
        <v>53.24</v>
      </c>
      <c r="J5" s="41">
        <v>14.84</v>
      </c>
      <c r="K5" s="40"/>
      <c r="L5" s="41">
        <f>ROUND(E5*0.05,2)</f>
        <v>1674.4</v>
      </c>
      <c r="N5" s="6">
        <v>8.7599999999999997E-2</v>
      </c>
      <c r="O5" s="2">
        <f t="shared" ref="O5:O8" si="0">ROUND(E5*N5,2)</f>
        <v>2933.55</v>
      </c>
    </row>
    <row r="6" spans="1:15" x14ac:dyDescent="0.3">
      <c r="A6" s="40" t="s">
        <v>30</v>
      </c>
      <c r="B6" s="41">
        <v>40</v>
      </c>
      <c r="C6" s="41">
        <v>24.8</v>
      </c>
      <c r="D6" s="3">
        <v>26.3</v>
      </c>
      <c r="E6" s="2">
        <f>ROUND(B6*D6,2)*52</f>
        <v>54704</v>
      </c>
      <c r="F6" s="13">
        <f t="shared" ref="F6:F7" si="1">ROUND((D6-C6)/C6,4)</f>
        <v>6.0499999999999998E-2</v>
      </c>
      <c r="G6" s="43" t="s">
        <v>29</v>
      </c>
      <c r="H6" s="41">
        <v>1734.49</v>
      </c>
      <c r="I6" s="41">
        <v>101.92</v>
      </c>
      <c r="J6" s="41">
        <v>20.83</v>
      </c>
      <c r="K6" s="40"/>
      <c r="L6" s="41">
        <f>ROUND(E6*0.05,2)</f>
        <v>2735.2</v>
      </c>
      <c r="N6" s="6">
        <v>8.7599999999999997E-2</v>
      </c>
      <c r="O6" s="2">
        <f t="shared" si="0"/>
        <v>4792.07</v>
      </c>
    </row>
    <row r="7" spans="1:15" x14ac:dyDescent="0.3">
      <c r="A7" s="40" t="s">
        <v>242</v>
      </c>
      <c r="B7" s="41">
        <v>40</v>
      </c>
      <c r="C7" s="41">
        <v>15</v>
      </c>
      <c r="D7" s="3">
        <v>15.45</v>
      </c>
      <c r="E7" s="2">
        <f t="shared" ref="E7:E8" si="2">ROUND(B7*D7,2)*52</f>
        <v>32136</v>
      </c>
      <c r="F7" s="13">
        <f t="shared" si="1"/>
        <v>0.03</v>
      </c>
      <c r="G7" s="43" t="s">
        <v>29</v>
      </c>
      <c r="H7" s="41">
        <v>667.12</v>
      </c>
      <c r="I7" s="41">
        <v>52.01</v>
      </c>
      <c r="J7" s="41">
        <v>14.84</v>
      </c>
      <c r="K7" s="40"/>
      <c r="L7" s="41">
        <f>ROUND(E7*0.05,2)</f>
        <v>1606.8</v>
      </c>
      <c r="N7" s="6">
        <v>8.7599999999999997E-2</v>
      </c>
      <c r="O7" s="2">
        <f t="shared" si="0"/>
        <v>2815.11</v>
      </c>
    </row>
    <row r="8" spans="1:15" x14ac:dyDescent="0.3">
      <c r="A8" s="40" t="s">
        <v>213</v>
      </c>
      <c r="B8" s="41">
        <v>40</v>
      </c>
      <c r="C8" s="42"/>
      <c r="D8" s="15">
        <v>15.3</v>
      </c>
      <c r="E8" s="2">
        <f t="shared" si="2"/>
        <v>31824</v>
      </c>
      <c r="F8" s="13"/>
      <c r="G8" s="43"/>
      <c r="H8" s="41">
        <v>667.12</v>
      </c>
      <c r="I8" s="41">
        <v>52.01</v>
      </c>
      <c r="J8" s="41">
        <v>14.84</v>
      </c>
      <c r="K8" s="40"/>
      <c r="L8" s="41"/>
      <c r="N8" s="6">
        <v>5.4999999999999997E-3</v>
      </c>
      <c r="O8" s="2">
        <f t="shared" si="0"/>
        <v>175.03</v>
      </c>
    </row>
    <row r="9" spans="1:15" ht="15" thickBot="1" x14ac:dyDescent="0.35">
      <c r="E9" s="16">
        <f>SUM(E3:E8)</f>
        <v>280053.59999999998</v>
      </c>
      <c r="G9" t="s">
        <v>33</v>
      </c>
      <c r="H9" s="17">
        <f>SUM(H3:H8)</f>
        <v>4559.88</v>
      </c>
      <c r="I9" s="17">
        <f t="shared" ref="I9:J9" si="3">SUM(I3:I8)</f>
        <v>312.42</v>
      </c>
      <c r="J9" s="17">
        <f t="shared" si="3"/>
        <v>80.19</v>
      </c>
      <c r="L9" s="16">
        <f>SUM(L3:L8)</f>
        <v>20085.57</v>
      </c>
      <c r="N9" s="6"/>
      <c r="O9" s="16">
        <f>SUM(O3:O8)</f>
        <v>21919.94</v>
      </c>
    </row>
    <row r="10" spans="1:15" ht="15.6" thickTop="1" thickBot="1" x14ac:dyDescent="0.35">
      <c r="E10" s="2"/>
      <c r="G10" t="s">
        <v>18</v>
      </c>
      <c r="H10" s="17">
        <f>ROUND(H9*12,0)</f>
        <v>54719</v>
      </c>
      <c r="I10" s="17">
        <f t="shared" ref="I10:J10" si="4">ROUND(I9*12,0)</f>
        <v>3749</v>
      </c>
      <c r="J10" s="17">
        <f t="shared" si="4"/>
        <v>962</v>
      </c>
      <c r="K10" s="18">
        <f>SUM(H10:J10)</f>
        <v>59430</v>
      </c>
      <c r="N10" s="6"/>
    </row>
    <row r="11" spans="1:15" ht="15" thickTop="1" x14ac:dyDescent="0.3">
      <c r="E11" s="2"/>
      <c r="G11" t="s">
        <v>218</v>
      </c>
      <c r="H11" s="2">
        <f>ROUND(H10*0.027,2)</f>
        <v>1477.41</v>
      </c>
      <c r="K11" t="s">
        <v>34</v>
      </c>
      <c r="L11" s="2">
        <f>15*5*150</f>
        <v>11250</v>
      </c>
      <c r="N11" s="6">
        <v>6.3E-3</v>
      </c>
      <c r="O11" s="2">
        <f>L11*N11</f>
        <v>70.875</v>
      </c>
    </row>
    <row r="12" spans="1:15" x14ac:dyDescent="0.3">
      <c r="A12" t="s">
        <v>35</v>
      </c>
      <c r="E12" s="2"/>
      <c r="G12" t="s">
        <v>219</v>
      </c>
      <c r="H12" s="7">
        <f>SUM(H10:H11)</f>
        <v>56196.41</v>
      </c>
      <c r="N12" s="6"/>
    </row>
    <row r="13" spans="1:15" x14ac:dyDescent="0.3">
      <c r="A13" t="s">
        <v>37</v>
      </c>
      <c r="N13" s="6"/>
    </row>
    <row r="14" spans="1:15" x14ac:dyDescent="0.3">
      <c r="F14" s="5" t="s">
        <v>39</v>
      </c>
      <c r="N14" s="6"/>
    </row>
    <row r="15" spans="1:15" x14ac:dyDescent="0.3">
      <c r="A15" s="19" t="s">
        <v>243</v>
      </c>
      <c r="N15" s="6"/>
    </row>
    <row r="16" spans="1:15" x14ac:dyDescent="0.3">
      <c r="A16" t="s">
        <v>44</v>
      </c>
      <c r="B16" s="2" t="s">
        <v>45</v>
      </c>
      <c r="C16" s="2" t="s">
        <v>46</v>
      </c>
      <c r="N16" s="6"/>
    </row>
    <row r="17" spans="1:16" x14ac:dyDescent="0.3">
      <c r="A17" s="40" t="str">
        <f>A3</f>
        <v>Cindi Beaudet</v>
      </c>
      <c r="B17" s="41">
        <v>2000</v>
      </c>
      <c r="C17" s="41">
        <f>B17*1.27</f>
        <v>2540</v>
      </c>
      <c r="H17" s="2" t="s">
        <v>36</v>
      </c>
      <c r="J17" s="2">
        <f>SUM(E9)</f>
        <v>280053.59999999998</v>
      </c>
    </row>
    <row r="18" spans="1:16" ht="15" thickBot="1" x14ac:dyDescent="0.35">
      <c r="A18" s="40" t="str">
        <f>A5</f>
        <v>Kyle Means</v>
      </c>
      <c r="B18" s="41">
        <v>500</v>
      </c>
      <c r="C18" s="41">
        <f t="shared" ref="C18" si="5">B18*1.27</f>
        <v>635</v>
      </c>
      <c r="H18" s="2" t="s">
        <v>38</v>
      </c>
      <c r="O18" s="16">
        <f>SUM(O9:O11)</f>
        <v>21990.814999999999</v>
      </c>
    </row>
    <row r="19" spans="1:16" ht="15.6" thickTop="1" thickBot="1" x14ac:dyDescent="0.35">
      <c r="A19" s="40" t="str">
        <f t="shared" ref="A19:A21" si="6">A6</f>
        <v>Joseph Sands</v>
      </c>
      <c r="B19" s="41">
        <v>800</v>
      </c>
      <c r="C19" s="41">
        <f t="shared" ref="C19:C20" si="7">B19*1.27</f>
        <v>1016</v>
      </c>
      <c r="G19" t="s">
        <v>244</v>
      </c>
      <c r="H19" s="2" t="s">
        <v>40</v>
      </c>
      <c r="J19" s="16">
        <f>SUM(J17:J18)</f>
        <v>280053.59999999998</v>
      </c>
      <c r="N19" s="13" t="s">
        <v>41</v>
      </c>
    </row>
    <row r="20" spans="1:16" ht="15" thickTop="1" x14ac:dyDescent="0.3">
      <c r="A20" s="40" t="str">
        <f t="shared" si="6"/>
        <v>Avel Walker</v>
      </c>
      <c r="B20" s="41">
        <v>400</v>
      </c>
      <c r="C20" s="41">
        <f t="shared" si="7"/>
        <v>508</v>
      </c>
      <c r="N20" s="13" t="s">
        <v>43</v>
      </c>
    </row>
    <row r="21" spans="1:16" x14ac:dyDescent="0.3">
      <c r="A21" s="40" t="str">
        <f t="shared" si="6"/>
        <v>Admin - Use Temp Service</v>
      </c>
      <c r="B21" s="41"/>
      <c r="C21" s="41"/>
      <c r="N21" s="13" t="s">
        <v>47</v>
      </c>
      <c r="O21" s="2">
        <f>-2419-464-662-75</f>
        <v>-3620</v>
      </c>
      <c r="P21" t="s">
        <v>210</v>
      </c>
    </row>
    <row r="22" spans="1:16" ht="15" thickBot="1" x14ac:dyDescent="0.35">
      <c r="A22" s="40"/>
      <c r="B22" s="45">
        <f>SUM(B17:B21)</f>
        <v>3700</v>
      </c>
      <c r="C22" s="45">
        <f>SUM(C17:C21)</f>
        <v>4699</v>
      </c>
      <c r="N22" s="20" t="s">
        <v>48</v>
      </c>
      <c r="O22" s="16">
        <f>O18+O21</f>
        <v>18370.814999999999</v>
      </c>
    </row>
    <row r="23" spans="1:16" ht="15" thickTop="1" x14ac:dyDescent="0.3">
      <c r="A23" s="19" t="s">
        <v>243</v>
      </c>
      <c r="J23" s="41" t="s">
        <v>72</v>
      </c>
      <c r="K23" s="40"/>
      <c r="L23" s="41"/>
      <c r="M23" s="40"/>
      <c r="N23" s="44"/>
      <c r="O23" s="41">
        <v>19853.11</v>
      </c>
    </row>
    <row r="24" spans="1:16" x14ac:dyDescent="0.3">
      <c r="A24" t="s">
        <v>216</v>
      </c>
      <c r="B24" s="2" t="s">
        <v>45</v>
      </c>
      <c r="C24" s="2" t="s">
        <v>46</v>
      </c>
      <c r="J24" s="41" t="s">
        <v>73</v>
      </c>
      <c r="K24" s="40"/>
      <c r="L24" s="40"/>
      <c r="M24" s="40"/>
      <c r="N24" s="44"/>
      <c r="O24" s="41">
        <v>14362.9</v>
      </c>
      <c r="P24" t="s">
        <v>210</v>
      </c>
    </row>
    <row r="25" spans="1:16" ht="15" thickBot="1" x14ac:dyDescent="0.35">
      <c r="A25" s="40" t="str">
        <f>A17</f>
        <v>Cindi Beaudet</v>
      </c>
      <c r="B25" s="41"/>
      <c r="C25" s="41">
        <v>2500</v>
      </c>
      <c r="L25"/>
    </row>
    <row r="26" spans="1:16" x14ac:dyDescent="0.3">
      <c r="A26" s="40" t="str">
        <f t="shared" ref="A26:A29" si="8">A18</f>
        <v>Kyle Means</v>
      </c>
      <c r="B26" s="41"/>
      <c r="C26" s="41">
        <v>900</v>
      </c>
      <c r="H26"/>
      <c r="L26" s="21" t="s">
        <v>51</v>
      </c>
      <c r="M26" s="22"/>
      <c r="N26" s="23"/>
      <c r="O26" s="24">
        <f>ROUND((E9+L11)*0.062,2)</f>
        <v>18060.82</v>
      </c>
    </row>
    <row r="27" spans="1:16" ht="15" thickBot="1" x14ac:dyDescent="0.35">
      <c r="A27" s="40" t="str">
        <f t="shared" si="8"/>
        <v>Joseph Sands</v>
      </c>
      <c r="B27" s="41"/>
      <c r="C27" s="41">
        <v>1300</v>
      </c>
      <c r="H27"/>
      <c r="L27" s="26" t="s">
        <v>52</v>
      </c>
      <c r="M27" s="27"/>
      <c r="N27" s="28"/>
      <c r="O27" s="29">
        <f>ROUND((E9+L11)*0.0145,2)</f>
        <v>4223.8999999999996</v>
      </c>
    </row>
    <row r="28" spans="1:16" x14ac:dyDescent="0.3">
      <c r="A28" s="40" t="str">
        <f t="shared" si="8"/>
        <v>Avel Walker</v>
      </c>
      <c r="B28" s="41"/>
      <c r="C28" s="41">
        <v>800</v>
      </c>
      <c r="L28"/>
    </row>
    <row r="29" spans="1:16" x14ac:dyDescent="0.3">
      <c r="A29" s="40" t="str">
        <f t="shared" si="8"/>
        <v>Admin - Use Temp Service</v>
      </c>
      <c r="B29" s="41"/>
      <c r="C29" s="41"/>
      <c r="L29"/>
    </row>
    <row r="30" spans="1:16" x14ac:dyDescent="0.3">
      <c r="A30" s="40"/>
      <c r="B30" s="45">
        <f>SUM(B25:B29)</f>
        <v>0</v>
      </c>
      <c r="C30" s="45">
        <f>SUM(C25:C29)</f>
        <v>5500</v>
      </c>
      <c r="L30"/>
    </row>
    <row r="31" spans="1:16" x14ac:dyDescent="0.3">
      <c r="L31"/>
    </row>
    <row r="33" spans="1:9" x14ac:dyDescent="0.3">
      <c r="A33" s="19" t="s">
        <v>71</v>
      </c>
    </row>
    <row r="34" spans="1:9" x14ac:dyDescent="0.3">
      <c r="A34" t="s">
        <v>44</v>
      </c>
      <c r="B34" s="2" t="s">
        <v>45</v>
      </c>
      <c r="C34" s="2" t="s">
        <v>46</v>
      </c>
    </row>
    <row r="35" spans="1:9" x14ac:dyDescent="0.3">
      <c r="A35" s="40" t="str">
        <f>A43</f>
        <v>Cindi Beaudet</v>
      </c>
      <c r="B35" s="41">
        <v>2000</v>
      </c>
      <c r="C35" s="41">
        <f>B35*1.27</f>
        <v>2540</v>
      </c>
    </row>
    <row r="36" spans="1:9" x14ac:dyDescent="0.3">
      <c r="A36" s="40" t="str">
        <f t="shared" ref="A36:A39" si="9">A44</f>
        <v>Kyle Means</v>
      </c>
      <c r="B36" s="41">
        <v>325</v>
      </c>
      <c r="C36" s="41">
        <f t="shared" ref="C36:C38" si="10">B36*1.27</f>
        <v>412.75</v>
      </c>
      <c r="I36" s="30"/>
    </row>
    <row r="37" spans="1:9" x14ac:dyDescent="0.3">
      <c r="A37" s="40" t="str">
        <f t="shared" si="9"/>
        <v>Joseph Sands</v>
      </c>
      <c r="B37" s="41">
        <v>700</v>
      </c>
      <c r="C37" s="41">
        <f t="shared" si="10"/>
        <v>889</v>
      </c>
    </row>
    <row r="38" spans="1:9" x14ac:dyDescent="0.3">
      <c r="A38" s="40" t="str">
        <f t="shared" si="9"/>
        <v>Avel Walker</v>
      </c>
      <c r="B38" s="41">
        <v>325</v>
      </c>
      <c r="C38" s="41">
        <f t="shared" si="10"/>
        <v>412.75</v>
      </c>
    </row>
    <row r="39" spans="1:9" x14ac:dyDescent="0.3">
      <c r="A39" s="40" t="str">
        <f t="shared" si="9"/>
        <v>Admin - Use Temp Service</v>
      </c>
      <c r="B39" s="41"/>
      <c r="C39" s="41"/>
    </row>
    <row r="40" spans="1:9" x14ac:dyDescent="0.3">
      <c r="A40" s="40"/>
      <c r="B40" s="45">
        <f>SUM(B35:B39)</f>
        <v>3350</v>
      </c>
      <c r="C40" s="45">
        <f>SUM(C35:C39)</f>
        <v>4254.5</v>
      </c>
    </row>
    <row r="41" spans="1:9" x14ac:dyDescent="0.3">
      <c r="A41" s="19" t="s">
        <v>71</v>
      </c>
    </row>
    <row r="42" spans="1:9" x14ac:dyDescent="0.3">
      <c r="A42" t="s">
        <v>216</v>
      </c>
      <c r="B42" s="2" t="s">
        <v>45</v>
      </c>
      <c r="C42" s="2" t="s">
        <v>46</v>
      </c>
    </row>
    <row r="43" spans="1:9" x14ac:dyDescent="0.3">
      <c r="A43" s="40" t="str">
        <f>A3</f>
        <v>Cindi Beaudet</v>
      </c>
      <c r="B43" s="41"/>
      <c r="C43" s="41">
        <v>2500</v>
      </c>
    </row>
    <row r="44" spans="1:9" x14ac:dyDescent="0.3">
      <c r="A44" s="40" t="str">
        <f>A5</f>
        <v>Kyle Means</v>
      </c>
      <c r="B44" s="41"/>
      <c r="C44" s="41">
        <v>700</v>
      </c>
    </row>
    <row r="45" spans="1:9" x14ac:dyDescent="0.3">
      <c r="A45" s="40" t="str">
        <f>A6</f>
        <v>Joseph Sands</v>
      </c>
      <c r="B45" s="41"/>
      <c r="C45" s="41">
        <v>1150</v>
      </c>
    </row>
    <row r="46" spans="1:9" x14ac:dyDescent="0.3">
      <c r="A46" s="40" t="str">
        <f>A7</f>
        <v>Avel Walker</v>
      </c>
      <c r="B46" s="41"/>
      <c r="C46" s="41">
        <v>750</v>
      </c>
    </row>
    <row r="47" spans="1:9" x14ac:dyDescent="0.3">
      <c r="A47" s="40" t="str">
        <f>A8</f>
        <v>Admin - Use Temp Service</v>
      </c>
      <c r="B47" s="41"/>
      <c r="C47" s="41"/>
    </row>
    <row r="48" spans="1:9" x14ac:dyDescent="0.3">
      <c r="A48" s="40"/>
      <c r="B48" s="45">
        <f>SUM(B43:B47)</f>
        <v>0</v>
      </c>
      <c r="C48" s="45">
        <f>SUM(C43:C47)</f>
        <v>5100</v>
      </c>
    </row>
    <row r="50" spans="1:3" x14ac:dyDescent="0.3">
      <c r="A50" s="19" t="s">
        <v>42</v>
      </c>
    </row>
    <row r="51" spans="1:3" x14ac:dyDescent="0.3">
      <c r="A51" t="s">
        <v>44</v>
      </c>
      <c r="B51" s="2" t="s">
        <v>45</v>
      </c>
      <c r="C51" s="2" t="s">
        <v>46</v>
      </c>
    </row>
    <row r="52" spans="1:3" x14ac:dyDescent="0.3">
      <c r="A52" t="str">
        <f>A3</f>
        <v>Cindi Beaudet</v>
      </c>
      <c r="B52" s="2">
        <v>2000</v>
      </c>
      <c r="C52" s="2">
        <f>B52*1.27</f>
        <v>2540</v>
      </c>
    </row>
    <row r="53" spans="1:3" x14ac:dyDescent="0.3">
      <c r="A53" t="str">
        <f>A5</f>
        <v>Kyle Means</v>
      </c>
      <c r="B53" s="2">
        <v>275</v>
      </c>
      <c r="C53" s="2">
        <f t="shared" ref="C53:C56" si="11">B53*1.27</f>
        <v>349.25</v>
      </c>
    </row>
    <row r="54" spans="1:3" x14ac:dyDescent="0.3">
      <c r="A54" t="str">
        <f>A6</f>
        <v>Joseph Sands</v>
      </c>
      <c r="B54" s="2">
        <v>700</v>
      </c>
      <c r="C54" s="2">
        <f t="shared" si="11"/>
        <v>889</v>
      </c>
    </row>
    <row r="55" spans="1:3" x14ac:dyDescent="0.3">
      <c r="A55" t="str">
        <f>A7</f>
        <v>Avel Walker</v>
      </c>
      <c r="B55" s="2">
        <v>275</v>
      </c>
      <c r="C55" s="2">
        <f t="shared" si="11"/>
        <v>349.25</v>
      </c>
    </row>
    <row r="56" spans="1:3" x14ac:dyDescent="0.3">
      <c r="A56" t="str">
        <f>A8</f>
        <v>Admin - Use Temp Service</v>
      </c>
      <c r="B56" s="2">
        <v>300</v>
      </c>
      <c r="C56" s="2">
        <f t="shared" si="11"/>
        <v>381</v>
      </c>
    </row>
    <row r="57" spans="1:3" x14ac:dyDescent="0.3">
      <c r="B57" s="25">
        <f>SUM(B52:B56)</f>
        <v>3550</v>
      </c>
      <c r="C57" s="25">
        <f>SUM(C52:C56)</f>
        <v>4508.5</v>
      </c>
    </row>
    <row r="59" spans="1:3" x14ac:dyDescent="0.3">
      <c r="A59" s="19" t="s">
        <v>53</v>
      </c>
    </row>
    <row r="60" spans="1:3" x14ac:dyDescent="0.3">
      <c r="A60" t="s">
        <v>44</v>
      </c>
      <c r="B60" s="2" t="s">
        <v>45</v>
      </c>
      <c r="C60" s="2" t="s">
        <v>46</v>
      </c>
    </row>
    <row r="61" spans="1:3" x14ac:dyDescent="0.3">
      <c r="A61" t="str">
        <f>A3</f>
        <v>Cindi Beaudet</v>
      </c>
      <c r="B61" s="2">
        <v>2000</v>
      </c>
      <c r="C61" s="2">
        <f>B61*1.27</f>
        <v>2540</v>
      </c>
    </row>
    <row r="62" spans="1:3" x14ac:dyDescent="0.3">
      <c r="A62" t="str">
        <f>A5</f>
        <v>Kyle Means</v>
      </c>
      <c r="B62" s="2">
        <v>200</v>
      </c>
      <c r="C62" s="2">
        <f t="shared" ref="C62:C65" si="12">B62*1.27</f>
        <v>254</v>
      </c>
    </row>
    <row r="63" spans="1:3" x14ac:dyDescent="0.3">
      <c r="A63" t="str">
        <f>A6</f>
        <v>Joseph Sands</v>
      </c>
      <c r="B63" s="2">
        <v>700</v>
      </c>
      <c r="C63" s="2">
        <f t="shared" si="12"/>
        <v>889</v>
      </c>
    </row>
    <row r="64" spans="1:3" x14ac:dyDescent="0.3">
      <c r="A64" t="str">
        <f>A7</f>
        <v>Avel Walker</v>
      </c>
      <c r="B64" s="2">
        <v>200</v>
      </c>
      <c r="C64" s="2">
        <f t="shared" si="12"/>
        <v>254</v>
      </c>
    </row>
    <row r="65" spans="1:3" x14ac:dyDescent="0.3">
      <c r="A65" t="str">
        <f>A8</f>
        <v>Admin - Use Temp Service</v>
      </c>
      <c r="B65" s="2">
        <v>200</v>
      </c>
      <c r="C65" s="2">
        <f t="shared" si="12"/>
        <v>254</v>
      </c>
    </row>
    <row r="66" spans="1:3" x14ac:dyDescent="0.3">
      <c r="B66" s="25">
        <f>SUM(B61:B65)</f>
        <v>3300</v>
      </c>
      <c r="C66" s="25">
        <f>SUM(C61:C65)</f>
        <v>4191</v>
      </c>
    </row>
    <row r="69" spans="1:3" x14ac:dyDescent="0.3">
      <c r="A69" t="s">
        <v>54</v>
      </c>
    </row>
    <row r="71" spans="1:3" x14ac:dyDescent="0.3">
      <c r="A71" s="40" t="s">
        <v>55</v>
      </c>
      <c r="B71" s="41">
        <v>150</v>
      </c>
    </row>
    <row r="72" spans="1:3" x14ac:dyDescent="0.3">
      <c r="A72" s="40" t="s">
        <v>56</v>
      </c>
      <c r="B72" s="41">
        <f>B71*4</f>
        <v>600</v>
      </c>
    </row>
    <row r="73" spans="1:3" x14ac:dyDescent="0.3">
      <c r="A73" s="40" t="s">
        <v>57</v>
      </c>
      <c r="B73" s="41">
        <f>B72*5</f>
        <v>3000</v>
      </c>
    </row>
    <row r="74" spans="1:3" x14ac:dyDescent="0.3">
      <c r="A74" s="40"/>
      <c r="B74" s="41"/>
    </row>
    <row r="75" spans="1:3" x14ac:dyDescent="0.3">
      <c r="A75" s="40" t="s">
        <v>58</v>
      </c>
      <c r="B75" s="41">
        <f>B73*12</f>
        <v>36000</v>
      </c>
    </row>
    <row r="76" spans="1:3" x14ac:dyDescent="0.3">
      <c r="A76" s="40"/>
      <c r="B76" s="41"/>
    </row>
    <row r="77" spans="1:3" x14ac:dyDescent="0.3">
      <c r="A77" s="40" t="s">
        <v>59</v>
      </c>
      <c r="B77" s="41">
        <f>B71*5*12</f>
        <v>9000</v>
      </c>
    </row>
    <row r="78" spans="1:3" x14ac:dyDescent="0.3">
      <c r="A78" s="40" t="s">
        <v>60</v>
      </c>
      <c r="B78" s="41">
        <f>B71*5*5</f>
        <v>3750</v>
      </c>
    </row>
    <row r="79" spans="1:3" x14ac:dyDescent="0.3">
      <c r="A79" s="40" t="s">
        <v>61</v>
      </c>
      <c r="B79" s="41">
        <f>B71*5*3</f>
        <v>2250</v>
      </c>
    </row>
    <row r="80" spans="1:3" ht="15" thickBot="1" x14ac:dyDescent="0.35">
      <c r="A80" s="40"/>
      <c r="B80" s="46">
        <f>SUM(B77:B79)</f>
        <v>15000</v>
      </c>
    </row>
    <row r="81" ht="15" thickTop="1" x14ac:dyDescent="0.3"/>
  </sheetData>
  <pageMargins left="0.7" right="0.7" top="0.75" bottom="0.75" header="0.3" footer="0.3"/>
  <pageSetup scale="90" orientation="landscape" horizontalDpi="0"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4062-7DAF-45BB-8726-651899EEF6E9}">
  <sheetPr>
    <pageSetUpPr fitToPage="1"/>
  </sheetPr>
  <dimension ref="A1:P63"/>
  <sheetViews>
    <sheetView workbookViewId="0">
      <selection activeCell="I7" sqref="I7"/>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9.109375" style="13"/>
    <col min="15" max="15" width="12.6640625" style="2" customWidth="1"/>
  </cols>
  <sheetData>
    <row r="1" spans="1:15" x14ac:dyDescent="0.3">
      <c r="A1" t="s">
        <v>12</v>
      </c>
      <c r="D1" s="3" t="s">
        <v>13</v>
      </c>
      <c r="E1" s="4"/>
      <c r="G1" s="40" t="s">
        <v>70</v>
      </c>
      <c r="H1" s="2" t="s">
        <v>217</v>
      </c>
      <c r="N1" s="6" t="s">
        <v>14</v>
      </c>
      <c r="O1" s="6"/>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s="40" t="s">
        <v>26</v>
      </c>
      <c r="B3" s="41">
        <v>40</v>
      </c>
      <c r="C3" s="41">
        <v>49.07</v>
      </c>
      <c r="D3" s="2">
        <f>ROUND(C3*F3+C3,2)</f>
        <v>52.01</v>
      </c>
      <c r="E3" s="2">
        <f>D3*2080</f>
        <v>108180.8</v>
      </c>
      <c r="F3" s="11">
        <v>0.06</v>
      </c>
      <c r="G3" s="43" t="s">
        <v>27</v>
      </c>
      <c r="H3" s="41">
        <f>824.03</f>
        <v>824.03</v>
      </c>
      <c r="I3" s="41">
        <v>53.24</v>
      </c>
      <c r="J3" s="41">
        <v>14.84</v>
      </c>
      <c r="K3" s="40"/>
      <c r="L3" s="41">
        <f>ROUND(0.11*E3,2)</f>
        <v>11899.89</v>
      </c>
      <c r="N3" s="6">
        <v>8.7599999999999997E-2</v>
      </c>
      <c r="O3" s="2">
        <f>ROUND(E3*N3,2)</f>
        <v>9476.64</v>
      </c>
    </row>
    <row r="4" spans="1:15" x14ac:dyDescent="0.3">
      <c r="A4" s="40" t="s">
        <v>211</v>
      </c>
      <c r="B4" s="41"/>
      <c r="C4" s="41"/>
      <c r="E4" s="2">
        <f>240*D3</f>
        <v>12482.4</v>
      </c>
      <c r="F4" s="11"/>
      <c r="G4" s="43"/>
      <c r="H4" s="41"/>
      <c r="I4" s="41"/>
      <c r="J4" s="41"/>
      <c r="K4" s="40"/>
      <c r="L4" s="41">
        <f>ROUND(0.11*E4,2)</f>
        <v>1373.06</v>
      </c>
      <c r="N4" s="6">
        <v>8.7599999999999997E-2</v>
      </c>
      <c r="O4" s="2">
        <f>ROUND(E4*N4,2)</f>
        <v>1093.46</v>
      </c>
    </row>
    <row r="5" spans="1:15" x14ac:dyDescent="0.3">
      <c r="A5" s="40" t="s">
        <v>28</v>
      </c>
      <c r="B5" s="41">
        <v>40</v>
      </c>
      <c r="C5" s="41">
        <v>13.8</v>
      </c>
      <c r="D5" s="3">
        <v>14.8</v>
      </c>
      <c r="E5" s="2">
        <f>ROUND(B5*D5,2)*52</f>
        <v>30784</v>
      </c>
      <c r="F5" s="13">
        <f>ROUND((D5-C5)/C5,4)</f>
        <v>7.2499999999999995E-2</v>
      </c>
      <c r="G5" s="43" t="s">
        <v>29</v>
      </c>
      <c r="H5" s="41">
        <f>667.12</f>
        <v>667.12</v>
      </c>
      <c r="I5" s="41">
        <v>53.24</v>
      </c>
      <c r="J5" s="41">
        <v>14.84</v>
      </c>
      <c r="K5" s="40"/>
      <c r="L5" s="41">
        <v>0</v>
      </c>
      <c r="N5" s="6">
        <v>8.7599999999999997E-2</v>
      </c>
      <c r="O5" s="2">
        <f t="shared" ref="O5:O8" si="0">ROUND(E5*N5,2)</f>
        <v>2696.68</v>
      </c>
    </row>
    <row r="6" spans="1:15" x14ac:dyDescent="0.3">
      <c r="A6" s="40" t="s">
        <v>30</v>
      </c>
      <c r="B6" s="41">
        <v>40</v>
      </c>
      <c r="C6" s="41">
        <v>23.5</v>
      </c>
      <c r="D6" s="3">
        <v>24.8</v>
      </c>
      <c r="E6" s="2">
        <f>ROUND(B6*D6,2)*52</f>
        <v>51584</v>
      </c>
      <c r="F6" s="13">
        <f t="shared" ref="F6:F7" si="1">ROUND((D6-C6)/C6,4)</f>
        <v>5.5300000000000002E-2</v>
      </c>
      <c r="G6" s="43" t="s">
        <v>29</v>
      </c>
      <c r="H6" s="41">
        <v>1734.49</v>
      </c>
      <c r="I6" s="41">
        <v>101.92</v>
      </c>
      <c r="J6" s="41">
        <v>20.83</v>
      </c>
      <c r="K6" s="40"/>
      <c r="L6" s="41">
        <f>ROUND(E6*0.05,2)</f>
        <v>2579.1999999999998</v>
      </c>
      <c r="N6" s="6">
        <v>8.7599999999999997E-2</v>
      </c>
      <c r="O6" s="2">
        <f t="shared" si="0"/>
        <v>4518.76</v>
      </c>
    </row>
    <row r="7" spans="1:15" x14ac:dyDescent="0.3">
      <c r="A7" s="40" t="s">
        <v>31</v>
      </c>
      <c r="B7" s="41">
        <v>40</v>
      </c>
      <c r="C7" s="41">
        <v>14.35</v>
      </c>
      <c r="D7" s="3">
        <v>15.2</v>
      </c>
      <c r="E7" s="2">
        <f t="shared" ref="E7" si="2">ROUND(B7*D7,2)*52</f>
        <v>31616</v>
      </c>
      <c r="F7" s="13">
        <f t="shared" si="1"/>
        <v>5.9200000000000003E-2</v>
      </c>
      <c r="G7" s="43" t="s">
        <v>29</v>
      </c>
      <c r="H7" s="41">
        <v>667.12</v>
      </c>
      <c r="I7" s="41">
        <v>53.24</v>
      </c>
      <c r="J7" s="41">
        <v>14.84</v>
      </c>
      <c r="K7" s="40"/>
      <c r="L7" s="41">
        <v>0</v>
      </c>
      <c r="N7" s="6">
        <v>8.7599999999999997E-2</v>
      </c>
      <c r="O7" s="2">
        <f t="shared" si="0"/>
        <v>2769.56</v>
      </c>
    </row>
    <row r="8" spans="1:15" x14ac:dyDescent="0.3">
      <c r="A8" s="40" t="s">
        <v>213</v>
      </c>
      <c r="B8" s="41"/>
      <c r="C8" s="42"/>
      <c r="D8" s="15"/>
      <c r="E8" s="2"/>
      <c r="F8" s="13"/>
      <c r="G8" s="43"/>
      <c r="H8" s="41"/>
      <c r="I8" s="41"/>
      <c r="J8" s="41"/>
      <c r="K8" s="40"/>
      <c r="L8" s="41"/>
      <c r="N8" s="6">
        <v>5.4999999999999997E-3</v>
      </c>
      <c r="O8" s="2">
        <f t="shared" si="0"/>
        <v>0</v>
      </c>
    </row>
    <row r="9" spans="1:15" ht="15" thickBot="1" x14ac:dyDescent="0.35">
      <c r="E9" s="16">
        <f>SUM(E3:E8)</f>
        <v>234647.2</v>
      </c>
      <c r="G9" t="s">
        <v>33</v>
      </c>
      <c r="H9" s="17">
        <f>SUM(H3:H8)</f>
        <v>3892.76</v>
      </c>
      <c r="I9" s="17">
        <f t="shared" ref="I9:J9" si="3">SUM(I3:I8)</f>
        <v>261.64</v>
      </c>
      <c r="J9" s="17">
        <f t="shared" si="3"/>
        <v>65.349999999999994</v>
      </c>
      <c r="L9" s="16">
        <f>SUM(L3:L8)</f>
        <v>15852.149999999998</v>
      </c>
      <c r="N9" s="6"/>
      <c r="O9" s="16">
        <f>SUM(O3:O8)</f>
        <v>20555.100000000002</v>
      </c>
    </row>
    <row r="10" spans="1:15" ht="15.6" thickTop="1" thickBot="1" x14ac:dyDescent="0.35">
      <c r="E10" s="2"/>
      <c r="G10" t="s">
        <v>18</v>
      </c>
      <c r="H10" s="17">
        <f>ROUND(H9*12,0)</f>
        <v>46713</v>
      </c>
      <c r="I10" s="17">
        <f t="shared" ref="I10:J10" si="4">ROUND(I9*12,0)</f>
        <v>3140</v>
      </c>
      <c r="J10" s="17">
        <f t="shared" si="4"/>
        <v>784</v>
      </c>
      <c r="K10" s="18">
        <f>SUM(H10:J10)</f>
        <v>50637</v>
      </c>
      <c r="N10" s="6"/>
    </row>
    <row r="11" spans="1:15" ht="15" thickTop="1" x14ac:dyDescent="0.3">
      <c r="E11" s="2"/>
      <c r="G11" t="s">
        <v>218</v>
      </c>
      <c r="H11" s="2">
        <f>ROUND(H10*0.027,2)</f>
        <v>1261.25</v>
      </c>
      <c r="K11" t="s">
        <v>34</v>
      </c>
      <c r="L11" s="2">
        <v>10500</v>
      </c>
      <c r="N11" s="6">
        <v>6.3E-3</v>
      </c>
      <c r="O11" s="2">
        <f>L11*N11</f>
        <v>66.150000000000006</v>
      </c>
    </row>
    <row r="12" spans="1:15" x14ac:dyDescent="0.3">
      <c r="A12" t="s">
        <v>35</v>
      </c>
      <c r="E12" s="2"/>
      <c r="G12" t="s">
        <v>219</v>
      </c>
      <c r="H12" s="7">
        <f>SUM(H10:H11)</f>
        <v>47974.25</v>
      </c>
      <c r="N12" s="6"/>
    </row>
    <row r="13" spans="1:15" x14ac:dyDescent="0.3">
      <c r="A13" t="s">
        <v>37</v>
      </c>
      <c r="N13" s="6"/>
    </row>
    <row r="14" spans="1:15" x14ac:dyDescent="0.3">
      <c r="F14" s="5" t="s">
        <v>39</v>
      </c>
      <c r="N14" s="6"/>
    </row>
    <row r="15" spans="1:15" x14ac:dyDescent="0.3">
      <c r="A15" s="19" t="s">
        <v>71</v>
      </c>
      <c r="N15" s="6"/>
    </row>
    <row r="16" spans="1:15" x14ac:dyDescent="0.3">
      <c r="A16" t="s">
        <v>44</v>
      </c>
      <c r="B16" s="2" t="s">
        <v>45</v>
      </c>
      <c r="C16" s="2" t="s">
        <v>46</v>
      </c>
      <c r="N16" s="6"/>
    </row>
    <row r="17" spans="1:16" x14ac:dyDescent="0.3">
      <c r="A17" s="40" t="str">
        <f>A25</f>
        <v>Cindi Beaudet</v>
      </c>
      <c r="B17" s="41">
        <v>2000</v>
      </c>
      <c r="C17" s="41">
        <f>B17*1.27</f>
        <v>2540</v>
      </c>
      <c r="H17" s="2" t="s">
        <v>36</v>
      </c>
      <c r="J17" s="2">
        <f>SUM(E9)</f>
        <v>234647.2</v>
      </c>
    </row>
    <row r="18" spans="1:16" ht="15" thickBot="1" x14ac:dyDescent="0.35">
      <c r="A18" s="40" t="str">
        <f t="shared" ref="A18:A21" si="5">A26</f>
        <v>Kyle Means</v>
      </c>
      <c r="B18" s="41">
        <v>325</v>
      </c>
      <c r="C18" s="41">
        <f t="shared" ref="C18:C20" si="6">B18*1.27</f>
        <v>412.75</v>
      </c>
      <c r="H18" s="2" t="s">
        <v>38</v>
      </c>
      <c r="O18" s="16">
        <f>SUM(O9:O11)</f>
        <v>20621.250000000004</v>
      </c>
    </row>
    <row r="19" spans="1:16" ht="15.6" thickTop="1" thickBot="1" x14ac:dyDescent="0.35">
      <c r="A19" s="40" t="str">
        <f t="shared" si="5"/>
        <v>Joseph Sands</v>
      </c>
      <c r="B19" s="41">
        <v>700</v>
      </c>
      <c r="C19" s="41">
        <f t="shared" si="6"/>
        <v>889</v>
      </c>
      <c r="H19" s="2" t="s">
        <v>40</v>
      </c>
      <c r="J19" s="16">
        <f>SUM(J17:J18)</f>
        <v>234647.2</v>
      </c>
      <c r="N19" s="13" t="s">
        <v>41</v>
      </c>
    </row>
    <row r="20" spans="1:16" ht="15" thickTop="1" x14ac:dyDescent="0.3">
      <c r="A20" s="40" t="str">
        <f t="shared" si="5"/>
        <v>Jarren Skaife</v>
      </c>
      <c r="B20" s="41">
        <v>325</v>
      </c>
      <c r="C20" s="41">
        <f t="shared" si="6"/>
        <v>412.75</v>
      </c>
      <c r="N20" s="13" t="s">
        <v>43</v>
      </c>
    </row>
    <row r="21" spans="1:16" x14ac:dyDescent="0.3">
      <c r="A21" s="40" t="str">
        <f t="shared" si="5"/>
        <v>Admin - Use Temp Service</v>
      </c>
      <c r="B21" s="41"/>
      <c r="C21" s="41"/>
      <c r="N21" s="13" t="s">
        <v>47</v>
      </c>
      <c r="O21" s="2">
        <f>-2419-464-662-75</f>
        <v>-3620</v>
      </c>
      <c r="P21" t="s">
        <v>210</v>
      </c>
    </row>
    <row r="22" spans="1:16" ht="15" thickBot="1" x14ac:dyDescent="0.35">
      <c r="A22" s="40"/>
      <c r="B22" s="45">
        <f>SUM(B17:B21)</f>
        <v>3350</v>
      </c>
      <c r="C22" s="45">
        <f>SUM(C17:C21)</f>
        <v>4254.5</v>
      </c>
      <c r="N22" s="20" t="s">
        <v>48</v>
      </c>
      <c r="O22" s="16">
        <f>O18+O21</f>
        <v>17001.250000000004</v>
      </c>
    </row>
    <row r="23" spans="1:16" ht="15" thickTop="1" x14ac:dyDescent="0.3">
      <c r="A23" s="19" t="s">
        <v>71</v>
      </c>
      <c r="J23" s="41" t="s">
        <v>72</v>
      </c>
      <c r="K23" s="40"/>
      <c r="L23" s="41"/>
      <c r="M23" s="40"/>
      <c r="N23" s="44"/>
      <c r="O23" s="41">
        <v>19853.11</v>
      </c>
    </row>
    <row r="24" spans="1:16" x14ac:dyDescent="0.3">
      <c r="A24" t="s">
        <v>216</v>
      </c>
      <c r="B24" s="2" t="s">
        <v>45</v>
      </c>
      <c r="C24" s="2" t="s">
        <v>46</v>
      </c>
      <c r="J24" s="41" t="s">
        <v>73</v>
      </c>
      <c r="K24" s="40"/>
      <c r="L24" s="40"/>
      <c r="M24" s="40"/>
      <c r="N24" s="44"/>
      <c r="O24" s="41">
        <v>14362.9</v>
      </c>
      <c r="P24" t="s">
        <v>210</v>
      </c>
    </row>
    <row r="25" spans="1:16" ht="15" thickBot="1" x14ac:dyDescent="0.35">
      <c r="A25" s="40" t="str">
        <f>A3</f>
        <v>Cindi Beaudet</v>
      </c>
      <c r="B25" s="41"/>
      <c r="C25" s="41">
        <v>2500</v>
      </c>
      <c r="L25"/>
    </row>
    <row r="26" spans="1:16" x14ac:dyDescent="0.3">
      <c r="A26" s="40" t="str">
        <f>A5</f>
        <v>Kyle Means</v>
      </c>
      <c r="B26" s="41"/>
      <c r="C26" s="41">
        <v>700</v>
      </c>
      <c r="H26"/>
      <c r="L26" s="21" t="s">
        <v>51</v>
      </c>
      <c r="M26" s="22"/>
      <c r="N26" s="23"/>
      <c r="O26" s="24">
        <f>ROUND((E9+L11)*0.062,2)</f>
        <v>15199.13</v>
      </c>
    </row>
    <row r="27" spans="1:16" ht="15" thickBot="1" x14ac:dyDescent="0.35">
      <c r="A27" s="40" t="str">
        <f>A6</f>
        <v>Joseph Sands</v>
      </c>
      <c r="B27" s="41"/>
      <c r="C27" s="41">
        <v>1150</v>
      </c>
      <c r="H27"/>
      <c r="L27" s="26" t="s">
        <v>52</v>
      </c>
      <c r="M27" s="27"/>
      <c r="N27" s="28"/>
      <c r="O27" s="29">
        <f>ROUND((E9+L11)*0.0145,2)</f>
        <v>3554.63</v>
      </c>
    </row>
    <row r="28" spans="1:16" x14ac:dyDescent="0.3">
      <c r="A28" s="40" t="str">
        <f>A7</f>
        <v>Jarren Skaife</v>
      </c>
      <c r="B28" s="41"/>
      <c r="C28" s="41">
        <v>750</v>
      </c>
      <c r="L28"/>
    </row>
    <row r="29" spans="1:16" x14ac:dyDescent="0.3">
      <c r="A29" s="40" t="str">
        <f>A8</f>
        <v>Admin - Use Temp Service</v>
      </c>
      <c r="B29" s="41"/>
      <c r="C29" s="41"/>
      <c r="L29"/>
    </row>
    <row r="30" spans="1:16" x14ac:dyDescent="0.3">
      <c r="A30" s="40"/>
      <c r="B30" s="45">
        <f>SUM(B25:B29)</f>
        <v>0</v>
      </c>
      <c r="C30" s="45">
        <f>SUM(C25:C29)</f>
        <v>5100</v>
      </c>
      <c r="L30"/>
    </row>
    <row r="31" spans="1:16" x14ac:dyDescent="0.3">
      <c r="L31"/>
    </row>
    <row r="32" spans="1:16" x14ac:dyDescent="0.3">
      <c r="A32" s="19" t="s">
        <v>42</v>
      </c>
    </row>
    <row r="33" spans="1:9" x14ac:dyDescent="0.3">
      <c r="A33" t="s">
        <v>44</v>
      </c>
      <c r="B33" s="2" t="s">
        <v>45</v>
      </c>
      <c r="C33" s="2" t="s">
        <v>46</v>
      </c>
    </row>
    <row r="34" spans="1:9" x14ac:dyDescent="0.3">
      <c r="A34" t="str">
        <f>A3</f>
        <v>Cindi Beaudet</v>
      </c>
      <c r="B34" s="2">
        <v>2000</v>
      </c>
      <c r="C34" s="2">
        <f>B34*1.27</f>
        <v>2540</v>
      </c>
    </row>
    <row r="35" spans="1:9" x14ac:dyDescent="0.3">
      <c r="A35" t="str">
        <f>A5</f>
        <v>Kyle Means</v>
      </c>
      <c r="B35" s="2">
        <v>275</v>
      </c>
      <c r="C35" s="2">
        <f t="shared" ref="C35:C38" si="7">B35*1.27</f>
        <v>349.25</v>
      </c>
    </row>
    <row r="36" spans="1:9" x14ac:dyDescent="0.3">
      <c r="A36" t="str">
        <f>A6</f>
        <v>Joseph Sands</v>
      </c>
      <c r="B36" s="2">
        <v>700</v>
      </c>
      <c r="C36" s="2">
        <f t="shared" si="7"/>
        <v>889</v>
      </c>
      <c r="I36" s="30"/>
    </row>
    <row r="37" spans="1:9" x14ac:dyDescent="0.3">
      <c r="A37" t="str">
        <f>A7</f>
        <v>Jarren Skaife</v>
      </c>
      <c r="B37" s="2">
        <v>275</v>
      </c>
      <c r="C37" s="2">
        <f t="shared" si="7"/>
        <v>349.25</v>
      </c>
    </row>
    <row r="38" spans="1:9" x14ac:dyDescent="0.3">
      <c r="A38" t="str">
        <f>A8</f>
        <v>Admin - Use Temp Service</v>
      </c>
      <c r="B38" s="2">
        <v>300</v>
      </c>
      <c r="C38" s="2">
        <f t="shared" si="7"/>
        <v>381</v>
      </c>
    </row>
    <row r="39" spans="1:9" x14ac:dyDescent="0.3">
      <c r="B39" s="25">
        <f>SUM(B34:B38)</f>
        <v>3550</v>
      </c>
      <c r="C39" s="25">
        <f>SUM(C34:C38)</f>
        <v>4508.5</v>
      </c>
    </row>
    <row r="41" spans="1:9" x14ac:dyDescent="0.3">
      <c r="A41" s="19" t="s">
        <v>53</v>
      </c>
    </row>
    <row r="42" spans="1:9" x14ac:dyDescent="0.3">
      <c r="A42" t="s">
        <v>44</v>
      </c>
      <c r="B42" s="2" t="s">
        <v>45</v>
      </c>
      <c r="C42" s="2" t="s">
        <v>46</v>
      </c>
    </row>
    <row r="43" spans="1:9" x14ac:dyDescent="0.3">
      <c r="A43" t="str">
        <f>A3</f>
        <v>Cindi Beaudet</v>
      </c>
      <c r="B43" s="2">
        <v>2000</v>
      </c>
      <c r="C43" s="2">
        <f>B43*1.27</f>
        <v>2540</v>
      </c>
    </row>
    <row r="44" spans="1:9" x14ac:dyDescent="0.3">
      <c r="A44" t="str">
        <f>A5</f>
        <v>Kyle Means</v>
      </c>
      <c r="B44" s="2">
        <v>200</v>
      </c>
      <c r="C44" s="2">
        <f t="shared" ref="C44:C47" si="8">B44*1.27</f>
        <v>254</v>
      </c>
    </row>
    <row r="45" spans="1:9" x14ac:dyDescent="0.3">
      <c r="A45" t="str">
        <f>A6</f>
        <v>Joseph Sands</v>
      </c>
      <c r="B45" s="2">
        <v>700</v>
      </c>
      <c r="C45" s="2">
        <f t="shared" si="8"/>
        <v>889</v>
      </c>
    </row>
    <row r="46" spans="1:9" x14ac:dyDescent="0.3">
      <c r="A46" t="str">
        <f>A7</f>
        <v>Jarren Skaife</v>
      </c>
      <c r="B46" s="2">
        <v>200</v>
      </c>
      <c r="C46" s="2">
        <f t="shared" si="8"/>
        <v>254</v>
      </c>
    </row>
    <row r="47" spans="1:9" x14ac:dyDescent="0.3">
      <c r="A47" t="str">
        <f>A8</f>
        <v>Admin - Use Temp Service</v>
      </c>
      <c r="B47" s="2">
        <v>200</v>
      </c>
      <c r="C47" s="2">
        <f t="shared" si="8"/>
        <v>254</v>
      </c>
    </row>
    <row r="48" spans="1:9" x14ac:dyDescent="0.3">
      <c r="B48" s="25">
        <f>SUM(B43:B47)</f>
        <v>3300</v>
      </c>
      <c r="C48" s="25">
        <f>SUM(C43:C47)</f>
        <v>4191</v>
      </c>
    </row>
    <row r="51" spans="1:2" x14ac:dyDescent="0.3">
      <c r="A51" t="s">
        <v>54</v>
      </c>
    </row>
    <row r="53" spans="1:2" x14ac:dyDescent="0.3">
      <c r="A53" s="40" t="s">
        <v>55</v>
      </c>
      <c r="B53" s="41">
        <v>150</v>
      </c>
    </row>
    <row r="54" spans="1:2" x14ac:dyDescent="0.3">
      <c r="A54" s="40" t="s">
        <v>56</v>
      </c>
      <c r="B54" s="41">
        <f>B53*4</f>
        <v>600</v>
      </c>
    </row>
    <row r="55" spans="1:2" x14ac:dyDescent="0.3">
      <c r="A55" s="40" t="s">
        <v>57</v>
      </c>
      <c r="B55" s="41">
        <f>B54*5</f>
        <v>3000</v>
      </c>
    </row>
    <row r="56" spans="1:2" x14ac:dyDescent="0.3">
      <c r="A56" s="40"/>
      <c r="B56" s="41"/>
    </row>
    <row r="57" spans="1:2" x14ac:dyDescent="0.3">
      <c r="A57" s="40" t="s">
        <v>58</v>
      </c>
      <c r="B57" s="41">
        <f>B55*12</f>
        <v>36000</v>
      </c>
    </row>
    <row r="58" spans="1:2" x14ac:dyDescent="0.3">
      <c r="A58" s="40"/>
      <c r="B58" s="41"/>
    </row>
    <row r="59" spans="1:2" x14ac:dyDescent="0.3">
      <c r="A59" s="40" t="s">
        <v>59</v>
      </c>
      <c r="B59" s="41">
        <f>B53*5*12</f>
        <v>9000</v>
      </c>
    </row>
    <row r="60" spans="1:2" x14ac:dyDescent="0.3">
      <c r="A60" s="40" t="s">
        <v>60</v>
      </c>
      <c r="B60" s="41">
        <f>B53*5*5</f>
        <v>3750</v>
      </c>
    </row>
    <row r="61" spans="1:2" x14ac:dyDescent="0.3">
      <c r="A61" s="40" t="s">
        <v>61</v>
      </c>
      <c r="B61" s="41">
        <f>B53*5*3</f>
        <v>2250</v>
      </c>
    </row>
    <row r="62" spans="1:2" ht="15" thickBot="1" x14ac:dyDescent="0.35">
      <c r="A62" s="40"/>
      <c r="B62" s="46">
        <f>SUM(B59:B61)</f>
        <v>15000</v>
      </c>
    </row>
    <row r="63" spans="1:2" ht="15" thickTop="1" x14ac:dyDescent="0.3"/>
  </sheetData>
  <pageMargins left="0.7" right="0.7" top="0.75" bottom="0.75" header="0.3" footer="0.3"/>
  <pageSetup scale="58" orientation="landscape" horizontalDpi="0"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8711-0CA6-474B-9D63-E9690783D0F9}">
  <sheetPr>
    <pageSetUpPr fitToPage="1"/>
  </sheetPr>
  <dimension ref="A1:O46"/>
  <sheetViews>
    <sheetView workbookViewId="0">
      <selection activeCell="S5" sqref="S5"/>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11" style="5" bestFit="1" customWidth="1"/>
    <col min="7" max="7" width="14.88671875" hidden="1" customWidth="1"/>
    <col min="8" max="8" width="10.44140625" style="2" hidden="1" customWidth="1"/>
    <col min="9" max="10" width="11.5546875" style="2" hidden="1" customWidth="1"/>
    <col min="11" max="11" width="10.5546875" hidden="1" customWidth="1"/>
    <col min="12" max="12" width="10.109375" style="2" hidden="1" customWidth="1"/>
    <col min="13" max="13" width="0" hidden="1" customWidth="1"/>
    <col min="14" max="14" width="0" style="13" hidden="1" customWidth="1"/>
    <col min="15" max="15" width="12.6640625" style="2" hidden="1" customWidth="1"/>
  </cols>
  <sheetData>
    <row r="1" spans="1:15" x14ac:dyDescent="0.3">
      <c r="A1" t="s">
        <v>12</v>
      </c>
      <c r="D1" s="3" t="s">
        <v>13</v>
      </c>
      <c r="E1" s="4"/>
      <c r="N1" s="6" t="s">
        <v>14</v>
      </c>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t="s">
        <v>26</v>
      </c>
      <c r="B3" s="2">
        <v>40</v>
      </c>
      <c r="C3" s="2">
        <v>46.31</v>
      </c>
      <c r="D3" s="2">
        <v>49.07</v>
      </c>
      <c r="E3" s="2">
        <f>D3*2080</f>
        <v>102065.60000000001</v>
      </c>
      <c r="F3" s="11">
        <v>0.06</v>
      </c>
      <c r="G3" s="12" t="s">
        <v>27</v>
      </c>
      <c r="H3" s="2">
        <v>695.97</v>
      </c>
      <c r="I3" s="2">
        <v>53.24</v>
      </c>
      <c r="J3" s="2">
        <v>14.84</v>
      </c>
      <c r="L3" s="2">
        <f>ROUND(E3*0.08,2)</f>
        <v>8165.25</v>
      </c>
      <c r="N3" s="6">
        <v>8.7599999999999997E-2</v>
      </c>
      <c r="O3" s="2">
        <f>ROUND(E3*N3,2)</f>
        <v>8940.9500000000007</v>
      </c>
    </row>
    <row r="4" spans="1:15" x14ac:dyDescent="0.3">
      <c r="A4" t="s">
        <v>28</v>
      </c>
      <c r="B4" s="2">
        <v>40</v>
      </c>
      <c r="C4" s="2">
        <v>13.5</v>
      </c>
      <c r="D4" s="3">
        <v>13.8</v>
      </c>
      <c r="E4" s="2">
        <f>ROUND(B4*D4,2)*52</f>
        <v>28704</v>
      </c>
      <c r="F4" s="13">
        <f>ROUND((D4-C4)/C4,4)</f>
        <v>2.2200000000000001E-2</v>
      </c>
      <c r="G4" s="12" t="s">
        <v>29</v>
      </c>
      <c r="H4" s="2">
        <v>666.8</v>
      </c>
      <c r="I4" s="2">
        <v>53.24</v>
      </c>
      <c r="J4" s="2">
        <v>14.84</v>
      </c>
      <c r="L4" s="2">
        <v>0</v>
      </c>
      <c r="N4" s="6">
        <v>8.7599999999999997E-2</v>
      </c>
      <c r="O4" s="2">
        <f t="shared" ref="O4:O7" si="0">ROUND(E4*N4,2)</f>
        <v>2514.4699999999998</v>
      </c>
    </row>
    <row r="5" spans="1:15" x14ac:dyDescent="0.3">
      <c r="A5" t="s">
        <v>30</v>
      </c>
      <c r="B5" s="2">
        <v>40</v>
      </c>
      <c r="C5" s="2">
        <v>21.8</v>
      </c>
      <c r="D5" s="3">
        <v>23.5</v>
      </c>
      <c r="E5" s="2">
        <f>ROUND(B5*D5,2)*52</f>
        <v>48880</v>
      </c>
      <c r="F5" s="13">
        <f t="shared" ref="F5:F7" si="1">ROUND((D5-C5)/C5,4)</f>
        <v>7.8E-2</v>
      </c>
      <c r="G5" s="12" t="s">
        <v>29</v>
      </c>
      <c r="H5" s="2">
        <v>1733.68</v>
      </c>
      <c r="I5" s="2">
        <v>101.92</v>
      </c>
      <c r="J5" s="2">
        <v>20.83</v>
      </c>
      <c r="L5" s="2">
        <f>ROUND(E5*0.05,2)</f>
        <v>2444</v>
      </c>
      <c r="N5" s="6">
        <v>8.7599999999999997E-2</v>
      </c>
      <c r="O5" s="2">
        <f t="shared" si="0"/>
        <v>4281.8900000000003</v>
      </c>
    </row>
    <row r="6" spans="1:15" x14ac:dyDescent="0.3">
      <c r="A6" t="s">
        <v>31</v>
      </c>
      <c r="B6" s="2">
        <v>40</v>
      </c>
      <c r="C6" s="2">
        <v>13.85</v>
      </c>
      <c r="D6" s="3">
        <v>14.35</v>
      </c>
      <c r="E6" s="2">
        <f t="shared" ref="E6" si="2">ROUND(B6*D6,2)*52</f>
        <v>29848</v>
      </c>
      <c r="F6" s="13">
        <f t="shared" si="1"/>
        <v>3.61E-2</v>
      </c>
      <c r="G6" s="12" t="s">
        <v>29</v>
      </c>
      <c r="H6" s="2">
        <v>666.8</v>
      </c>
      <c r="I6" s="2">
        <v>53.24</v>
      </c>
      <c r="J6" s="2">
        <v>14.84</v>
      </c>
      <c r="L6" s="2">
        <v>0</v>
      </c>
      <c r="N6" s="6">
        <v>8.7599999999999997E-2</v>
      </c>
      <c r="O6" s="2">
        <f t="shared" si="0"/>
        <v>2614.6799999999998</v>
      </c>
    </row>
    <row r="7" spans="1:15" x14ac:dyDescent="0.3">
      <c r="A7" t="s">
        <v>32</v>
      </c>
      <c r="B7" s="2">
        <v>40</v>
      </c>
      <c r="C7" s="14">
        <v>14.5</v>
      </c>
      <c r="D7" s="15">
        <v>15</v>
      </c>
      <c r="E7" s="2">
        <f>ROUND(B7*D7,2)*52</f>
        <v>31200</v>
      </c>
      <c r="F7" s="13">
        <f t="shared" si="1"/>
        <v>3.4500000000000003E-2</v>
      </c>
      <c r="G7" s="12" t="s">
        <v>29</v>
      </c>
      <c r="H7" s="2">
        <v>1733.68</v>
      </c>
      <c r="I7" s="2">
        <v>101.92</v>
      </c>
      <c r="J7" s="2">
        <v>20.83</v>
      </c>
      <c r="L7" s="2">
        <f>ROUND(E7*0.05,2)</f>
        <v>1560</v>
      </c>
      <c r="N7" s="6">
        <v>5.4999999999999997E-3</v>
      </c>
      <c r="O7" s="2">
        <f t="shared" si="0"/>
        <v>171.6</v>
      </c>
    </row>
    <row r="8" spans="1:15" ht="15" thickBot="1" x14ac:dyDescent="0.35">
      <c r="E8" s="16">
        <f>SUM(E3:E7)</f>
        <v>240697.60000000001</v>
      </c>
      <c r="G8" t="s">
        <v>33</v>
      </c>
      <c r="H8" s="17">
        <f>SUM(H3:H7)</f>
        <v>5496.93</v>
      </c>
      <c r="I8" s="17">
        <f t="shared" ref="I8:J8" si="3">SUM(I3:I7)</f>
        <v>363.56</v>
      </c>
      <c r="J8" s="17">
        <f t="shared" si="3"/>
        <v>86.179999999999993</v>
      </c>
      <c r="L8" s="16">
        <f>SUM(L3:L7)</f>
        <v>12169.25</v>
      </c>
      <c r="N8" s="6"/>
      <c r="O8" s="16">
        <f>SUM(O3:O7)</f>
        <v>18523.59</v>
      </c>
    </row>
    <row r="9" spans="1:15" ht="15.6" thickTop="1" thickBot="1" x14ac:dyDescent="0.35">
      <c r="E9" s="2"/>
      <c r="G9" t="s">
        <v>18</v>
      </c>
      <c r="H9" s="17">
        <f>ROUND(H8*12,0)</f>
        <v>65963</v>
      </c>
      <c r="I9" s="17">
        <f t="shared" ref="I9:J9" si="4">ROUND(I8*12,0)</f>
        <v>4363</v>
      </c>
      <c r="J9" s="17">
        <f t="shared" si="4"/>
        <v>1034</v>
      </c>
      <c r="K9" s="18">
        <f>SUM(H9:J9)</f>
        <v>71360</v>
      </c>
      <c r="N9" s="6"/>
    </row>
    <row r="10" spans="1:15" ht="15" thickTop="1" x14ac:dyDescent="0.3">
      <c r="D10" s="2" t="s">
        <v>215</v>
      </c>
      <c r="E10" s="2">
        <f>E3</f>
        <v>102065.60000000001</v>
      </c>
      <c r="F10" s="2">
        <f>E10/52*13*0.1</f>
        <v>2551.6400000000003</v>
      </c>
      <c r="K10" t="s">
        <v>34</v>
      </c>
      <c r="L10" s="2">
        <v>9500</v>
      </c>
      <c r="N10" s="6">
        <v>6.3E-3</v>
      </c>
      <c r="O10" s="2">
        <f>L10*N10</f>
        <v>59.85</v>
      </c>
    </row>
    <row r="11" spans="1:15" x14ac:dyDescent="0.3">
      <c r="A11" t="s">
        <v>35</v>
      </c>
      <c r="E11" s="2">
        <f>E4</f>
        <v>28704</v>
      </c>
      <c r="F11" s="2">
        <f t="shared" ref="F11:F13" si="5">E11/52*13*0.1</f>
        <v>717.6</v>
      </c>
      <c r="H11" s="2" t="s">
        <v>36</v>
      </c>
      <c r="J11" s="2">
        <f>SUM(E8)</f>
        <v>240697.60000000001</v>
      </c>
    </row>
    <row r="12" spans="1:15" ht="15" thickBot="1" x14ac:dyDescent="0.35">
      <c r="A12" t="s">
        <v>37</v>
      </c>
      <c r="E12" s="2">
        <f t="shared" ref="E12:E13" si="6">E5</f>
        <v>48880</v>
      </c>
      <c r="F12" s="2">
        <f t="shared" si="5"/>
        <v>1222</v>
      </c>
      <c r="H12" s="2" t="s">
        <v>38</v>
      </c>
      <c r="O12" s="16">
        <f>SUM(O8:O10)</f>
        <v>18583.439999999999</v>
      </c>
    </row>
    <row r="13" spans="1:15" ht="15.6" thickTop="1" thickBot="1" x14ac:dyDescent="0.35">
      <c r="E13" s="2">
        <f t="shared" si="6"/>
        <v>29848</v>
      </c>
      <c r="F13" s="2">
        <f t="shared" si="5"/>
        <v>746.2</v>
      </c>
      <c r="H13" s="2" t="s">
        <v>40</v>
      </c>
      <c r="J13" s="16">
        <f>SUM(J11:J12)</f>
        <v>240697.60000000001</v>
      </c>
      <c r="N13" s="13" t="s">
        <v>41</v>
      </c>
    </row>
    <row r="14" spans="1:15" ht="15.6" thickTop="1" thickBot="1" x14ac:dyDescent="0.35">
      <c r="E14" s="59">
        <f>SUM(E10:E13)</f>
        <v>209497.60000000001</v>
      </c>
      <c r="F14" s="59">
        <f>SUM(F10:F13)</f>
        <v>5237.4399999999996</v>
      </c>
      <c r="N14" s="13" t="s">
        <v>43</v>
      </c>
    </row>
    <row r="15" spans="1:15" x14ac:dyDescent="0.3">
      <c r="E15" s="2" t="s">
        <v>214</v>
      </c>
      <c r="F15" s="2">
        <f>E14/52*13*0.1</f>
        <v>5237.4400000000005</v>
      </c>
      <c r="N15" s="13" t="s">
        <v>47</v>
      </c>
      <c r="O15" s="2">
        <f>-2018.79-311-724.67</f>
        <v>-3054.46</v>
      </c>
    </row>
    <row r="16" spans="1:15" ht="15" hidden="1" thickBot="1" x14ac:dyDescent="0.35">
      <c r="A16" s="19" t="s">
        <v>42</v>
      </c>
      <c r="N16" s="20" t="s">
        <v>48</v>
      </c>
      <c r="O16" s="16">
        <f>O12+O15</f>
        <v>15528.98</v>
      </c>
    </row>
    <row r="17" spans="1:15" ht="15" hidden="1" thickTop="1" x14ac:dyDescent="0.3">
      <c r="A17" t="s">
        <v>44</v>
      </c>
      <c r="B17" s="2" t="s">
        <v>45</v>
      </c>
      <c r="C17" s="2" t="s">
        <v>46</v>
      </c>
      <c r="J17" s="2" t="s">
        <v>49</v>
      </c>
      <c r="O17" s="2">
        <v>19086.78</v>
      </c>
    </row>
    <row r="18" spans="1:15" hidden="1" x14ac:dyDescent="0.3">
      <c r="A18" t="str">
        <f>A3</f>
        <v>Cindi Beaudet</v>
      </c>
      <c r="B18" s="2">
        <v>2000</v>
      </c>
      <c r="C18" s="2">
        <f>B18*1.27</f>
        <v>2540</v>
      </c>
      <c r="J18" s="2" t="s">
        <v>50</v>
      </c>
      <c r="L18"/>
      <c r="O18" s="2">
        <v>10686.13</v>
      </c>
    </row>
    <row r="19" spans="1:15" ht="15" hidden="1" thickBot="1" x14ac:dyDescent="0.35">
      <c r="A19" t="str">
        <f>A4</f>
        <v>Kyle Means</v>
      </c>
      <c r="B19" s="2">
        <v>275</v>
      </c>
      <c r="C19" s="2">
        <f t="shared" ref="C19:C22" si="7">B19*1.27</f>
        <v>349.25</v>
      </c>
      <c r="L19"/>
    </row>
    <row r="20" spans="1:15" hidden="1" x14ac:dyDescent="0.3">
      <c r="A20" t="str">
        <f>A5</f>
        <v>Joseph Sands</v>
      </c>
      <c r="B20" s="2">
        <v>700</v>
      </c>
      <c r="C20" s="2">
        <f t="shared" si="7"/>
        <v>889</v>
      </c>
      <c r="H20"/>
      <c r="L20" s="21" t="s">
        <v>51</v>
      </c>
      <c r="M20" s="22"/>
      <c r="N20" s="23"/>
      <c r="O20" s="24">
        <f>ROUND((E8+L10)*0.062,2)</f>
        <v>15512.25</v>
      </c>
    </row>
    <row r="21" spans="1:15" ht="15" hidden="1" thickBot="1" x14ac:dyDescent="0.35">
      <c r="A21" t="str">
        <f>A6</f>
        <v>Jarren Skaife</v>
      </c>
      <c r="B21" s="2">
        <v>275</v>
      </c>
      <c r="C21" s="2">
        <f t="shared" si="7"/>
        <v>349.25</v>
      </c>
      <c r="H21"/>
      <c r="L21" s="26" t="s">
        <v>52</v>
      </c>
      <c r="M21" s="27"/>
      <c r="N21" s="28"/>
      <c r="O21" s="29">
        <f>ROUND((E8+L10)*0.0145,2)</f>
        <v>3627.87</v>
      </c>
    </row>
    <row r="22" spans="1:15" hidden="1" x14ac:dyDescent="0.3">
      <c r="A22" t="str">
        <f>A7</f>
        <v>Michelle Hesselgesser</v>
      </c>
      <c r="B22" s="2">
        <v>300</v>
      </c>
      <c r="C22" s="2">
        <f t="shared" si="7"/>
        <v>381</v>
      </c>
      <c r="L22"/>
    </row>
    <row r="23" spans="1:15" hidden="1" x14ac:dyDescent="0.3">
      <c r="B23" s="25">
        <f>SUM(B18:B22)</f>
        <v>3550</v>
      </c>
      <c r="C23" s="25">
        <f>SUM(C18:C22)</f>
        <v>4508.5</v>
      </c>
      <c r="L23"/>
    </row>
    <row r="24" spans="1:15" hidden="1" x14ac:dyDescent="0.3">
      <c r="L24"/>
    </row>
    <row r="25" spans="1:15" hidden="1" x14ac:dyDescent="0.3">
      <c r="A25" s="19" t="s">
        <v>53</v>
      </c>
      <c r="L25"/>
    </row>
    <row r="26" spans="1:15" hidden="1" x14ac:dyDescent="0.3">
      <c r="A26" t="s">
        <v>44</v>
      </c>
      <c r="B26" s="2" t="s">
        <v>45</v>
      </c>
      <c r="C26" s="2" t="s">
        <v>46</v>
      </c>
    </row>
    <row r="27" spans="1:15" hidden="1" x14ac:dyDescent="0.3">
      <c r="A27" t="str">
        <f>A3</f>
        <v>Cindi Beaudet</v>
      </c>
      <c r="B27" s="2">
        <v>2000</v>
      </c>
      <c r="C27" s="2">
        <f>B27*1.27</f>
        <v>2540</v>
      </c>
    </row>
    <row r="28" spans="1:15" hidden="1" x14ac:dyDescent="0.3">
      <c r="A28" t="str">
        <f>A4</f>
        <v>Kyle Means</v>
      </c>
      <c r="B28" s="2">
        <v>200</v>
      </c>
      <c r="C28" s="2">
        <f t="shared" ref="C28:C31" si="8">B28*1.27</f>
        <v>254</v>
      </c>
    </row>
    <row r="29" spans="1:15" hidden="1" x14ac:dyDescent="0.3">
      <c r="A29" t="str">
        <f>A5</f>
        <v>Joseph Sands</v>
      </c>
      <c r="B29" s="2">
        <v>700</v>
      </c>
      <c r="C29" s="2">
        <f t="shared" si="8"/>
        <v>889</v>
      </c>
    </row>
    <row r="30" spans="1:15" hidden="1" x14ac:dyDescent="0.3">
      <c r="A30" t="str">
        <f>A6</f>
        <v>Jarren Skaife</v>
      </c>
      <c r="B30" s="2">
        <v>200</v>
      </c>
      <c r="C30" s="2">
        <f t="shared" si="8"/>
        <v>254</v>
      </c>
      <c r="I30" s="30"/>
    </row>
    <row r="31" spans="1:15" hidden="1" x14ac:dyDescent="0.3">
      <c r="A31" t="str">
        <f>A7</f>
        <v>Michelle Hesselgesser</v>
      </c>
      <c r="B31" s="2">
        <v>200</v>
      </c>
      <c r="C31" s="2">
        <f t="shared" si="8"/>
        <v>254</v>
      </c>
    </row>
    <row r="32" spans="1:15" hidden="1" x14ac:dyDescent="0.3">
      <c r="B32" s="25">
        <f>SUM(B27:B31)</f>
        <v>3300</v>
      </c>
      <c r="C32" s="25">
        <f>SUM(C27:C31)</f>
        <v>4191</v>
      </c>
    </row>
    <row r="33" spans="1:2" hidden="1" x14ac:dyDescent="0.3"/>
    <row r="34" spans="1:2" hidden="1" x14ac:dyDescent="0.3"/>
    <row r="35" spans="1:2" hidden="1" x14ac:dyDescent="0.3">
      <c r="A35" t="s">
        <v>54</v>
      </c>
    </row>
    <row r="36" spans="1:2" hidden="1" x14ac:dyDescent="0.3"/>
    <row r="37" spans="1:2" hidden="1" x14ac:dyDescent="0.3">
      <c r="A37" t="s">
        <v>55</v>
      </c>
      <c r="B37" s="2">
        <v>150</v>
      </c>
    </row>
    <row r="38" spans="1:2" hidden="1" x14ac:dyDescent="0.3">
      <c r="A38" t="s">
        <v>56</v>
      </c>
      <c r="B38" s="2">
        <f>B37*4</f>
        <v>600</v>
      </c>
    </row>
    <row r="39" spans="1:2" hidden="1" x14ac:dyDescent="0.3">
      <c r="A39" t="s">
        <v>57</v>
      </c>
      <c r="B39" s="2">
        <f>B38*5</f>
        <v>3000</v>
      </c>
    </row>
    <row r="40" spans="1:2" hidden="1" x14ac:dyDescent="0.3"/>
    <row r="41" spans="1:2" hidden="1" x14ac:dyDescent="0.3">
      <c r="A41" t="s">
        <v>58</v>
      </c>
      <c r="B41" s="2">
        <f>B39*12</f>
        <v>36000</v>
      </c>
    </row>
    <row r="42" spans="1:2" hidden="1" x14ac:dyDescent="0.3"/>
    <row r="43" spans="1:2" hidden="1" x14ac:dyDescent="0.3">
      <c r="A43" t="s">
        <v>59</v>
      </c>
      <c r="B43" s="2">
        <f>B37*5*12</f>
        <v>9000</v>
      </c>
    </row>
    <row r="44" spans="1:2" hidden="1" x14ac:dyDescent="0.3">
      <c r="A44" t="s">
        <v>60</v>
      </c>
      <c r="B44" s="2">
        <f>B37*5*5</f>
        <v>3750</v>
      </c>
    </row>
    <row r="45" spans="1:2" hidden="1" x14ac:dyDescent="0.3">
      <c r="A45" t="s">
        <v>61</v>
      </c>
      <c r="B45" s="2">
        <f>B37*5*3</f>
        <v>2250</v>
      </c>
    </row>
    <row r="46" spans="1:2" ht="15" hidden="1" thickBot="1" x14ac:dyDescent="0.35">
      <c r="B46" s="16">
        <f>SUM(B43:B45)</f>
        <v>15000</v>
      </c>
    </row>
  </sheetData>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115B-D291-4ED0-9A48-15DA5041D0F9}">
  <sheetPr>
    <pageSetUpPr fitToPage="1"/>
  </sheetPr>
  <dimension ref="A1:O35"/>
  <sheetViews>
    <sheetView workbookViewId="0">
      <selection activeCell="N36" sqref="N36"/>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12</v>
      </c>
      <c r="D1" s="3" t="s">
        <v>13</v>
      </c>
      <c r="E1" s="4"/>
    </row>
    <row r="2" spans="1:15" ht="43.2" x14ac:dyDescent="0.3">
      <c r="B2" s="7" t="s">
        <v>15</v>
      </c>
      <c r="C2" s="7" t="s">
        <v>16</v>
      </c>
      <c r="D2" s="7" t="s">
        <v>17</v>
      </c>
      <c r="E2" s="7" t="s">
        <v>18</v>
      </c>
      <c r="F2" s="8" t="s">
        <v>19</v>
      </c>
      <c r="H2" s="9" t="s">
        <v>20</v>
      </c>
      <c r="I2" s="9" t="s">
        <v>21</v>
      </c>
      <c r="J2" s="9" t="s">
        <v>22</v>
      </c>
      <c r="L2" s="9" t="s">
        <v>23</v>
      </c>
      <c r="N2" s="31" t="s">
        <v>24</v>
      </c>
      <c r="O2" s="2" t="s">
        <v>25</v>
      </c>
    </row>
    <row r="3" spans="1:15" x14ac:dyDescent="0.3">
      <c r="A3" t="s">
        <v>26</v>
      </c>
      <c r="B3" s="2">
        <v>40</v>
      </c>
      <c r="C3" s="2">
        <v>42.88</v>
      </c>
      <c r="D3" s="2">
        <f>ROUND(C3*F3+C3,2)</f>
        <v>46.31</v>
      </c>
      <c r="E3" s="2">
        <f>D3*2080</f>
        <v>96324.800000000003</v>
      </c>
      <c r="F3" s="11">
        <v>0.08</v>
      </c>
      <c r="G3" s="12" t="s">
        <v>27</v>
      </c>
      <c r="H3" s="2">
        <v>695.97</v>
      </c>
      <c r="I3" s="2">
        <v>53.24</v>
      </c>
      <c r="J3" s="2">
        <v>14.84</v>
      </c>
      <c r="L3" s="2">
        <f>ROUND(E3*0.08,2)</f>
        <v>7705.98</v>
      </c>
      <c r="N3" s="13">
        <v>8.3400000000000002E-2</v>
      </c>
      <c r="O3" s="2">
        <f>ROUND(E3*N3,2)</f>
        <v>8033.49</v>
      </c>
    </row>
    <row r="4" spans="1:15" x14ac:dyDescent="0.3">
      <c r="A4" t="s">
        <v>28</v>
      </c>
      <c r="B4" s="2">
        <v>40</v>
      </c>
      <c r="C4" s="2">
        <v>13</v>
      </c>
      <c r="D4" s="3">
        <v>13.5</v>
      </c>
      <c r="E4" s="2">
        <f>ROUND(B4*D4,2)*52</f>
        <v>28080</v>
      </c>
      <c r="F4" s="13">
        <f>ROUND((D4-C4)/C4,4)</f>
        <v>3.85E-2</v>
      </c>
      <c r="G4" s="12" t="s">
        <v>29</v>
      </c>
      <c r="H4" s="2">
        <v>666.8</v>
      </c>
      <c r="I4" s="2">
        <v>53.24</v>
      </c>
      <c r="J4" s="2">
        <v>14.84</v>
      </c>
      <c r="L4" s="2">
        <f>ROUND(E4*0.05,2)</f>
        <v>1404</v>
      </c>
      <c r="N4" s="13">
        <v>8.3400000000000002E-2</v>
      </c>
      <c r="O4" s="2">
        <f t="shared" ref="O4:O7" si="0">ROUND(E4*N4,2)</f>
        <v>2341.87</v>
      </c>
    </row>
    <row r="5" spans="1:15" x14ac:dyDescent="0.3">
      <c r="A5" t="s">
        <v>30</v>
      </c>
      <c r="B5" s="2">
        <v>40</v>
      </c>
      <c r="C5" s="2">
        <v>20.100000000000001</v>
      </c>
      <c r="D5" s="3">
        <v>21.8</v>
      </c>
      <c r="E5" s="2">
        <f>ROUND(B5*D5,2)*52</f>
        <v>45344</v>
      </c>
      <c r="F5" s="13">
        <f t="shared" ref="F5:F7" si="1">ROUND((D5-C5)/C5,4)</f>
        <v>8.4599999999999995E-2</v>
      </c>
      <c r="G5" s="12" t="s">
        <v>29</v>
      </c>
      <c r="H5" s="2">
        <v>1733.68</v>
      </c>
      <c r="I5" s="2">
        <v>101.92</v>
      </c>
      <c r="J5" s="2">
        <v>20.83</v>
      </c>
      <c r="L5" s="2">
        <f>ROUND(E5*0.05,2)</f>
        <v>2267.1999999999998</v>
      </c>
      <c r="N5" s="13">
        <v>8.3400000000000002E-2</v>
      </c>
      <c r="O5" s="2">
        <f t="shared" si="0"/>
        <v>3781.69</v>
      </c>
    </row>
    <row r="6" spans="1:15" x14ac:dyDescent="0.3">
      <c r="A6" t="s">
        <v>31</v>
      </c>
      <c r="B6" s="2">
        <v>40</v>
      </c>
      <c r="C6" s="2">
        <v>13</v>
      </c>
      <c r="D6" s="3">
        <v>13.85</v>
      </c>
      <c r="E6" s="2">
        <f t="shared" ref="E6" si="2">ROUND(B6*D6,2)*52</f>
        <v>28808</v>
      </c>
      <c r="F6" s="13">
        <f t="shared" si="1"/>
        <v>6.54E-2</v>
      </c>
      <c r="G6" s="12" t="s">
        <v>29</v>
      </c>
      <c r="H6" s="2">
        <v>666.8</v>
      </c>
      <c r="I6" s="2">
        <v>53.24</v>
      </c>
      <c r="J6" s="2">
        <v>14.84</v>
      </c>
      <c r="L6" s="2">
        <f>ROUND(E6*0.05,2)</f>
        <v>1440.4</v>
      </c>
      <c r="N6" s="13">
        <v>8.3400000000000002E-2</v>
      </c>
      <c r="O6" s="2">
        <f t="shared" si="0"/>
        <v>2402.59</v>
      </c>
    </row>
    <row r="7" spans="1:15" x14ac:dyDescent="0.3">
      <c r="A7" t="s">
        <v>32</v>
      </c>
      <c r="B7" s="2">
        <v>40</v>
      </c>
      <c r="C7" s="14">
        <v>13</v>
      </c>
      <c r="D7" s="15">
        <v>14.5</v>
      </c>
      <c r="E7" s="2">
        <f>ROUND(B7*D7,2)*52</f>
        <v>30160</v>
      </c>
      <c r="F7" s="13">
        <f t="shared" si="1"/>
        <v>0.1154</v>
      </c>
      <c r="G7" s="12" t="s">
        <v>29</v>
      </c>
      <c r="H7" s="2">
        <v>1333.6</v>
      </c>
      <c r="I7" s="2">
        <v>101.92</v>
      </c>
      <c r="J7" s="2">
        <v>20.83</v>
      </c>
      <c r="L7" s="2">
        <f>ROUND(E7*0.05,2)</f>
        <v>1508</v>
      </c>
      <c r="N7" s="13">
        <v>5.1999999999999998E-2</v>
      </c>
      <c r="O7" s="2">
        <f t="shared" si="0"/>
        <v>1568.32</v>
      </c>
    </row>
    <row r="8" spans="1:15" ht="15" thickBot="1" x14ac:dyDescent="0.35">
      <c r="E8" s="16">
        <f>SUM(E3:E7)</f>
        <v>228716.79999999999</v>
      </c>
      <c r="G8" t="s">
        <v>33</v>
      </c>
      <c r="H8" s="17">
        <f>SUM(H3:H7)</f>
        <v>5096.8500000000004</v>
      </c>
      <c r="I8" s="17">
        <f t="shared" ref="I8:J8" si="3">SUM(I3:I7)</f>
        <v>363.56</v>
      </c>
      <c r="J8" s="17">
        <f t="shared" si="3"/>
        <v>86.179999999999993</v>
      </c>
      <c r="L8" s="16">
        <f>SUM(L3:L7)</f>
        <v>14325.58</v>
      </c>
      <c r="O8" s="16">
        <f>SUM(O3:O7)</f>
        <v>18127.96</v>
      </c>
    </row>
    <row r="9" spans="1:15" ht="15.6" thickTop="1" thickBot="1" x14ac:dyDescent="0.35">
      <c r="E9" s="2"/>
      <c r="G9" t="s">
        <v>18</v>
      </c>
      <c r="H9" s="17">
        <f>ROUND(H8*12,0)</f>
        <v>61162</v>
      </c>
      <c r="I9" s="17">
        <f t="shared" ref="I9:J9" si="4">ROUND(I8*12,0)</f>
        <v>4363</v>
      </c>
      <c r="J9" s="17">
        <f t="shared" si="4"/>
        <v>1034</v>
      </c>
      <c r="K9" s="18">
        <f>SUM(H9:J9)</f>
        <v>66559</v>
      </c>
    </row>
    <row r="10" spans="1:15" ht="15" thickTop="1" x14ac:dyDescent="0.3">
      <c r="E10" s="2"/>
      <c r="K10" t="s">
        <v>34</v>
      </c>
      <c r="L10" s="2">
        <v>9500</v>
      </c>
      <c r="N10" s="13">
        <v>0.06</v>
      </c>
      <c r="O10" s="2">
        <f>L10*N10</f>
        <v>570</v>
      </c>
    </row>
    <row r="11" spans="1:15" x14ac:dyDescent="0.3">
      <c r="A11" t="s">
        <v>35</v>
      </c>
      <c r="E11" s="2"/>
      <c r="H11" s="2" t="s">
        <v>36</v>
      </c>
      <c r="J11" s="2">
        <f>SUM(E8)</f>
        <v>228716.79999999999</v>
      </c>
    </row>
    <row r="12" spans="1:15" ht="15" thickBot="1" x14ac:dyDescent="0.35">
      <c r="A12" t="s">
        <v>37</v>
      </c>
      <c r="H12" s="2" t="s">
        <v>38</v>
      </c>
      <c r="O12" s="16">
        <f>SUM(O8:O10)</f>
        <v>18697.96</v>
      </c>
    </row>
    <row r="13" spans="1:15" ht="15.6" thickTop="1" thickBot="1" x14ac:dyDescent="0.35">
      <c r="A13" s="19" t="s">
        <v>62</v>
      </c>
      <c r="F13" s="5" t="s">
        <v>39</v>
      </c>
      <c r="H13" s="2" t="s">
        <v>40</v>
      </c>
      <c r="J13" s="16">
        <f>SUM(J11:J12)</f>
        <v>228716.79999999999</v>
      </c>
      <c r="N13" s="13" t="s">
        <v>41</v>
      </c>
    </row>
    <row r="14" spans="1:15" ht="15" thickTop="1" x14ac:dyDescent="0.3">
      <c r="A14" t="s">
        <v>44</v>
      </c>
      <c r="B14" s="2" t="s">
        <v>45</v>
      </c>
      <c r="C14" s="2" t="s">
        <v>46</v>
      </c>
      <c r="N14" s="13" t="s">
        <v>43</v>
      </c>
    </row>
    <row r="15" spans="1:15" x14ac:dyDescent="0.3">
      <c r="A15" t="str">
        <f>A3</f>
        <v>Cindi Beaudet</v>
      </c>
      <c r="B15" s="2">
        <v>2000</v>
      </c>
      <c r="C15" s="2">
        <f>B15*1.27</f>
        <v>2540</v>
      </c>
      <c r="N15" s="13" t="s">
        <v>47</v>
      </c>
      <c r="O15" s="2">
        <f>-2018.79-311-724.67</f>
        <v>-3054.46</v>
      </c>
    </row>
    <row r="16" spans="1:15" ht="15" thickBot="1" x14ac:dyDescent="0.35">
      <c r="A16" t="str">
        <f t="shared" ref="A16:A19" si="5">A4</f>
        <v>Kyle Means</v>
      </c>
      <c r="B16" s="2">
        <v>200</v>
      </c>
      <c r="C16" s="2">
        <f t="shared" ref="C16:C19" si="6">B16*1.27</f>
        <v>254</v>
      </c>
      <c r="N16" s="20" t="s">
        <v>48</v>
      </c>
      <c r="O16" s="16">
        <f>O12+O15</f>
        <v>15643.5</v>
      </c>
    </row>
    <row r="17" spans="1:15" ht="15" thickTop="1" x14ac:dyDescent="0.3">
      <c r="A17" t="str">
        <f t="shared" si="5"/>
        <v>Joseph Sands</v>
      </c>
      <c r="B17" s="2">
        <v>700</v>
      </c>
      <c r="C17" s="2">
        <f t="shared" si="6"/>
        <v>889</v>
      </c>
    </row>
    <row r="18" spans="1:15" x14ac:dyDescent="0.3">
      <c r="A18" t="str">
        <f t="shared" si="5"/>
        <v>Jarren Skaife</v>
      </c>
      <c r="B18" s="2">
        <v>200</v>
      </c>
      <c r="C18" s="2">
        <f t="shared" si="6"/>
        <v>254</v>
      </c>
      <c r="H18" s="2" t="s">
        <v>63</v>
      </c>
      <c r="I18" s="2" t="s">
        <v>64</v>
      </c>
      <c r="L18"/>
    </row>
    <row r="19" spans="1:15" ht="15" thickBot="1" x14ac:dyDescent="0.35">
      <c r="A19" t="str">
        <f t="shared" si="5"/>
        <v>Michelle Hesselgesser</v>
      </c>
      <c r="B19" s="2">
        <v>200</v>
      </c>
      <c r="C19" s="2">
        <f t="shared" si="6"/>
        <v>254</v>
      </c>
      <c r="H19" s="2">
        <v>141</v>
      </c>
      <c r="I19" s="2">
        <v>106</v>
      </c>
      <c r="L19"/>
    </row>
    <row r="20" spans="1:15" x14ac:dyDescent="0.3">
      <c r="B20" s="25">
        <f>SUM(B15:B19)</f>
        <v>3300</v>
      </c>
      <c r="C20" s="25">
        <f>SUM(C15:C19)</f>
        <v>4191</v>
      </c>
      <c r="H20"/>
      <c r="L20" s="21" t="s">
        <v>51</v>
      </c>
      <c r="M20" s="22"/>
      <c r="N20" s="23"/>
      <c r="O20" s="24">
        <f>ROUND((E8+L10)*0.062,2)</f>
        <v>14769.44</v>
      </c>
    </row>
    <row r="21" spans="1:15" ht="15" thickBot="1" x14ac:dyDescent="0.35">
      <c r="H21"/>
      <c r="L21" s="26" t="s">
        <v>52</v>
      </c>
      <c r="M21" s="27"/>
      <c r="N21" s="28"/>
      <c r="O21" s="29">
        <f>ROUND((E8+L10)*0.0145,2)</f>
        <v>3454.14</v>
      </c>
    </row>
    <row r="22" spans="1:15" x14ac:dyDescent="0.3">
      <c r="L22"/>
    </row>
    <row r="23" spans="1:15" x14ac:dyDescent="0.3">
      <c r="L23"/>
    </row>
    <row r="24" spans="1:15" x14ac:dyDescent="0.3">
      <c r="L24"/>
    </row>
    <row r="25" spans="1:15" x14ac:dyDescent="0.3">
      <c r="A25" t="s">
        <v>55</v>
      </c>
      <c r="B25" s="2">
        <v>150</v>
      </c>
      <c r="L25"/>
    </row>
    <row r="26" spans="1:15" x14ac:dyDescent="0.3">
      <c r="A26" t="s">
        <v>56</v>
      </c>
      <c r="B26" s="2">
        <f>B25*4</f>
        <v>600</v>
      </c>
    </row>
    <row r="27" spans="1:15" x14ac:dyDescent="0.3">
      <c r="A27" t="s">
        <v>57</v>
      </c>
      <c r="B27" s="2">
        <f>B26*5</f>
        <v>3000</v>
      </c>
    </row>
    <row r="29" spans="1:15" x14ac:dyDescent="0.3">
      <c r="A29" t="s">
        <v>58</v>
      </c>
      <c r="B29" s="2">
        <f>B27*12</f>
        <v>36000</v>
      </c>
    </row>
    <row r="31" spans="1:15" x14ac:dyDescent="0.3">
      <c r="A31" t="s">
        <v>59</v>
      </c>
      <c r="B31" s="2">
        <f>B25*5*12</f>
        <v>9000</v>
      </c>
    </row>
    <row r="32" spans="1:15" x14ac:dyDescent="0.3">
      <c r="A32" t="s">
        <v>60</v>
      </c>
      <c r="B32" s="2">
        <f>B25*5*5</f>
        <v>3750</v>
      </c>
    </row>
    <row r="33" spans="1:2" x14ac:dyDescent="0.3">
      <c r="A33" t="s">
        <v>61</v>
      </c>
      <c r="B33" s="2">
        <f>B25*5*3</f>
        <v>2250</v>
      </c>
    </row>
    <row r="34" spans="1:2" ht="15" thickBot="1" x14ac:dyDescent="0.35">
      <c r="B34" s="16">
        <f>SUM(B31:B33)</f>
        <v>15000</v>
      </c>
    </row>
    <row r="35" spans="1:2" ht="15" thickTop="1" x14ac:dyDescent="0.3"/>
  </sheetData>
  <pageMargins left="0.7" right="0.7" top="0.75" bottom="0.75" header="0.3" footer="0.3"/>
  <pageSetup scale="62"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015C-06C5-4B68-82ED-A9E8E44331C7}">
  <sheetPr>
    <pageSetUpPr fitToPage="1"/>
  </sheetPr>
  <dimension ref="A1:O28"/>
  <sheetViews>
    <sheetView workbookViewId="0">
      <selection activeCell="D33" sqref="D33"/>
    </sheetView>
  </sheetViews>
  <sheetFormatPr defaultRowHeight="14.4" x14ac:dyDescent="0.3"/>
  <cols>
    <col min="1" max="1" width="33.6640625" bestFit="1" customWidth="1"/>
    <col min="2" max="3" width="9.5546875" style="2" bestFit="1" customWidth="1"/>
    <col min="4" max="4" width="11.5546875" style="2" bestFit="1" customWidth="1"/>
    <col min="5" max="5" width="11.5546875" bestFit="1" customWidth="1"/>
    <col min="6" max="6" width="9.109375" style="5"/>
    <col min="7" max="7" width="9.5546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12</v>
      </c>
    </row>
    <row r="2" spans="1:15" ht="43.2" x14ac:dyDescent="0.3">
      <c r="B2" s="7" t="s">
        <v>15</v>
      </c>
      <c r="C2" s="7" t="s">
        <v>16</v>
      </c>
      <c r="D2" s="7" t="s">
        <v>17</v>
      </c>
      <c r="E2" s="7" t="s">
        <v>18</v>
      </c>
      <c r="F2" s="8" t="s">
        <v>19</v>
      </c>
      <c r="H2" s="9" t="s">
        <v>20</v>
      </c>
      <c r="I2" s="9" t="s">
        <v>21</v>
      </c>
      <c r="J2" s="9" t="s">
        <v>22</v>
      </c>
      <c r="L2" s="9" t="s">
        <v>23</v>
      </c>
      <c r="N2" s="31" t="s">
        <v>24</v>
      </c>
      <c r="O2" s="2" t="s">
        <v>25</v>
      </c>
    </row>
    <row r="3" spans="1:15" x14ac:dyDescent="0.3">
      <c r="A3" t="s">
        <v>26</v>
      </c>
      <c r="B3" s="2">
        <v>40</v>
      </c>
      <c r="C3" s="2">
        <v>39.700000000000003</v>
      </c>
      <c r="D3" s="2">
        <f>ROUND(C3*F3+C3,2)</f>
        <v>42.88</v>
      </c>
      <c r="E3" s="2">
        <f>D3*2080</f>
        <v>89190.400000000009</v>
      </c>
      <c r="F3" s="11">
        <v>0.08</v>
      </c>
      <c r="G3" s="2"/>
      <c r="H3" s="2">
        <v>778.45</v>
      </c>
      <c r="I3" s="2">
        <v>53.24</v>
      </c>
      <c r="J3" s="2">
        <v>14.84</v>
      </c>
      <c r="L3" s="2">
        <f>ROUND(E3*0.08,2)</f>
        <v>7135.23</v>
      </c>
      <c r="N3" s="13">
        <v>9.06E-2</v>
      </c>
      <c r="O3" s="2">
        <f>ROUND(E3*N3,2)</f>
        <v>8080.65</v>
      </c>
    </row>
    <row r="4" spans="1:15" x14ac:dyDescent="0.3">
      <c r="A4" t="s">
        <v>65</v>
      </c>
      <c r="B4" s="2">
        <v>40</v>
      </c>
      <c r="C4" s="2">
        <v>15.5</v>
      </c>
      <c r="D4" s="3">
        <v>14.95</v>
      </c>
      <c r="E4" s="2">
        <f>ROUND(B4*D4,2)*52</f>
        <v>31096</v>
      </c>
      <c r="F4" s="13">
        <f>ROUND((D4-C4)/C4,4)</f>
        <v>-3.5499999999999997E-2</v>
      </c>
      <c r="H4" s="2">
        <v>1556.9</v>
      </c>
      <c r="I4" s="2">
        <v>101.92</v>
      </c>
      <c r="J4" s="2">
        <v>20.83</v>
      </c>
      <c r="L4" s="2">
        <f>ROUND(E4*0.05,2)</f>
        <v>1554.8</v>
      </c>
      <c r="N4" s="13">
        <v>9.06E-2</v>
      </c>
      <c r="O4" s="2">
        <f t="shared" ref="O4:O7" si="0">ROUND(E4*N4,2)</f>
        <v>2817.3</v>
      </c>
    </row>
    <row r="5" spans="1:15" x14ac:dyDescent="0.3">
      <c r="A5" t="s">
        <v>30</v>
      </c>
      <c r="B5" s="2">
        <v>40</v>
      </c>
      <c r="C5" s="2">
        <v>18.5</v>
      </c>
      <c r="D5" s="3">
        <v>20.100000000000001</v>
      </c>
      <c r="E5" s="2">
        <f>ROUND(B5*D5,2)*52</f>
        <v>41808</v>
      </c>
      <c r="F5" s="13">
        <f t="shared" ref="F5:F7" si="1">ROUND((D5-C5)/C5,4)</f>
        <v>8.6499999999999994E-2</v>
      </c>
      <c r="G5" s="2"/>
      <c r="H5" s="2">
        <v>1558.8</v>
      </c>
      <c r="I5" s="2">
        <v>101.92</v>
      </c>
      <c r="J5" s="2">
        <v>20.83</v>
      </c>
      <c r="L5" s="2">
        <f>ROUND(E5*0.05,2)</f>
        <v>2090.4</v>
      </c>
      <c r="N5" s="13">
        <v>9.06E-2</v>
      </c>
      <c r="O5" s="2">
        <f t="shared" si="0"/>
        <v>3787.8</v>
      </c>
    </row>
    <row r="6" spans="1:15" x14ac:dyDescent="0.3">
      <c r="A6" t="s">
        <v>31</v>
      </c>
      <c r="B6" s="2">
        <v>40</v>
      </c>
      <c r="C6" s="2">
        <v>12.7</v>
      </c>
      <c r="D6" s="3">
        <v>13</v>
      </c>
      <c r="E6" s="2">
        <f t="shared" ref="E6" si="2">ROUND(B6*D6,2)*52</f>
        <v>27040</v>
      </c>
      <c r="F6" s="13">
        <f t="shared" si="1"/>
        <v>2.3599999999999999E-2</v>
      </c>
      <c r="G6" s="2"/>
      <c r="H6" s="2">
        <v>778.45</v>
      </c>
      <c r="I6" s="2">
        <v>53.24</v>
      </c>
      <c r="J6" s="2">
        <v>14.84</v>
      </c>
      <c r="L6" s="2">
        <f>ROUND(E6*0.05,2)</f>
        <v>1352</v>
      </c>
      <c r="N6" s="13">
        <v>9.06E-2</v>
      </c>
      <c r="O6" s="2">
        <f t="shared" si="0"/>
        <v>2449.8200000000002</v>
      </c>
    </row>
    <row r="7" spans="1:15" x14ac:dyDescent="0.3">
      <c r="B7" s="2">
        <v>40</v>
      </c>
      <c r="C7" s="14">
        <v>13</v>
      </c>
      <c r="D7" s="15">
        <v>13</v>
      </c>
      <c r="E7" s="2">
        <f>ROUND(B7*D7,2)*52</f>
        <v>27040</v>
      </c>
      <c r="F7" s="13">
        <f t="shared" si="1"/>
        <v>0</v>
      </c>
      <c r="G7" s="2"/>
      <c r="H7" s="2">
        <v>1556.9</v>
      </c>
      <c r="I7" s="2">
        <v>101.92</v>
      </c>
      <c r="J7" s="2">
        <v>20.83</v>
      </c>
      <c r="L7" s="2">
        <f>ROUND(E7*0.05,2)</f>
        <v>1352</v>
      </c>
      <c r="N7" s="13">
        <v>5.7000000000000002E-3</v>
      </c>
      <c r="O7" s="2">
        <f t="shared" si="0"/>
        <v>154.13</v>
      </c>
    </row>
    <row r="8" spans="1:15" ht="15" thickBot="1" x14ac:dyDescent="0.35">
      <c r="E8" s="16">
        <f>SUM(E3:E7)</f>
        <v>216174.40000000002</v>
      </c>
      <c r="G8" t="s">
        <v>33</v>
      </c>
      <c r="H8" s="17">
        <f>SUM(H3:H7)</f>
        <v>6229.5</v>
      </c>
      <c r="I8" s="17">
        <f t="shared" ref="I8:J8" si="3">SUM(I3:I7)</f>
        <v>412.24</v>
      </c>
      <c r="J8" s="17">
        <f t="shared" si="3"/>
        <v>92.17</v>
      </c>
      <c r="L8" s="16">
        <f>SUM(L3:L7)</f>
        <v>13484.429999999998</v>
      </c>
      <c r="O8" s="16">
        <f>SUM(O3:O7)</f>
        <v>17289.7</v>
      </c>
    </row>
    <row r="9" spans="1:15" ht="15.6" thickTop="1" thickBot="1" x14ac:dyDescent="0.35">
      <c r="E9" s="2"/>
      <c r="G9" t="s">
        <v>18</v>
      </c>
      <c r="H9" s="17">
        <f>ROUND(H8*12,0)</f>
        <v>74754</v>
      </c>
      <c r="I9" s="17">
        <f t="shared" ref="I9:J9" si="4">ROUND(I8*12,0)</f>
        <v>4947</v>
      </c>
      <c r="J9" s="17">
        <f t="shared" si="4"/>
        <v>1106</v>
      </c>
      <c r="K9" s="18">
        <f>SUM(H9:J9)</f>
        <v>80807</v>
      </c>
    </row>
    <row r="10" spans="1:15" ht="15" thickTop="1" x14ac:dyDescent="0.3">
      <c r="E10" s="2"/>
      <c r="K10" t="s">
        <v>34</v>
      </c>
      <c r="L10" s="2">
        <v>9500</v>
      </c>
      <c r="N10" s="32">
        <v>6.4999999999999997E-3</v>
      </c>
      <c r="O10" s="2">
        <f>L10*N10</f>
        <v>61.75</v>
      </c>
    </row>
    <row r="11" spans="1:15" x14ac:dyDescent="0.3">
      <c r="A11" t="s">
        <v>35</v>
      </c>
      <c r="E11" s="2"/>
      <c r="H11" s="2" t="s">
        <v>36</v>
      </c>
      <c r="J11" s="2">
        <f>SUM(E8)</f>
        <v>216174.40000000002</v>
      </c>
    </row>
    <row r="12" spans="1:15" ht="15" thickBot="1" x14ac:dyDescent="0.35">
      <c r="A12" t="s">
        <v>37</v>
      </c>
      <c r="H12" s="2" t="s">
        <v>38</v>
      </c>
      <c r="O12" s="16">
        <f>SUM(O8:O10)</f>
        <v>17351.45</v>
      </c>
    </row>
    <row r="13" spans="1:15" ht="15.6" thickTop="1" thickBot="1" x14ac:dyDescent="0.35">
      <c r="F13" s="5" t="s">
        <v>39</v>
      </c>
      <c r="H13" s="2" t="s">
        <v>40</v>
      </c>
      <c r="J13" s="16">
        <f>SUM(J11:J12)</f>
        <v>216174.40000000002</v>
      </c>
      <c r="N13" s="13" t="s">
        <v>41</v>
      </c>
    </row>
    <row r="14" spans="1:15" ht="15" thickTop="1" x14ac:dyDescent="0.3">
      <c r="A14" t="s">
        <v>44</v>
      </c>
      <c r="B14" s="2" t="s">
        <v>45</v>
      </c>
      <c r="C14" s="2" t="s">
        <v>46</v>
      </c>
      <c r="N14" s="13" t="s">
        <v>43</v>
      </c>
    </row>
    <row r="15" spans="1:15" x14ac:dyDescent="0.3">
      <c r="A15" t="str">
        <f>A3</f>
        <v>Cindi Beaudet</v>
      </c>
      <c r="B15" s="2">
        <v>1700</v>
      </c>
      <c r="C15" s="2">
        <f>B15*1.27</f>
        <v>2159</v>
      </c>
    </row>
    <row r="16" spans="1:15" x14ac:dyDescent="0.3">
      <c r="A16" t="str">
        <f t="shared" ref="A16:A19" si="5">A4</f>
        <v>Ricky Eufers</v>
      </c>
      <c r="B16" s="2">
        <v>0</v>
      </c>
      <c r="C16" s="2">
        <f t="shared" ref="C16:C19" si="6">B16*1.27</f>
        <v>0</v>
      </c>
      <c r="N16" s="13">
        <v>6.4999999999999997E-3</v>
      </c>
      <c r="O16" s="2" t="s">
        <v>66</v>
      </c>
    </row>
    <row r="17" spans="1:15" x14ac:dyDescent="0.3">
      <c r="A17" t="str">
        <f t="shared" si="5"/>
        <v>Joseph Sands</v>
      </c>
      <c r="B17" s="2">
        <v>500</v>
      </c>
      <c r="C17" s="2">
        <f t="shared" si="6"/>
        <v>635</v>
      </c>
      <c r="N17" s="13">
        <v>5.7000000000000002E-3</v>
      </c>
      <c r="O17" s="2" t="s">
        <v>67</v>
      </c>
    </row>
    <row r="18" spans="1:15" x14ac:dyDescent="0.3">
      <c r="A18" t="str">
        <f t="shared" si="5"/>
        <v>Jarren Skaife</v>
      </c>
      <c r="B18" s="2">
        <v>0</v>
      </c>
      <c r="C18" s="2">
        <f t="shared" si="6"/>
        <v>0</v>
      </c>
      <c r="L18"/>
      <c r="N18" s="13">
        <v>9.06E-2</v>
      </c>
      <c r="O18" s="2" t="s">
        <v>68</v>
      </c>
    </row>
    <row r="19" spans="1:15" x14ac:dyDescent="0.3">
      <c r="A19">
        <f t="shared" si="5"/>
        <v>0</v>
      </c>
      <c r="B19" s="2">
        <v>150</v>
      </c>
      <c r="C19" s="2">
        <f t="shared" si="6"/>
        <v>190.5</v>
      </c>
      <c r="L19"/>
    </row>
    <row r="20" spans="1:15" ht="15" thickBot="1" x14ac:dyDescent="0.35">
      <c r="B20" s="25">
        <f>SUM(B15:B19)</f>
        <v>2350</v>
      </c>
      <c r="C20" s="25">
        <f>SUM(C15:C19)</f>
        <v>2984.5</v>
      </c>
      <c r="L20" t="s">
        <v>51</v>
      </c>
      <c r="O20" s="2">
        <f>ROUND((E8+L10)*0.062,2)</f>
        <v>13991.81</v>
      </c>
    </row>
    <row r="21" spans="1:15" x14ac:dyDescent="0.3">
      <c r="A21" s="21" t="s">
        <v>69</v>
      </c>
      <c r="B21" s="33"/>
      <c r="C21" s="24"/>
      <c r="L21" t="s">
        <v>52</v>
      </c>
      <c r="O21" s="2">
        <f>ROUND((E8+L10)*0.0145,2)</f>
        <v>3272.28</v>
      </c>
    </row>
    <row r="22" spans="1:15" x14ac:dyDescent="0.3">
      <c r="A22" s="34" t="s">
        <v>44</v>
      </c>
      <c r="B22" s="35" t="s">
        <v>45</v>
      </c>
      <c r="C22" s="36" t="s">
        <v>46</v>
      </c>
      <c r="L22"/>
    </row>
    <row r="23" spans="1:15" x14ac:dyDescent="0.3">
      <c r="A23" s="34" t="s">
        <v>26</v>
      </c>
      <c r="B23" s="37">
        <v>1800</v>
      </c>
      <c r="C23" s="36">
        <f>B23*1.27</f>
        <v>2286</v>
      </c>
      <c r="L23"/>
    </row>
    <row r="24" spans="1:15" x14ac:dyDescent="0.3">
      <c r="A24" s="34" t="s">
        <v>65</v>
      </c>
      <c r="B24" s="35">
        <v>0</v>
      </c>
      <c r="C24" s="36">
        <f t="shared" ref="C24:C27" si="7">B24*1.27</f>
        <v>0</v>
      </c>
      <c r="L24"/>
    </row>
    <row r="25" spans="1:15" x14ac:dyDescent="0.3">
      <c r="A25" s="34" t="s">
        <v>30</v>
      </c>
      <c r="B25" s="35">
        <v>600</v>
      </c>
      <c r="C25" s="36">
        <f t="shared" si="7"/>
        <v>762</v>
      </c>
      <c r="L25"/>
    </row>
    <row r="26" spans="1:15" x14ac:dyDescent="0.3">
      <c r="A26" s="34" t="s">
        <v>31</v>
      </c>
      <c r="B26" s="37">
        <v>150</v>
      </c>
      <c r="C26" s="36">
        <f t="shared" si="7"/>
        <v>190.5</v>
      </c>
    </row>
    <row r="27" spans="1:15" x14ac:dyDescent="0.3">
      <c r="A27" s="34" t="s">
        <v>32</v>
      </c>
      <c r="B27" s="35">
        <v>200</v>
      </c>
      <c r="C27" s="36">
        <f t="shared" si="7"/>
        <v>254</v>
      </c>
    </row>
    <row r="28" spans="1:15" ht="15" thickBot="1" x14ac:dyDescent="0.35">
      <c r="A28" s="26"/>
      <c r="B28" s="38">
        <f>SUM(B23:B27)</f>
        <v>2750</v>
      </c>
      <c r="C28" s="39">
        <f>SUM(C23:C27)</f>
        <v>3492.5</v>
      </c>
    </row>
  </sheetData>
  <pageMargins left="0.7" right="0.7" top="0.75" bottom="0.75" header="0.3" footer="0.3"/>
  <pageSetup scale="62"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630D-1B08-4B62-AE39-A83FF1EC166B}">
  <dimension ref="A1"/>
  <sheetViews>
    <sheetView workbookViewId="0"/>
  </sheetViews>
  <sheetFormatPr defaultRowHeight="14.4" x14ac:dyDescent="0.3"/>
  <sheetData/>
  <pageMargins left="0.7" right="0.7" top="0.75" bottom="0.75" header="0.3" footer="0.3"/>
  <pageSetup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F877-D476-4F41-81D6-0F7661AB22EF}">
  <dimension ref="A1"/>
  <sheetViews>
    <sheetView topLeftCell="A10" workbookViewId="0">
      <selection activeCell="K124" sqref="K124:K125"/>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E4315-DCC9-445C-8700-5017B9EA0A40}">
  <sheetPr codeName="Sheet9"/>
  <dimension ref="A1:AL185"/>
  <sheetViews>
    <sheetView workbookViewId="0">
      <pane xSplit="7" ySplit="1" topLeftCell="W157" activePane="bottomRight" state="frozenSplit"/>
      <selection pane="topRight" activeCell="H1" sqref="H1"/>
      <selection pane="bottomLeft" activeCell="A2" sqref="A2"/>
      <selection pane="bottomRight" activeCell="Y162" sqref="Y162:AL162"/>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2" width="10" hidden="1" customWidth="1"/>
    <col min="23" max="23" width="10" bestFit="1" customWidth="1"/>
    <col min="24" max="24" width="45.6640625" style="68" customWidth="1"/>
    <col min="25" max="37" width="10" bestFit="1" customWidth="1"/>
  </cols>
  <sheetData>
    <row r="1" spans="1:37"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284</v>
      </c>
      <c r="X1" s="68"/>
      <c r="Y1" s="64" t="s">
        <v>315</v>
      </c>
      <c r="Z1" s="64" t="s">
        <v>316</v>
      </c>
      <c r="AA1" s="64" t="s">
        <v>317</v>
      </c>
      <c r="AB1" s="64" t="s">
        <v>318</v>
      </c>
      <c r="AC1" s="64" t="s">
        <v>319</v>
      </c>
      <c r="AD1" s="64" t="s">
        <v>320</v>
      </c>
      <c r="AE1" s="64" t="s">
        <v>321</v>
      </c>
      <c r="AF1" s="64" t="s">
        <v>322</v>
      </c>
      <c r="AG1" s="64" t="s">
        <v>323</v>
      </c>
      <c r="AH1" s="64" t="s">
        <v>324</v>
      </c>
      <c r="AI1" s="64" t="s">
        <v>325</v>
      </c>
      <c r="AJ1" s="64" t="s">
        <v>326</v>
      </c>
      <c r="AK1" s="64" t="s">
        <v>327</v>
      </c>
    </row>
    <row r="2" spans="1:37" ht="15" thickTop="1" x14ac:dyDescent="0.3">
      <c r="A2" s="50"/>
      <c r="B2" s="50" t="s">
        <v>1</v>
      </c>
      <c r="C2" s="50"/>
      <c r="D2" s="50"/>
      <c r="E2" s="50"/>
      <c r="F2" s="50"/>
      <c r="G2" s="50"/>
      <c r="H2" s="51"/>
      <c r="I2" s="51"/>
      <c r="J2" s="51"/>
      <c r="K2" s="51"/>
      <c r="L2" s="51"/>
      <c r="M2" s="51"/>
      <c r="N2" s="51"/>
      <c r="O2" s="51"/>
      <c r="P2" s="51"/>
      <c r="Q2" s="51"/>
      <c r="R2" s="51"/>
      <c r="S2" s="51"/>
      <c r="T2" s="51"/>
      <c r="U2" s="51"/>
      <c r="V2" s="51"/>
      <c r="W2" s="51"/>
      <c r="Y2" s="117" t="s">
        <v>328</v>
      </c>
      <c r="Z2" s="117"/>
      <c r="AA2" s="51"/>
      <c r="AB2" s="51"/>
      <c r="AC2" s="51"/>
      <c r="AD2" s="51"/>
      <c r="AE2" s="51"/>
      <c r="AF2" s="51"/>
      <c r="AG2" s="51"/>
      <c r="AH2" s="51"/>
      <c r="AI2" s="51"/>
      <c r="AJ2" s="51"/>
      <c r="AK2" s="51"/>
    </row>
    <row r="3" spans="1:37" x14ac:dyDescent="0.3">
      <c r="A3" s="50"/>
      <c r="B3" s="50"/>
      <c r="C3" s="50"/>
      <c r="D3" s="50" t="s">
        <v>2</v>
      </c>
      <c r="E3" s="50"/>
      <c r="F3" s="50"/>
      <c r="G3" s="50"/>
      <c r="H3" s="51"/>
      <c r="I3" s="51"/>
      <c r="J3" s="51"/>
      <c r="K3" s="51"/>
      <c r="L3" s="51"/>
      <c r="M3" s="51"/>
      <c r="N3" s="51"/>
      <c r="O3" s="51"/>
      <c r="P3" s="51"/>
      <c r="Q3" s="51"/>
      <c r="R3" s="51"/>
      <c r="S3" s="51"/>
      <c r="T3" s="51"/>
      <c r="U3" s="51"/>
      <c r="V3" s="51"/>
      <c r="W3" s="51"/>
      <c r="Y3" s="51"/>
      <c r="Z3" s="51"/>
      <c r="AA3" s="51"/>
      <c r="AB3" s="51"/>
      <c r="AC3" s="51"/>
      <c r="AD3" s="51"/>
      <c r="AE3" s="51"/>
      <c r="AF3" s="51"/>
      <c r="AG3" s="51"/>
      <c r="AH3" s="51"/>
      <c r="AI3" s="51"/>
      <c r="AJ3" s="51"/>
      <c r="AK3" s="51"/>
    </row>
    <row r="4" spans="1:37" x14ac:dyDescent="0.3">
      <c r="A4" s="50"/>
      <c r="B4" s="50"/>
      <c r="C4" s="50"/>
      <c r="D4" s="50"/>
      <c r="E4" s="50" t="s">
        <v>74</v>
      </c>
      <c r="F4" s="50"/>
      <c r="G4" s="50"/>
      <c r="H4" s="51"/>
      <c r="I4" s="51"/>
      <c r="J4" s="51"/>
      <c r="K4" s="51"/>
      <c r="L4" s="51"/>
      <c r="M4" s="51"/>
      <c r="N4" s="51"/>
      <c r="O4" s="51"/>
      <c r="P4" s="51"/>
      <c r="Q4" s="51"/>
      <c r="R4" s="51"/>
      <c r="S4" s="51"/>
      <c r="T4" s="51"/>
      <c r="U4" s="51"/>
      <c r="V4" s="51"/>
      <c r="W4" s="51"/>
      <c r="Y4" s="51"/>
      <c r="Z4" s="51"/>
      <c r="AA4" s="51"/>
      <c r="AB4" s="51"/>
      <c r="AC4" s="51"/>
      <c r="AD4" s="51"/>
      <c r="AE4" s="51"/>
      <c r="AF4" s="51"/>
      <c r="AG4" s="51"/>
      <c r="AH4" s="51"/>
      <c r="AI4" s="51"/>
      <c r="AJ4" s="51"/>
      <c r="AK4" s="51"/>
    </row>
    <row r="5" spans="1:37"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Y5" s="118">
        <f>ROUND($W5*0,0)</f>
        <v>0</v>
      </c>
      <c r="Z5" s="118">
        <f t="shared" ref="Z5:AG5" si="1">ROUND($W5*0,0)</f>
        <v>0</v>
      </c>
      <c r="AA5" s="118">
        <f t="shared" si="1"/>
        <v>0</v>
      </c>
      <c r="AB5" s="118">
        <f t="shared" si="1"/>
        <v>0</v>
      </c>
      <c r="AC5" s="118">
        <f t="shared" si="1"/>
        <v>0</v>
      </c>
      <c r="AD5" s="118">
        <f>ROUND($W5*0.32,0)</f>
        <v>222784</v>
      </c>
      <c r="AE5" s="118">
        <f>ROUND($W5*0.25,0)</f>
        <v>174050</v>
      </c>
      <c r="AF5" s="118">
        <f t="shared" si="1"/>
        <v>0</v>
      </c>
      <c r="AG5" s="118">
        <f t="shared" si="1"/>
        <v>0</v>
      </c>
      <c r="AH5" s="118">
        <f>ROUND($W5*0.1,0)</f>
        <v>69620</v>
      </c>
      <c r="AI5" s="118">
        <f>ROUND($W5*0.32,0)</f>
        <v>222784</v>
      </c>
      <c r="AJ5" s="118">
        <f>W5-Y5-Z5-AA5-AB5-AC5-AD5-AE5-AF5-AG5-AH5-AI5</f>
        <v>6962</v>
      </c>
      <c r="AK5" s="118">
        <f>SUM(Y5:AJ5)-W5</f>
        <v>0</v>
      </c>
    </row>
    <row r="6" spans="1:37"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Y6" s="118">
        <v>0</v>
      </c>
      <c r="Z6" s="118">
        <v>0</v>
      </c>
      <c r="AA6" s="118">
        <v>0</v>
      </c>
      <c r="AB6" s="118">
        <f>ROUND($W6*1,0)</f>
        <v>25000</v>
      </c>
      <c r="AC6" s="118">
        <v>0</v>
      </c>
      <c r="AD6" s="118">
        <v>0</v>
      </c>
      <c r="AE6" s="118">
        <v>0</v>
      </c>
      <c r="AF6" s="118">
        <v>0</v>
      </c>
      <c r="AG6" s="118">
        <v>0</v>
      </c>
      <c r="AH6" s="118">
        <v>0</v>
      </c>
      <c r="AI6" s="118">
        <v>0</v>
      </c>
      <c r="AJ6" s="118">
        <f t="shared" ref="AJ6:AJ14" si="2">W6-Y6-Z6-AA6-AB6-AC6-AD6-AE6-AF6-AG6-AH6-AI6</f>
        <v>0</v>
      </c>
      <c r="AK6" s="118">
        <f t="shared" ref="AK6:AK14" si="3">SUM(Y6:AJ6)-W6</f>
        <v>0</v>
      </c>
    </row>
    <row r="7" spans="1:37"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Y7" s="117">
        <v>0</v>
      </c>
      <c r="Z7" s="117">
        <v>0</v>
      </c>
      <c r="AA7" s="117">
        <v>0</v>
      </c>
      <c r="AB7" s="117">
        <v>0</v>
      </c>
      <c r="AC7" s="117">
        <v>0</v>
      </c>
      <c r="AD7" s="117">
        <v>0</v>
      </c>
      <c r="AE7" s="117">
        <v>0</v>
      </c>
      <c r="AF7" s="117">
        <v>0</v>
      </c>
      <c r="AG7" s="117">
        <v>0</v>
      </c>
      <c r="AH7" s="117">
        <v>0</v>
      </c>
      <c r="AI7" s="117">
        <v>0</v>
      </c>
      <c r="AJ7" s="117">
        <f t="shared" si="2"/>
        <v>0</v>
      </c>
      <c r="AK7" s="117">
        <f t="shared" si="3"/>
        <v>0</v>
      </c>
    </row>
    <row r="8" spans="1:37"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Y8" s="118">
        <v>0</v>
      </c>
      <c r="Z8" s="118">
        <v>0</v>
      </c>
      <c r="AA8" s="118">
        <v>0</v>
      </c>
      <c r="AB8" s="118">
        <v>0</v>
      </c>
      <c r="AC8" s="118">
        <v>0</v>
      </c>
      <c r="AD8" s="118">
        <v>0</v>
      </c>
      <c r="AE8" s="118">
        <v>0</v>
      </c>
      <c r="AF8" s="118">
        <v>0</v>
      </c>
      <c r="AG8" s="118">
        <v>0</v>
      </c>
      <c r="AH8" s="118">
        <v>0</v>
      </c>
      <c r="AI8" s="118">
        <v>0</v>
      </c>
      <c r="AJ8" s="118">
        <f t="shared" si="2"/>
        <v>9600</v>
      </c>
      <c r="AK8" s="118">
        <f t="shared" si="3"/>
        <v>0</v>
      </c>
    </row>
    <row r="9" spans="1:37"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Y9" s="118">
        <v>0</v>
      </c>
      <c r="Z9" s="118">
        <v>0</v>
      </c>
      <c r="AA9" s="118">
        <v>0</v>
      </c>
      <c r="AB9" s="118">
        <v>0</v>
      </c>
      <c r="AC9" s="118">
        <v>0</v>
      </c>
      <c r="AD9" s="118">
        <v>0</v>
      </c>
      <c r="AE9" s="118">
        <v>0</v>
      </c>
      <c r="AF9" s="118">
        <v>0</v>
      </c>
      <c r="AG9" s="118">
        <v>0</v>
      </c>
      <c r="AH9" s="118">
        <v>0</v>
      </c>
      <c r="AI9" s="118">
        <v>0</v>
      </c>
      <c r="AJ9" s="118">
        <f t="shared" si="2"/>
        <v>4500</v>
      </c>
      <c r="AK9" s="118">
        <f t="shared" si="3"/>
        <v>0</v>
      </c>
    </row>
    <row r="10" spans="1:37"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Y10" s="118">
        <v>0</v>
      </c>
      <c r="Z10" s="118">
        <v>0</v>
      </c>
      <c r="AA10" s="118">
        <v>0</v>
      </c>
      <c r="AB10" s="118">
        <v>0</v>
      </c>
      <c r="AC10" s="118">
        <v>0</v>
      </c>
      <c r="AD10" s="118">
        <v>0</v>
      </c>
      <c r="AE10" s="118">
        <v>0</v>
      </c>
      <c r="AF10" s="118">
        <v>0</v>
      </c>
      <c r="AG10" s="118">
        <v>0</v>
      </c>
      <c r="AH10" s="118">
        <v>0</v>
      </c>
      <c r="AI10" s="118">
        <v>0</v>
      </c>
      <c r="AJ10" s="118">
        <f t="shared" si="2"/>
        <v>10000</v>
      </c>
      <c r="AK10" s="118">
        <f t="shared" si="3"/>
        <v>0</v>
      </c>
    </row>
    <row r="11" spans="1:37"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Y11" s="118">
        <v>0</v>
      </c>
      <c r="Z11" s="118">
        <v>0</v>
      </c>
      <c r="AA11" s="118">
        <v>0</v>
      </c>
      <c r="AB11" s="118">
        <v>0</v>
      </c>
      <c r="AC11" s="118">
        <v>0</v>
      </c>
      <c r="AD11" s="118">
        <f>ROUND($W11*0.5,0)</f>
        <v>20000</v>
      </c>
      <c r="AE11" s="118">
        <v>0</v>
      </c>
      <c r="AF11" s="118">
        <v>0</v>
      </c>
      <c r="AG11" s="118">
        <v>0</v>
      </c>
      <c r="AH11" s="118">
        <v>0</v>
      </c>
      <c r="AI11" s="118">
        <v>0</v>
      </c>
      <c r="AJ11" s="118">
        <f t="shared" si="2"/>
        <v>20000</v>
      </c>
      <c r="AK11" s="118">
        <f t="shared" si="3"/>
        <v>0</v>
      </c>
    </row>
    <row r="12" spans="1:37"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Y12" s="118">
        <v>0</v>
      </c>
      <c r="Z12" s="118">
        <v>0</v>
      </c>
      <c r="AA12" s="118">
        <v>0</v>
      </c>
      <c r="AB12" s="118">
        <v>0</v>
      </c>
      <c r="AC12" s="118">
        <v>0</v>
      </c>
      <c r="AD12" s="118">
        <v>0</v>
      </c>
      <c r="AE12" s="118">
        <v>0</v>
      </c>
      <c r="AF12" s="118">
        <v>0</v>
      </c>
      <c r="AG12" s="118">
        <v>0</v>
      </c>
      <c r="AH12" s="118">
        <v>0</v>
      </c>
      <c r="AI12" s="118">
        <v>0</v>
      </c>
      <c r="AJ12" s="118">
        <f t="shared" si="2"/>
        <v>4000</v>
      </c>
      <c r="AK12" s="118">
        <f t="shared" si="3"/>
        <v>0</v>
      </c>
    </row>
    <row r="13" spans="1:37"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Y13" s="118">
        <v>0</v>
      </c>
      <c r="Z13" s="118">
        <v>0</v>
      </c>
      <c r="AA13" s="118">
        <v>0</v>
      </c>
      <c r="AB13" s="118">
        <v>0</v>
      </c>
      <c r="AC13" s="118">
        <v>0</v>
      </c>
      <c r="AD13" s="118">
        <v>0</v>
      </c>
      <c r="AE13" s="118">
        <v>0</v>
      </c>
      <c r="AF13" s="118">
        <v>0</v>
      </c>
      <c r="AG13" s="118">
        <v>0</v>
      </c>
      <c r="AH13" s="118">
        <v>0</v>
      </c>
      <c r="AI13" s="118">
        <v>0</v>
      </c>
      <c r="AJ13" s="118">
        <f t="shared" si="2"/>
        <v>10500</v>
      </c>
      <c r="AK13" s="118">
        <f t="shared" si="3"/>
        <v>0</v>
      </c>
    </row>
    <row r="14" spans="1:37"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Y14" s="119">
        <v>0</v>
      </c>
      <c r="Z14" s="119">
        <v>0</v>
      </c>
      <c r="AA14" s="119">
        <v>0</v>
      </c>
      <c r="AB14" s="119">
        <v>0</v>
      </c>
      <c r="AC14" s="119">
        <v>0</v>
      </c>
      <c r="AD14" s="119">
        <v>0</v>
      </c>
      <c r="AE14" s="119">
        <v>0</v>
      </c>
      <c r="AF14" s="119">
        <v>0</v>
      </c>
      <c r="AG14" s="119">
        <v>0</v>
      </c>
      <c r="AH14" s="119">
        <v>0</v>
      </c>
      <c r="AI14" s="119">
        <v>0</v>
      </c>
      <c r="AJ14" s="119">
        <f t="shared" si="2"/>
        <v>200</v>
      </c>
      <c r="AK14" s="119">
        <f t="shared" si="3"/>
        <v>0</v>
      </c>
    </row>
    <row r="15" spans="1:37" x14ac:dyDescent="0.3">
      <c r="A15" s="50"/>
      <c r="B15" s="50"/>
      <c r="C15" s="50"/>
      <c r="D15" s="50"/>
      <c r="E15" s="50" t="s">
        <v>84</v>
      </c>
      <c r="F15" s="50"/>
      <c r="G15" s="50"/>
      <c r="H15" s="51">
        <f t="shared" ref="H15:P15" si="4">ROUND(SUM(H4:H14),5)</f>
        <v>0</v>
      </c>
      <c r="I15" s="51">
        <f t="shared" si="4"/>
        <v>1801.7</v>
      </c>
      <c r="J15" s="51">
        <f t="shared" si="4"/>
        <v>0</v>
      </c>
      <c r="K15" s="51">
        <f t="shared" si="4"/>
        <v>38750.339999999997</v>
      </c>
      <c r="L15" s="51">
        <f t="shared" si="4"/>
        <v>-1558.69</v>
      </c>
      <c r="M15" s="51">
        <f t="shared" si="4"/>
        <v>257102.02</v>
      </c>
      <c r="N15" s="51">
        <f t="shared" si="4"/>
        <v>170796.06</v>
      </c>
      <c r="O15" s="51">
        <f t="shared" si="4"/>
        <v>14354.16</v>
      </c>
      <c r="P15" s="51">
        <f t="shared" si="4"/>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Y15" s="51"/>
      <c r="Z15" s="51"/>
      <c r="AA15" s="51"/>
      <c r="AB15" s="51"/>
      <c r="AC15" s="51"/>
      <c r="AD15" s="51"/>
      <c r="AE15" s="51"/>
      <c r="AF15" s="51"/>
      <c r="AG15" s="51"/>
      <c r="AH15" s="51"/>
      <c r="AI15" s="51"/>
      <c r="AJ15" s="51"/>
      <c r="AK15" s="51"/>
    </row>
    <row r="16" spans="1:37"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Y16" s="51"/>
      <c r="Z16" s="51"/>
      <c r="AA16" s="51"/>
      <c r="AB16" s="51"/>
      <c r="AC16" s="51"/>
      <c r="AD16" s="51"/>
      <c r="AE16" s="51"/>
      <c r="AF16" s="51"/>
      <c r="AG16" s="51"/>
      <c r="AH16" s="51"/>
      <c r="AI16" s="51"/>
      <c r="AJ16" s="51"/>
      <c r="AK16" s="51"/>
    </row>
    <row r="17" spans="1:37"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5">ROUND(SUM(H17:T17),5)</f>
        <v>6123.07</v>
      </c>
      <c r="V17" s="67">
        <v>10000</v>
      </c>
      <c r="W17" s="67">
        <v>5000</v>
      </c>
      <c r="X17" s="68" t="s">
        <v>292</v>
      </c>
      <c r="Y17" s="67">
        <f t="shared" ref="Y17:AI39" si="6">ROUND($W17/12,0)</f>
        <v>417</v>
      </c>
      <c r="Z17" s="67">
        <f t="shared" si="6"/>
        <v>417</v>
      </c>
      <c r="AA17" s="67">
        <f t="shared" si="6"/>
        <v>417</v>
      </c>
      <c r="AB17" s="67">
        <f t="shared" si="6"/>
        <v>417</v>
      </c>
      <c r="AC17" s="67">
        <f t="shared" si="6"/>
        <v>417</v>
      </c>
      <c r="AD17" s="67">
        <f t="shared" si="6"/>
        <v>417</v>
      </c>
      <c r="AE17" s="67">
        <f t="shared" si="6"/>
        <v>417</v>
      </c>
      <c r="AF17" s="67">
        <f t="shared" si="6"/>
        <v>417</v>
      </c>
      <c r="AG17" s="67">
        <f t="shared" si="6"/>
        <v>417</v>
      </c>
      <c r="AH17" s="67">
        <f t="shared" si="6"/>
        <v>417</v>
      </c>
      <c r="AI17" s="67">
        <f t="shared" si="6"/>
        <v>417</v>
      </c>
      <c r="AJ17" s="67">
        <f t="shared" ref="AJ17:AJ21" si="7">W17-Y17-Z17-AA17-AB17-AC17-AD17-AE17-AF17-AG17-AH17-AI17</f>
        <v>413</v>
      </c>
      <c r="AK17" s="67">
        <f t="shared" ref="AK17:AK21" si="8">SUM(Y17:AJ17)-W17</f>
        <v>0</v>
      </c>
    </row>
    <row r="18" spans="1:37"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5"/>
        <v>76168.160000000003</v>
      </c>
      <c r="V18" s="67">
        <v>50000</v>
      </c>
      <c r="W18" s="67">
        <f>70000-1100</f>
        <v>68900</v>
      </c>
      <c r="X18" s="68" t="s">
        <v>293</v>
      </c>
      <c r="Y18" s="67">
        <f t="shared" si="6"/>
        <v>5742</v>
      </c>
      <c r="Z18" s="67">
        <f t="shared" si="6"/>
        <v>5742</v>
      </c>
      <c r="AA18" s="67">
        <f t="shared" si="6"/>
        <v>5742</v>
      </c>
      <c r="AB18" s="67">
        <f t="shared" si="6"/>
        <v>5742</v>
      </c>
      <c r="AC18" s="67">
        <f t="shared" si="6"/>
        <v>5742</v>
      </c>
      <c r="AD18" s="67">
        <f t="shared" si="6"/>
        <v>5742</v>
      </c>
      <c r="AE18" s="67">
        <f t="shared" si="6"/>
        <v>5742</v>
      </c>
      <c r="AF18" s="67">
        <f t="shared" si="6"/>
        <v>5742</v>
      </c>
      <c r="AG18" s="67">
        <f t="shared" si="6"/>
        <v>5742</v>
      </c>
      <c r="AH18" s="67">
        <f t="shared" si="6"/>
        <v>5742</v>
      </c>
      <c r="AI18" s="67">
        <f t="shared" si="6"/>
        <v>5742</v>
      </c>
      <c r="AJ18" s="67">
        <f t="shared" si="7"/>
        <v>5738</v>
      </c>
      <c r="AK18" s="67">
        <f t="shared" si="8"/>
        <v>0</v>
      </c>
    </row>
    <row r="19" spans="1:37"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5"/>
        <v>1721.3</v>
      </c>
      <c r="V19" s="67">
        <v>10000</v>
      </c>
      <c r="W19" s="67">
        <v>5000</v>
      </c>
      <c r="Y19" s="118">
        <v>0</v>
      </c>
      <c r="Z19" s="118">
        <v>0</v>
      </c>
      <c r="AA19" s="118">
        <v>0</v>
      </c>
      <c r="AB19" s="118">
        <f>ROUND($W19/4,0)</f>
        <v>1250</v>
      </c>
      <c r="AC19" s="118">
        <v>0</v>
      </c>
      <c r="AD19" s="118">
        <v>0</v>
      </c>
      <c r="AE19" s="118">
        <f>ROUND($W19/4,0)</f>
        <v>1250</v>
      </c>
      <c r="AF19" s="118">
        <v>0</v>
      </c>
      <c r="AG19" s="118">
        <v>0</v>
      </c>
      <c r="AH19" s="118">
        <f>ROUND($W19/4,0)</f>
        <v>1250</v>
      </c>
      <c r="AI19" s="118">
        <v>0</v>
      </c>
      <c r="AJ19" s="118">
        <f t="shared" si="7"/>
        <v>1250</v>
      </c>
      <c r="AK19" s="118">
        <f t="shared" si="8"/>
        <v>0</v>
      </c>
    </row>
    <row r="20" spans="1:37"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5"/>
        <v>112.02</v>
      </c>
      <c r="V20" s="67">
        <v>1000</v>
      </c>
      <c r="W20" s="67">
        <v>100</v>
      </c>
      <c r="Y20" s="118">
        <v>0</v>
      </c>
      <c r="Z20" s="118">
        <v>0</v>
      </c>
      <c r="AA20" s="118">
        <v>0</v>
      </c>
      <c r="AB20" s="118">
        <f t="shared" ref="AB20:AB21" si="9">ROUND($W20/4,0)</f>
        <v>25</v>
      </c>
      <c r="AC20" s="118">
        <v>0</v>
      </c>
      <c r="AD20" s="118">
        <v>0</v>
      </c>
      <c r="AE20" s="118">
        <f t="shared" ref="AE20:AE21" si="10">ROUND($W20/4,0)</f>
        <v>25</v>
      </c>
      <c r="AF20" s="118">
        <v>0</v>
      </c>
      <c r="AG20" s="118">
        <v>0</v>
      </c>
      <c r="AH20" s="118">
        <f t="shared" ref="AH20:AH21" si="11">ROUND($W20/4,0)</f>
        <v>25</v>
      </c>
      <c r="AI20" s="118">
        <v>0</v>
      </c>
      <c r="AJ20" s="118">
        <f t="shared" si="7"/>
        <v>25</v>
      </c>
      <c r="AK20" s="118">
        <f t="shared" si="8"/>
        <v>0</v>
      </c>
    </row>
    <row r="21" spans="1:37"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5"/>
        <v>6164.93</v>
      </c>
      <c r="V21" s="69">
        <v>20000</v>
      </c>
      <c r="W21" s="69">
        <v>10000</v>
      </c>
      <c r="X21" s="68" t="s">
        <v>291</v>
      </c>
      <c r="Y21" s="119">
        <v>0</v>
      </c>
      <c r="Z21" s="119">
        <v>0</v>
      </c>
      <c r="AA21" s="119">
        <v>0</v>
      </c>
      <c r="AB21" s="119">
        <f t="shared" si="9"/>
        <v>2500</v>
      </c>
      <c r="AC21" s="119">
        <v>0</v>
      </c>
      <c r="AD21" s="119">
        <v>0</v>
      </c>
      <c r="AE21" s="119">
        <f t="shared" si="10"/>
        <v>2500</v>
      </c>
      <c r="AF21" s="119">
        <v>0</v>
      </c>
      <c r="AG21" s="119">
        <v>0</v>
      </c>
      <c r="AH21" s="119">
        <f t="shared" si="11"/>
        <v>2500</v>
      </c>
      <c r="AI21" s="119">
        <v>0</v>
      </c>
      <c r="AJ21" s="119">
        <f t="shared" si="7"/>
        <v>2500</v>
      </c>
      <c r="AK21" s="119">
        <f t="shared" si="8"/>
        <v>0</v>
      </c>
    </row>
    <row r="22" spans="1:37" x14ac:dyDescent="0.3">
      <c r="A22" s="50"/>
      <c r="B22" s="50"/>
      <c r="C22" s="50"/>
      <c r="D22" s="50"/>
      <c r="E22" s="50" t="s">
        <v>91</v>
      </c>
      <c r="F22" s="50"/>
      <c r="G22" s="50"/>
      <c r="H22" s="51">
        <f t="shared" ref="H22:P22" si="12">ROUND(SUM(H16:H21),5)</f>
        <v>17045.14</v>
      </c>
      <c r="I22" s="51">
        <f t="shared" si="12"/>
        <v>6115.34</v>
      </c>
      <c r="J22" s="51">
        <f t="shared" si="12"/>
        <v>8368.85</v>
      </c>
      <c r="K22" s="51">
        <f t="shared" si="12"/>
        <v>5892.78</v>
      </c>
      <c r="L22" s="51">
        <f t="shared" si="12"/>
        <v>7065.59</v>
      </c>
      <c r="M22" s="51">
        <f t="shared" si="12"/>
        <v>8252.43</v>
      </c>
      <c r="N22" s="51">
        <f t="shared" si="12"/>
        <v>5916.23</v>
      </c>
      <c r="O22" s="51">
        <f t="shared" si="12"/>
        <v>6726.72</v>
      </c>
      <c r="P22" s="51">
        <f t="shared" si="12"/>
        <v>9705.61</v>
      </c>
      <c r="Q22" s="51">
        <f>ROUND(SUM(Q16:Q21),5)</f>
        <v>4637.8</v>
      </c>
      <c r="R22" s="51">
        <f>ROUND(SUM(R16:R21),5)</f>
        <v>7854.37</v>
      </c>
      <c r="S22" s="51">
        <f>ROUND(SUM(S16:S21),5)</f>
        <v>2708.62</v>
      </c>
      <c r="T22" s="51"/>
      <c r="U22" s="51">
        <f t="shared" si="5"/>
        <v>90289.48</v>
      </c>
      <c r="V22" s="51">
        <f>ROUND(SUM(V16:V21),5)</f>
        <v>91000</v>
      </c>
      <c r="W22" s="51">
        <f>ROUND(SUM(W16:W21),5)</f>
        <v>89000</v>
      </c>
      <c r="Y22" s="51"/>
      <c r="Z22" s="51"/>
      <c r="AA22" s="51"/>
      <c r="AB22" s="51"/>
      <c r="AC22" s="51"/>
      <c r="AD22" s="51"/>
      <c r="AE22" s="51"/>
      <c r="AF22" s="51"/>
      <c r="AG22" s="51"/>
      <c r="AH22" s="51"/>
      <c r="AI22" s="51"/>
      <c r="AJ22" s="51"/>
      <c r="AK22" s="51"/>
    </row>
    <row r="23" spans="1:37"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Y23" s="51"/>
      <c r="Z23" s="51"/>
      <c r="AA23" s="51"/>
      <c r="AB23" s="51"/>
      <c r="AC23" s="51"/>
      <c r="AD23" s="51"/>
      <c r="AE23" s="51"/>
      <c r="AF23" s="51"/>
      <c r="AG23" s="51"/>
      <c r="AH23" s="51"/>
      <c r="AI23" s="51"/>
      <c r="AJ23" s="51"/>
      <c r="AK23" s="51"/>
    </row>
    <row r="24" spans="1:37"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13">ROUND(SUM(H24:T24),5)</f>
        <v>162367.66</v>
      </c>
      <c r="V24" s="67">
        <v>165000</v>
      </c>
      <c r="W24" s="67">
        <f>165000-20000</f>
        <v>145000</v>
      </c>
      <c r="Y24" s="67"/>
      <c r="Z24" s="67"/>
      <c r="AA24" s="67"/>
      <c r="AB24" s="67"/>
      <c r="AC24" s="67"/>
      <c r="AD24" s="67"/>
      <c r="AE24" s="67"/>
      <c r="AF24" s="67"/>
      <c r="AG24" s="67"/>
      <c r="AH24" s="67"/>
      <c r="AI24" s="67"/>
      <c r="AJ24" s="67"/>
      <c r="AK24" s="67"/>
    </row>
    <row r="25" spans="1:37"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13"/>
        <v>19810</v>
      </c>
      <c r="V25" s="67">
        <v>18000</v>
      </c>
      <c r="W25" s="67">
        <v>18000</v>
      </c>
      <c r="Y25" s="67"/>
      <c r="Z25" s="67"/>
      <c r="AA25" s="67"/>
      <c r="AB25" s="67"/>
      <c r="AC25" s="67"/>
      <c r="AD25" s="67"/>
      <c r="AE25" s="67"/>
      <c r="AF25" s="67"/>
      <c r="AG25" s="67"/>
      <c r="AH25" s="67"/>
      <c r="AI25" s="67"/>
      <c r="AJ25" s="67"/>
      <c r="AK25" s="67"/>
    </row>
    <row r="26" spans="1:37"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13"/>
        <v>5027</v>
      </c>
      <c r="V26" s="67">
        <v>3000</v>
      </c>
      <c r="W26" s="67">
        <v>3000</v>
      </c>
      <c r="Y26" s="67">
        <f t="shared" si="6"/>
        <v>250</v>
      </c>
      <c r="Z26" s="67">
        <f t="shared" si="6"/>
        <v>250</v>
      </c>
      <c r="AA26" s="67">
        <f t="shared" si="6"/>
        <v>250</v>
      </c>
      <c r="AB26" s="67">
        <f t="shared" si="6"/>
        <v>250</v>
      </c>
      <c r="AC26" s="67">
        <f t="shared" si="6"/>
        <v>250</v>
      </c>
      <c r="AD26" s="67">
        <f t="shared" si="6"/>
        <v>250</v>
      </c>
      <c r="AE26" s="67">
        <f t="shared" si="6"/>
        <v>250</v>
      </c>
      <c r="AF26" s="67">
        <f t="shared" si="6"/>
        <v>250</v>
      </c>
      <c r="AG26" s="67">
        <f t="shared" si="6"/>
        <v>250</v>
      </c>
      <c r="AH26" s="67">
        <f t="shared" si="6"/>
        <v>250</v>
      </c>
      <c r="AI26" s="67">
        <f t="shared" si="6"/>
        <v>250</v>
      </c>
      <c r="AJ26" s="67">
        <f t="shared" ref="AJ26:AJ33" si="14">W26-Y26-Z26-AA26-AB26-AC26-AD26-AE26-AF26-AG26-AH26-AI26</f>
        <v>250</v>
      </c>
      <c r="AK26" s="67">
        <f t="shared" ref="AK26:AK33" si="15">SUM(Y26:AJ26)-W26</f>
        <v>0</v>
      </c>
    </row>
    <row r="27" spans="1:37"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13"/>
        <v>51100</v>
      </c>
      <c r="V27" s="67">
        <v>47000</v>
      </c>
      <c r="W27" s="67">
        <f>47000-10000</f>
        <v>37000</v>
      </c>
      <c r="Y27" s="67">
        <f t="shared" si="6"/>
        <v>3083</v>
      </c>
      <c r="Z27" s="67">
        <f t="shared" si="6"/>
        <v>3083</v>
      </c>
      <c r="AA27" s="67">
        <f t="shared" si="6"/>
        <v>3083</v>
      </c>
      <c r="AB27" s="67">
        <f t="shared" si="6"/>
        <v>3083</v>
      </c>
      <c r="AC27" s="67">
        <f t="shared" si="6"/>
        <v>3083</v>
      </c>
      <c r="AD27" s="67">
        <f t="shared" si="6"/>
        <v>3083</v>
      </c>
      <c r="AE27" s="67">
        <f t="shared" si="6"/>
        <v>3083</v>
      </c>
      <c r="AF27" s="67">
        <f t="shared" si="6"/>
        <v>3083</v>
      </c>
      <c r="AG27" s="67">
        <f t="shared" si="6"/>
        <v>3083</v>
      </c>
      <c r="AH27" s="67">
        <f t="shared" si="6"/>
        <v>3083</v>
      </c>
      <c r="AI27" s="67">
        <f t="shared" si="6"/>
        <v>3083</v>
      </c>
      <c r="AJ27" s="67">
        <f t="shared" si="14"/>
        <v>3087</v>
      </c>
      <c r="AK27" s="67">
        <f t="shared" si="15"/>
        <v>0</v>
      </c>
    </row>
    <row r="28" spans="1:37"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13"/>
        <v>94947.34</v>
      </c>
      <c r="V28" s="67">
        <v>70000</v>
      </c>
      <c r="W28" s="67">
        <f>70000-13200</f>
        <v>56800</v>
      </c>
      <c r="Y28" s="67">
        <f t="shared" si="6"/>
        <v>4733</v>
      </c>
      <c r="Z28" s="67">
        <f t="shared" si="6"/>
        <v>4733</v>
      </c>
      <c r="AA28" s="67">
        <f t="shared" si="6"/>
        <v>4733</v>
      </c>
      <c r="AB28" s="67">
        <f t="shared" si="6"/>
        <v>4733</v>
      </c>
      <c r="AC28" s="67">
        <f t="shared" si="6"/>
        <v>4733</v>
      </c>
      <c r="AD28" s="67">
        <f t="shared" si="6"/>
        <v>4733</v>
      </c>
      <c r="AE28" s="67">
        <f t="shared" si="6"/>
        <v>4733</v>
      </c>
      <c r="AF28" s="67">
        <f t="shared" si="6"/>
        <v>4733</v>
      </c>
      <c r="AG28" s="67">
        <f t="shared" si="6"/>
        <v>4733</v>
      </c>
      <c r="AH28" s="67">
        <f t="shared" si="6"/>
        <v>4733</v>
      </c>
      <c r="AI28" s="67">
        <f t="shared" si="6"/>
        <v>4733</v>
      </c>
      <c r="AJ28" s="67">
        <f t="shared" si="14"/>
        <v>4737</v>
      </c>
      <c r="AK28" s="67">
        <f t="shared" si="15"/>
        <v>0</v>
      </c>
    </row>
    <row r="29" spans="1:37"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13"/>
        <v>36700</v>
      </c>
      <c r="V29" s="67">
        <v>17000</v>
      </c>
      <c r="W29" s="67">
        <v>17000</v>
      </c>
      <c r="Y29" s="67">
        <f t="shared" si="6"/>
        <v>1417</v>
      </c>
      <c r="Z29" s="67">
        <f t="shared" si="6"/>
        <v>1417</v>
      </c>
      <c r="AA29" s="67">
        <f t="shared" si="6"/>
        <v>1417</v>
      </c>
      <c r="AB29" s="67">
        <f t="shared" si="6"/>
        <v>1417</v>
      </c>
      <c r="AC29" s="67">
        <f t="shared" si="6"/>
        <v>1417</v>
      </c>
      <c r="AD29" s="67">
        <f t="shared" si="6"/>
        <v>1417</v>
      </c>
      <c r="AE29" s="67">
        <f t="shared" si="6"/>
        <v>1417</v>
      </c>
      <c r="AF29" s="67">
        <f t="shared" si="6"/>
        <v>1417</v>
      </c>
      <c r="AG29" s="67">
        <f t="shared" si="6"/>
        <v>1417</v>
      </c>
      <c r="AH29" s="67">
        <f t="shared" si="6"/>
        <v>1417</v>
      </c>
      <c r="AI29" s="67">
        <f t="shared" si="6"/>
        <v>1417</v>
      </c>
      <c r="AJ29" s="67">
        <f t="shared" si="14"/>
        <v>1413</v>
      </c>
      <c r="AK29" s="67">
        <f t="shared" si="15"/>
        <v>0</v>
      </c>
    </row>
    <row r="30" spans="1:37"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13"/>
        <v>300</v>
      </c>
      <c r="V30" s="67">
        <v>300</v>
      </c>
      <c r="W30" s="67">
        <v>300</v>
      </c>
      <c r="Y30" s="67">
        <f t="shared" si="6"/>
        <v>25</v>
      </c>
      <c r="Z30" s="67">
        <f t="shared" si="6"/>
        <v>25</v>
      </c>
      <c r="AA30" s="67">
        <f t="shared" si="6"/>
        <v>25</v>
      </c>
      <c r="AB30" s="67">
        <f t="shared" si="6"/>
        <v>25</v>
      </c>
      <c r="AC30" s="67">
        <f t="shared" si="6"/>
        <v>25</v>
      </c>
      <c r="AD30" s="67">
        <f t="shared" si="6"/>
        <v>25</v>
      </c>
      <c r="AE30" s="67">
        <f t="shared" si="6"/>
        <v>25</v>
      </c>
      <c r="AF30" s="67">
        <f t="shared" si="6"/>
        <v>25</v>
      </c>
      <c r="AG30" s="67">
        <f t="shared" si="6"/>
        <v>25</v>
      </c>
      <c r="AH30" s="67">
        <f t="shared" si="6"/>
        <v>25</v>
      </c>
      <c r="AI30" s="67">
        <f t="shared" si="6"/>
        <v>25</v>
      </c>
      <c r="AJ30" s="67">
        <f t="shared" si="14"/>
        <v>25</v>
      </c>
      <c r="AK30" s="67">
        <f t="shared" si="15"/>
        <v>0</v>
      </c>
    </row>
    <row r="31" spans="1:37"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13"/>
        <v>32000</v>
      </c>
      <c r="V31" s="67">
        <v>6500</v>
      </c>
      <c r="W31" s="67">
        <v>16000</v>
      </c>
      <c r="X31" s="68" t="s">
        <v>309</v>
      </c>
      <c r="Y31" s="67">
        <f t="shared" si="6"/>
        <v>1333</v>
      </c>
      <c r="Z31" s="67">
        <f t="shared" si="6"/>
        <v>1333</v>
      </c>
      <c r="AA31" s="67">
        <f t="shared" si="6"/>
        <v>1333</v>
      </c>
      <c r="AB31" s="67">
        <f t="shared" si="6"/>
        <v>1333</v>
      </c>
      <c r="AC31" s="67">
        <f t="shared" si="6"/>
        <v>1333</v>
      </c>
      <c r="AD31" s="67">
        <f t="shared" si="6"/>
        <v>1333</v>
      </c>
      <c r="AE31" s="67">
        <f t="shared" si="6"/>
        <v>1333</v>
      </c>
      <c r="AF31" s="67">
        <f t="shared" si="6"/>
        <v>1333</v>
      </c>
      <c r="AG31" s="67">
        <f t="shared" si="6"/>
        <v>1333</v>
      </c>
      <c r="AH31" s="67">
        <f t="shared" si="6"/>
        <v>1333</v>
      </c>
      <c r="AI31" s="67">
        <f t="shared" si="6"/>
        <v>1333</v>
      </c>
      <c r="AJ31" s="67">
        <f t="shared" si="14"/>
        <v>1337</v>
      </c>
      <c r="AK31" s="67">
        <f t="shared" si="15"/>
        <v>0</v>
      </c>
    </row>
    <row r="32" spans="1:37"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13"/>
        <v>20463</v>
      </c>
      <c r="V32" s="67">
        <v>16000</v>
      </c>
      <c r="W32" s="67">
        <v>16000</v>
      </c>
      <c r="Y32" s="67">
        <f t="shared" si="6"/>
        <v>1333</v>
      </c>
      <c r="Z32" s="67">
        <f t="shared" si="6"/>
        <v>1333</v>
      </c>
      <c r="AA32" s="67">
        <f t="shared" si="6"/>
        <v>1333</v>
      </c>
      <c r="AB32" s="67">
        <f t="shared" si="6"/>
        <v>1333</v>
      </c>
      <c r="AC32" s="67">
        <f t="shared" si="6"/>
        <v>1333</v>
      </c>
      <c r="AD32" s="67">
        <f t="shared" si="6"/>
        <v>1333</v>
      </c>
      <c r="AE32" s="67">
        <f t="shared" si="6"/>
        <v>1333</v>
      </c>
      <c r="AF32" s="67">
        <f t="shared" si="6"/>
        <v>1333</v>
      </c>
      <c r="AG32" s="67">
        <f t="shared" si="6"/>
        <v>1333</v>
      </c>
      <c r="AH32" s="67">
        <f t="shared" si="6"/>
        <v>1333</v>
      </c>
      <c r="AI32" s="67">
        <f t="shared" si="6"/>
        <v>1333</v>
      </c>
      <c r="AJ32" s="67">
        <f t="shared" si="14"/>
        <v>1337</v>
      </c>
      <c r="AK32" s="67">
        <f t="shared" si="15"/>
        <v>0</v>
      </c>
    </row>
    <row r="33" spans="1:37"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13"/>
        <v>-46.5</v>
      </c>
      <c r="V33" s="67">
        <v>400</v>
      </c>
      <c r="W33" s="67">
        <v>400</v>
      </c>
      <c r="Y33" s="67">
        <f t="shared" si="6"/>
        <v>33</v>
      </c>
      <c r="Z33" s="67">
        <f t="shared" si="6"/>
        <v>33</v>
      </c>
      <c r="AA33" s="67">
        <f t="shared" si="6"/>
        <v>33</v>
      </c>
      <c r="AB33" s="67">
        <f t="shared" si="6"/>
        <v>33</v>
      </c>
      <c r="AC33" s="67">
        <f t="shared" si="6"/>
        <v>33</v>
      </c>
      <c r="AD33" s="67">
        <f t="shared" si="6"/>
        <v>33</v>
      </c>
      <c r="AE33" s="67">
        <f t="shared" si="6"/>
        <v>33</v>
      </c>
      <c r="AF33" s="67">
        <f t="shared" si="6"/>
        <v>33</v>
      </c>
      <c r="AG33" s="67">
        <f t="shared" si="6"/>
        <v>33</v>
      </c>
      <c r="AH33" s="67">
        <f t="shared" si="6"/>
        <v>33</v>
      </c>
      <c r="AI33" s="67">
        <f t="shared" si="6"/>
        <v>33</v>
      </c>
      <c r="AJ33" s="67">
        <f t="shared" si="14"/>
        <v>37</v>
      </c>
      <c r="AK33" s="67">
        <f t="shared" si="15"/>
        <v>0</v>
      </c>
    </row>
    <row r="34" spans="1:37" ht="15" thickBot="1" x14ac:dyDescent="0.35">
      <c r="A34" s="50"/>
      <c r="B34" s="50"/>
      <c r="C34" s="50"/>
      <c r="D34" s="50"/>
      <c r="E34" s="50" t="s">
        <v>100</v>
      </c>
      <c r="F34" s="50"/>
      <c r="G34" s="50"/>
      <c r="H34" s="53">
        <f t="shared" ref="H34:P34" si="16">ROUND(SUM(H23:H33),5)</f>
        <v>44230</v>
      </c>
      <c r="I34" s="53">
        <f t="shared" si="16"/>
        <v>13160</v>
      </c>
      <c r="J34" s="53">
        <f t="shared" si="16"/>
        <v>77890.5</v>
      </c>
      <c r="K34" s="53">
        <f t="shared" si="16"/>
        <v>40920</v>
      </c>
      <c r="L34" s="53">
        <f t="shared" si="16"/>
        <v>20925</v>
      </c>
      <c r="M34" s="53">
        <f t="shared" si="16"/>
        <v>32315</v>
      </c>
      <c r="N34" s="53">
        <f t="shared" si="16"/>
        <v>42070</v>
      </c>
      <c r="O34" s="53">
        <f t="shared" si="16"/>
        <v>38620</v>
      </c>
      <c r="P34" s="53">
        <f t="shared" si="16"/>
        <v>59133</v>
      </c>
      <c r="Q34" s="53">
        <f>ROUND(SUM(Q23:Q33),5)</f>
        <v>30655</v>
      </c>
      <c r="R34" s="53">
        <f>ROUND(SUM(R23:R33),5)</f>
        <v>2750</v>
      </c>
      <c r="S34" s="53">
        <f>ROUND(SUM(S23:S33),5)</f>
        <v>20000</v>
      </c>
      <c r="T34" s="53" t="s">
        <v>307</v>
      </c>
      <c r="U34" s="53">
        <f t="shared" si="13"/>
        <v>422668.5</v>
      </c>
      <c r="V34" s="53">
        <f>ROUND(SUM(V23:V33),5)</f>
        <v>343200</v>
      </c>
      <c r="W34" s="53">
        <f>ROUND(SUM(W23:W33),5)</f>
        <v>309500</v>
      </c>
      <c r="Y34" s="53"/>
      <c r="Z34" s="53"/>
      <c r="AA34" s="53"/>
      <c r="AB34" s="53"/>
      <c r="AC34" s="53"/>
      <c r="AD34" s="53"/>
      <c r="AE34" s="53"/>
      <c r="AF34" s="53"/>
      <c r="AG34" s="53"/>
      <c r="AH34" s="53"/>
      <c r="AI34" s="53"/>
      <c r="AJ34" s="53"/>
      <c r="AK34" s="53"/>
    </row>
    <row r="35" spans="1:37" x14ac:dyDescent="0.3">
      <c r="A35" s="50"/>
      <c r="B35" s="50"/>
      <c r="C35" s="50"/>
      <c r="D35" s="50" t="s">
        <v>3</v>
      </c>
      <c r="E35" s="50"/>
      <c r="F35" s="50"/>
      <c r="G35" s="50"/>
      <c r="H35" s="51">
        <f t="shared" ref="H35:P35" si="17">ROUND(H3+H15+H22+H34,5)</f>
        <v>61275.14</v>
      </c>
      <c r="I35" s="51">
        <f t="shared" si="17"/>
        <v>21077.040000000001</v>
      </c>
      <c r="J35" s="51">
        <f t="shared" si="17"/>
        <v>86259.35</v>
      </c>
      <c r="K35" s="51">
        <f t="shared" si="17"/>
        <v>85563.12</v>
      </c>
      <c r="L35" s="51">
        <f t="shared" si="17"/>
        <v>26431.9</v>
      </c>
      <c r="M35" s="51">
        <f t="shared" si="17"/>
        <v>297669.45</v>
      </c>
      <c r="N35" s="51">
        <f t="shared" si="17"/>
        <v>218782.29</v>
      </c>
      <c r="O35" s="51">
        <f t="shared" si="17"/>
        <v>59700.88</v>
      </c>
      <c r="P35" s="51">
        <f t="shared" si="17"/>
        <v>74424.84</v>
      </c>
      <c r="Q35" s="51">
        <f>ROUND(Q3+Q15+Q22+Q34,5)</f>
        <v>104610.76</v>
      </c>
      <c r="R35" s="51">
        <f>ROUND(R3+R15+R22+R34,5)</f>
        <v>275564.61</v>
      </c>
      <c r="S35" s="51">
        <f>ROUND(S3+S15+S22+S34,5)</f>
        <v>43652.36</v>
      </c>
      <c r="T35" s="51"/>
      <c r="U35" s="51">
        <f t="shared" si="13"/>
        <v>1355011.74</v>
      </c>
      <c r="V35" s="51">
        <f>ROUND(V3+V15+V22+V34,5)</f>
        <v>1201000</v>
      </c>
      <c r="W35" s="51">
        <f>ROUND(W3+W15+W22+W34,5)</f>
        <v>1198500</v>
      </c>
      <c r="Y35" s="51"/>
      <c r="Z35" s="51"/>
      <c r="AA35" s="51"/>
      <c r="AB35" s="51"/>
      <c r="AC35" s="51"/>
      <c r="AD35" s="51"/>
      <c r="AE35" s="51"/>
      <c r="AF35" s="51"/>
      <c r="AG35" s="51"/>
      <c r="AH35" s="51"/>
      <c r="AI35" s="51"/>
      <c r="AJ35" s="51"/>
      <c r="AK35" s="51"/>
    </row>
    <row r="36" spans="1:37"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Y36" s="51">
        <f t="shared" si="6"/>
        <v>0</v>
      </c>
      <c r="Z36" s="51">
        <f t="shared" si="6"/>
        <v>0</v>
      </c>
      <c r="AA36" s="51">
        <f t="shared" si="6"/>
        <v>0</v>
      </c>
      <c r="AB36" s="51">
        <f t="shared" si="6"/>
        <v>0</v>
      </c>
      <c r="AC36" s="51">
        <f t="shared" si="6"/>
        <v>0</v>
      </c>
      <c r="AD36" s="51">
        <f t="shared" si="6"/>
        <v>0</v>
      </c>
      <c r="AE36" s="51">
        <f t="shared" si="6"/>
        <v>0</v>
      </c>
      <c r="AF36" s="51">
        <f t="shared" si="6"/>
        <v>0</v>
      </c>
      <c r="AG36" s="51">
        <f t="shared" si="6"/>
        <v>0</v>
      </c>
      <c r="AH36" s="51">
        <f t="shared" si="6"/>
        <v>0</v>
      </c>
      <c r="AI36" s="51">
        <f t="shared" si="6"/>
        <v>0</v>
      </c>
      <c r="AJ36" s="51" t="e">
        <f>#REF!-Y36-Z36-AA36-AB36-AC36-AD36-AE36-AF36-AG36-AH36-AI36</f>
        <v>#REF!</v>
      </c>
      <c r="AK36" s="51" t="e">
        <f>SUM(Y36:AJ36)-#REF!</f>
        <v>#REF!</v>
      </c>
    </row>
    <row r="37" spans="1:37"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Y37" s="51">
        <f t="shared" si="6"/>
        <v>0</v>
      </c>
      <c r="Z37" s="51">
        <f t="shared" si="6"/>
        <v>0</v>
      </c>
      <c r="AA37" s="51">
        <f t="shared" si="6"/>
        <v>0</v>
      </c>
      <c r="AB37" s="51">
        <f t="shared" si="6"/>
        <v>0</v>
      </c>
      <c r="AC37" s="51">
        <f t="shared" si="6"/>
        <v>0</v>
      </c>
      <c r="AD37" s="51">
        <f t="shared" si="6"/>
        <v>0</v>
      </c>
      <c r="AE37" s="51">
        <f t="shared" si="6"/>
        <v>0</v>
      </c>
      <c r="AF37" s="51">
        <f t="shared" si="6"/>
        <v>0</v>
      </c>
      <c r="AG37" s="51">
        <f t="shared" si="6"/>
        <v>0</v>
      </c>
      <c r="AH37" s="51">
        <f t="shared" si="6"/>
        <v>0</v>
      </c>
      <c r="AI37" s="51">
        <f t="shared" si="6"/>
        <v>0</v>
      </c>
      <c r="AJ37" s="51" t="e">
        <f>#REF!-Y37-Z37-AA37-AB37-AC37-AD37-AE37-AF37-AG37-AH37-AI37</f>
        <v>#REF!</v>
      </c>
      <c r="AK37" s="51" t="e">
        <f>SUM(Y37:AJ37)-#REF!</f>
        <v>#REF!</v>
      </c>
    </row>
    <row r="38" spans="1:37" ht="15" hidden="1" thickBot="1" x14ac:dyDescent="0.35">
      <c r="A38" s="50"/>
      <c r="B38" s="50"/>
      <c r="C38" s="50"/>
      <c r="D38" s="50" t="s">
        <v>103</v>
      </c>
      <c r="E38" s="50"/>
      <c r="F38" s="50"/>
      <c r="G38" s="50"/>
      <c r="H38" s="53">
        <f t="shared" ref="H38:P38" si="18">ROUND(SUM(H36:H37),5)</f>
        <v>0</v>
      </c>
      <c r="I38" s="53">
        <f t="shared" si="18"/>
        <v>0</v>
      </c>
      <c r="J38" s="53">
        <f t="shared" si="18"/>
        <v>0</v>
      </c>
      <c r="K38" s="53">
        <f t="shared" si="18"/>
        <v>0</v>
      </c>
      <c r="L38" s="53">
        <f t="shared" si="18"/>
        <v>0</v>
      </c>
      <c r="M38" s="53">
        <f t="shared" si="18"/>
        <v>0</v>
      </c>
      <c r="N38" s="53">
        <f t="shared" si="18"/>
        <v>0</v>
      </c>
      <c r="O38" s="53">
        <f t="shared" si="18"/>
        <v>0</v>
      </c>
      <c r="P38" s="53">
        <f t="shared" si="18"/>
        <v>0</v>
      </c>
      <c r="Q38" s="53">
        <f>ROUND(SUM(Q36:Q37),5)</f>
        <v>0</v>
      </c>
      <c r="R38" s="53">
        <f>ROUND(SUM(R36:R37),5)</f>
        <v>0</v>
      </c>
      <c r="S38" s="53">
        <f>ROUND(SUM(S36:S37),5)</f>
        <v>0</v>
      </c>
      <c r="T38" s="53"/>
      <c r="U38" s="53">
        <f>ROUND(SUM(H38:T38),5)</f>
        <v>0</v>
      </c>
      <c r="V38" s="53">
        <f>ROUND(SUM(V36:V37),5)</f>
        <v>0</v>
      </c>
      <c r="W38" s="53">
        <f>ROUND(SUM(W36:W37),5)</f>
        <v>0</v>
      </c>
      <c r="Y38" s="53">
        <f t="shared" si="6"/>
        <v>0</v>
      </c>
      <c r="Z38" s="53">
        <f t="shared" si="6"/>
        <v>0</v>
      </c>
      <c r="AA38" s="53">
        <f t="shared" si="6"/>
        <v>0</v>
      </c>
      <c r="AB38" s="53">
        <f t="shared" si="6"/>
        <v>0</v>
      </c>
      <c r="AC38" s="53">
        <f t="shared" si="6"/>
        <v>0</v>
      </c>
      <c r="AD38" s="53">
        <f t="shared" si="6"/>
        <v>0</v>
      </c>
      <c r="AE38" s="53">
        <f t="shared" si="6"/>
        <v>0</v>
      </c>
      <c r="AF38" s="53">
        <f t="shared" si="6"/>
        <v>0</v>
      </c>
      <c r="AG38" s="53">
        <f t="shared" si="6"/>
        <v>0</v>
      </c>
      <c r="AH38" s="53">
        <f t="shared" si="6"/>
        <v>0</v>
      </c>
      <c r="AI38" s="53">
        <f t="shared" si="6"/>
        <v>0</v>
      </c>
      <c r="AJ38" s="53" t="e">
        <f>#REF!-Y38-Z38-AA38-AB38-AC38-AD38-AE38-AF38-AG38-AH38-AI38</f>
        <v>#REF!</v>
      </c>
      <c r="AK38" s="53" t="e">
        <f>SUM(Y38:AJ38)-#REF!</f>
        <v>#REF!</v>
      </c>
    </row>
    <row r="39" spans="1:37" hidden="1" x14ac:dyDescent="0.3">
      <c r="A39" s="50"/>
      <c r="B39" s="50"/>
      <c r="C39" s="50" t="s">
        <v>104</v>
      </c>
      <c r="D39" s="50"/>
      <c r="E39" s="50"/>
      <c r="F39" s="50"/>
      <c r="G39" s="50"/>
      <c r="H39" s="51">
        <f t="shared" ref="H39:P39" si="19">ROUND(H35-H38,5)</f>
        <v>61275.14</v>
      </c>
      <c r="I39" s="51">
        <f t="shared" si="19"/>
        <v>21077.040000000001</v>
      </c>
      <c r="J39" s="51">
        <f t="shared" si="19"/>
        <v>86259.35</v>
      </c>
      <c r="K39" s="51">
        <f t="shared" si="19"/>
        <v>85563.12</v>
      </c>
      <c r="L39" s="51">
        <f t="shared" si="19"/>
        <v>26431.9</v>
      </c>
      <c r="M39" s="51">
        <f t="shared" si="19"/>
        <v>297669.45</v>
      </c>
      <c r="N39" s="51">
        <f t="shared" si="19"/>
        <v>218782.29</v>
      </c>
      <c r="O39" s="51">
        <f t="shared" si="19"/>
        <v>59700.88</v>
      </c>
      <c r="P39" s="51">
        <f t="shared" si="19"/>
        <v>74424.84</v>
      </c>
      <c r="Q39" s="51">
        <f>ROUND(Q35-Q38,5)</f>
        <v>104610.76</v>
      </c>
      <c r="R39" s="51">
        <f>ROUND(R35-R38,5)</f>
        <v>275564.61</v>
      </c>
      <c r="S39" s="51">
        <f>ROUND(S35-S38,5)</f>
        <v>43652.36</v>
      </c>
      <c r="T39" s="51"/>
      <c r="U39" s="51">
        <f>ROUND(SUM(H39:T39),5)</f>
        <v>1355011.74</v>
      </c>
      <c r="V39" s="51">
        <f>ROUND(V35-V38,5)</f>
        <v>1201000</v>
      </c>
      <c r="W39" s="51">
        <f>ROUND(W35-W38,5)</f>
        <v>1198500</v>
      </c>
      <c r="Y39" s="51">
        <f t="shared" si="6"/>
        <v>99875</v>
      </c>
      <c r="Z39" s="51">
        <f t="shared" si="6"/>
        <v>99875</v>
      </c>
      <c r="AA39" s="51">
        <f t="shared" si="6"/>
        <v>99875</v>
      </c>
      <c r="AB39" s="51">
        <f t="shared" si="6"/>
        <v>99875</v>
      </c>
      <c r="AC39" s="51">
        <f t="shared" si="6"/>
        <v>99875</v>
      </c>
      <c r="AD39" s="51">
        <f t="shared" si="6"/>
        <v>99875</v>
      </c>
      <c r="AE39" s="51">
        <f t="shared" si="6"/>
        <v>99875</v>
      </c>
      <c r="AF39" s="51">
        <f t="shared" si="6"/>
        <v>99875</v>
      </c>
      <c r="AG39" s="51">
        <f t="shared" si="6"/>
        <v>99875</v>
      </c>
      <c r="AH39" s="51">
        <f t="shared" si="6"/>
        <v>99875</v>
      </c>
      <c r="AI39" s="51">
        <f t="shared" si="6"/>
        <v>99875</v>
      </c>
      <c r="AJ39" s="51" t="e">
        <f>#REF!-Y39-Z39-AA39-AB39-AC39-AD39-AE39-AF39-AG39-AH39-AI39</f>
        <v>#REF!</v>
      </c>
      <c r="AK39" s="51" t="e">
        <f>SUM(Y39:AJ39)-#REF!</f>
        <v>#REF!</v>
      </c>
    </row>
    <row r="40" spans="1:37"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Y40" s="51"/>
      <c r="Z40" s="51"/>
      <c r="AA40" s="51"/>
      <c r="AB40" s="51"/>
      <c r="AC40" s="51"/>
      <c r="AD40" s="51"/>
      <c r="AE40" s="51"/>
      <c r="AF40" s="51"/>
      <c r="AG40" s="51"/>
      <c r="AH40" s="51"/>
      <c r="AI40" s="51"/>
      <c r="AJ40" s="51"/>
      <c r="AK40" s="51"/>
    </row>
    <row r="41" spans="1:37"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Y41" s="51"/>
      <c r="Z41" s="51"/>
      <c r="AA41" s="51"/>
      <c r="AB41" s="51"/>
      <c r="AC41" s="51"/>
      <c r="AD41" s="51"/>
      <c r="AE41" s="51"/>
      <c r="AF41" s="51"/>
      <c r="AG41" s="51"/>
      <c r="AH41" s="51"/>
      <c r="AI41" s="51"/>
      <c r="AJ41" s="51"/>
      <c r="AK41" s="51"/>
    </row>
    <row r="42" spans="1:37"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Y42" s="51"/>
      <c r="Z42" s="51"/>
      <c r="AA42" s="51"/>
      <c r="AB42" s="51"/>
      <c r="AC42" s="51"/>
      <c r="AD42" s="51"/>
      <c r="AE42" s="51"/>
      <c r="AF42" s="51"/>
      <c r="AG42" s="51"/>
      <c r="AH42" s="51"/>
      <c r="AI42" s="51"/>
      <c r="AJ42" s="51"/>
      <c r="AK42" s="51"/>
    </row>
    <row r="43" spans="1:37"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Y43" s="118">
        <f>ROUND($W43*0.044,0)</f>
        <v>14036</v>
      </c>
      <c r="Z43" s="118">
        <f>ROUND($W43*0.073,0)</f>
        <v>23287</v>
      </c>
      <c r="AA43" s="118">
        <f>ROUND($W43*0.073,0)</f>
        <v>23287</v>
      </c>
      <c r="AB43" s="118">
        <f>ROUND($W43*0.11,0)</f>
        <v>35090</v>
      </c>
      <c r="AC43" s="118">
        <f t="shared" ref="AC43:AD43" si="20">ROUND($W43*0.073,0)</f>
        <v>23287</v>
      </c>
      <c r="AD43" s="118">
        <f t="shared" si="20"/>
        <v>23287</v>
      </c>
      <c r="AE43" s="118">
        <f>ROUND($W43*0.13,0)</f>
        <v>41470</v>
      </c>
      <c r="AF43" s="118">
        <f>ROUND($W43*0.073,0)</f>
        <v>23287</v>
      </c>
      <c r="AG43" s="118">
        <f>ROUND($W43*0.073,0)</f>
        <v>23287</v>
      </c>
      <c r="AH43" s="118">
        <f>ROUND($W43*0.11,0)</f>
        <v>35090</v>
      </c>
      <c r="AI43" s="118">
        <f>ROUND($W43*0.073,0)</f>
        <v>23287</v>
      </c>
      <c r="AJ43" s="118">
        <f t="shared" ref="AJ43:AJ46" si="21">W43-Y43-Z43-AA43-AB43-AC43-AD43-AE43-AF43-AG43-AH43-AI43</f>
        <v>30305</v>
      </c>
      <c r="AK43" s="118">
        <f t="shared" ref="AK43:AK46" si="22">SUM(Y43:AJ43)-W43</f>
        <v>0</v>
      </c>
    </row>
    <row r="44" spans="1:37"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Y44" s="118">
        <v>0</v>
      </c>
      <c r="Z44" s="118">
        <v>0</v>
      </c>
      <c r="AA44" s="118">
        <v>0</v>
      </c>
      <c r="AB44" s="118">
        <v>0</v>
      </c>
      <c r="AC44" s="118">
        <v>0</v>
      </c>
      <c r="AD44" s="118">
        <f>ROUND($W44/1,0)</f>
        <v>6500</v>
      </c>
      <c r="AE44" s="118">
        <v>0</v>
      </c>
      <c r="AF44" s="118">
        <v>0</v>
      </c>
      <c r="AG44" s="118">
        <v>0</v>
      </c>
      <c r="AH44" s="118">
        <v>0</v>
      </c>
      <c r="AI44" s="118">
        <v>0</v>
      </c>
      <c r="AJ44" s="118">
        <f t="shared" si="21"/>
        <v>0</v>
      </c>
      <c r="AK44" s="118">
        <f t="shared" si="22"/>
        <v>0</v>
      </c>
    </row>
    <row r="45" spans="1:37"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Y45" s="67">
        <v>0</v>
      </c>
      <c r="Z45" s="67">
        <v>0</v>
      </c>
      <c r="AA45" s="67">
        <v>0</v>
      </c>
      <c r="AB45" s="67">
        <v>0</v>
      </c>
      <c r="AC45" s="67">
        <v>0</v>
      </c>
      <c r="AD45" s="67">
        <f>ROUND($W45/1,0)</f>
        <v>0</v>
      </c>
      <c r="AE45" s="67">
        <v>0</v>
      </c>
      <c r="AF45" s="67">
        <v>0</v>
      </c>
      <c r="AG45" s="67">
        <v>0</v>
      </c>
      <c r="AH45" s="67">
        <v>0</v>
      </c>
      <c r="AI45" s="67">
        <v>0</v>
      </c>
      <c r="AJ45" s="67">
        <f t="shared" si="21"/>
        <v>0</v>
      </c>
      <c r="AK45" s="67">
        <f t="shared" si="22"/>
        <v>0</v>
      </c>
    </row>
    <row r="46" spans="1:37"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Y46" s="69">
        <f t="shared" ref="Y46:AI46" si="23">ROUND($W46/12,0)</f>
        <v>38</v>
      </c>
      <c r="Z46" s="69">
        <f t="shared" si="23"/>
        <v>38</v>
      </c>
      <c r="AA46" s="69">
        <f t="shared" si="23"/>
        <v>38</v>
      </c>
      <c r="AB46" s="69">
        <f t="shared" si="23"/>
        <v>38</v>
      </c>
      <c r="AC46" s="69">
        <f t="shared" si="23"/>
        <v>38</v>
      </c>
      <c r="AD46" s="69">
        <f t="shared" si="23"/>
        <v>38</v>
      </c>
      <c r="AE46" s="69">
        <f t="shared" si="23"/>
        <v>38</v>
      </c>
      <c r="AF46" s="69">
        <f t="shared" si="23"/>
        <v>38</v>
      </c>
      <c r="AG46" s="69">
        <f t="shared" si="23"/>
        <v>38</v>
      </c>
      <c r="AH46" s="69">
        <f t="shared" si="23"/>
        <v>38</v>
      </c>
      <c r="AI46" s="69">
        <f t="shared" si="23"/>
        <v>38</v>
      </c>
      <c r="AJ46" s="69">
        <f t="shared" si="21"/>
        <v>32</v>
      </c>
      <c r="AK46" s="69">
        <f t="shared" si="22"/>
        <v>0</v>
      </c>
    </row>
    <row r="47" spans="1:37" x14ac:dyDescent="0.3">
      <c r="A47" s="50"/>
      <c r="B47" s="50"/>
      <c r="C47" s="50"/>
      <c r="D47" s="50"/>
      <c r="E47" s="50"/>
      <c r="F47" s="50" t="s">
        <v>110</v>
      </c>
      <c r="G47" s="50"/>
      <c r="H47" s="51">
        <f t="shared" ref="H47:S47" si="24">ROUND(SUM(H42:H46),5)</f>
        <v>8808.32</v>
      </c>
      <c r="I47" s="51">
        <f t="shared" si="24"/>
        <v>17329.8</v>
      </c>
      <c r="J47" s="51">
        <f t="shared" si="24"/>
        <v>20635.86</v>
      </c>
      <c r="K47" s="51">
        <f t="shared" si="24"/>
        <v>23023.34</v>
      </c>
      <c r="L47" s="51">
        <f t="shared" si="24"/>
        <v>15880.78</v>
      </c>
      <c r="M47" s="51">
        <f t="shared" si="24"/>
        <v>24390.73</v>
      </c>
      <c r="N47" s="51">
        <f t="shared" si="24"/>
        <v>35651.15</v>
      </c>
      <c r="O47" s="51">
        <f t="shared" si="24"/>
        <v>18420.349999999999</v>
      </c>
      <c r="P47" s="51">
        <f t="shared" si="24"/>
        <v>18331.54</v>
      </c>
      <c r="Q47" s="51">
        <f t="shared" si="24"/>
        <v>27613.21</v>
      </c>
      <c r="R47" s="51">
        <f t="shared" si="24"/>
        <v>18519.61</v>
      </c>
      <c r="S47" s="51">
        <f t="shared" si="24"/>
        <v>22023.49</v>
      </c>
      <c r="T47" s="51"/>
      <c r="U47" s="51">
        <f>ROUND(SUM(H47:T47),5)</f>
        <v>250628.18</v>
      </c>
      <c r="V47" s="51">
        <f>ROUND(SUM(V42:V46),5)</f>
        <v>291950</v>
      </c>
      <c r="W47" s="51">
        <f>ROUND(SUM(W42:W46),5)</f>
        <v>325950</v>
      </c>
      <c r="Y47" s="51">
        <f t="shared" ref="Y47:AI47" si="25">ROUND($W48/12,0)</f>
        <v>0</v>
      </c>
      <c r="Z47" s="51">
        <f t="shared" si="25"/>
        <v>0</v>
      </c>
      <c r="AA47" s="51">
        <f t="shared" si="25"/>
        <v>0</v>
      </c>
      <c r="AB47" s="51">
        <f t="shared" si="25"/>
        <v>0</v>
      </c>
      <c r="AC47" s="51">
        <f t="shared" si="25"/>
        <v>0</v>
      </c>
      <c r="AD47" s="51">
        <f t="shared" si="25"/>
        <v>0</v>
      </c>
      <c r="AE47" s="51">
        <f t="shared" si="25"/>
        <v>0</v>
      </c>
      <c r="AF47" s="51">
        <f t="shared" si="25"/>
        <v>0</v>
      </c>
      <c r="AG47" s="51">
        <f t="shared" si="25"/>
        <v>0</v>
      </c>
      <c r="AH47" s="51">
        <f t="shared" si="25"/>
        <v>0</v>
      </c>
      <c r="AI47" s="51">
        <f t="shared" si="25"/>
        <v>0</v>
      </c>
      <c r="AJ47" s="51" t="e">
        <f>#REF!-Y47-Z47-AA47-AB47-AC47-AD47-AE47-AF47-AG47-AH47-AI47</f>
        <v>#REF!</v>
      </c>
      <c r="AK47" s="51" t="e">
        <f>SUM(Y47:AJ47)-#REF!</f>
        <v>#REF!</v>
      </c>
    </row>
    <row r="48" spans="1:37" x14ac:dyDescent="0.3">
      <c r="A48" s="50"/>
      <c r="B48" s="50"/>
      <c r="C48" s="50"/>
      <c r="D48" s="50"/>
      <c r="E48" s="50"/>
      <c r="F48" s="50"/>
      <c r="G48" s="50"/>
      <c r="H48" s="51"/>
      <c r="I48" s="51"/>
      <c r="J48" s="51"/>
      <c r="K48" s="51"/>
      <c r="L48" s="51"/>
      <c r="M48" s="51"/>
      <c r="N48" s="51"/>
      <c r="O48" s="51"/>
      <c r="P48" s="51"/>
      <c r="Q48" s="51"/>
      <c r="R48" s="51"/>
      <c r="S48" s="51"/>
      <c r="T48" s="51"/>
      <c r="U48" s="51"/>
      <c r="V48" s="51"/>
      <c r="W48" s="51"/>
      <c r="Y48" s="51"/>
      <c r="Z48" s="51"/>
      <c r="AA48" s="51"/>
      <c r="AB48" s="51"/>
      <c r="AC48" s="51"/>
      <c r="AD48" s="51"/>
      <c r="AE48" s="51"/>
      <c r="AF48" s="51"/>
      <c r="AG48" s="51"/>
      <c r="AH48" s="51"/>
      <c r="AI48" s="51"/>
      <c r="AJ48" s="51"/>
      <c r="AK48" s="51"/>
    </row>
    <row r="49" spans="1:37" x14ac:dyDescent="0.3">
      <c r="A49" s="50"/>
      <c r="B49" s="50"/>
      <c r="C49" s="50"/>
      <c r="D49" s="50"/>
      <c r="E49" s="50"/>
      <c r="F49" s="50"/>
      <c r="G49" s="50"/>
      <c r="H49" s="51"/>
      <c r="I49" s="51"/>
      <c r="J49" s="51"/>
      <c r="K49" s="51"/>
      <c r="L49" s="51"/>
      <c r="M49" s="51"/>
      <c r="N49" s="51"/>
      <c r="O49" s="51"/>
      <c r="P49" s="51"/>
      <c r="Q49" s="51"/>
      <c r="R49" s="51"/>
      <c r="S49" s="51"/>
      <c r="T49" s="51"/>
      <c r="U49" s="51"/>
      <c r="V49" s="51"/>
      <c r="W49" s="51"/>
      <c r="Y49" s="51"/>
      <c r="Z49" s="51"/>
      <c r="AA49" s="51"/>
      <c r="AB49" s="51"/>
      <c r="AC49" s="51"/>
      <c r="AD49" s="51"/>
      <c r="AE49" s="51"/>
      <c r="AF49" s="51"/>
      <c r="AG49" s="51"/>
      <c r="AH49" s="51"/>
      <c r="AI49" s="51"/>
      <c r="AJ49" s="51"/>
      <c r="AK49" s="51"/>
    </row>
    <row r="50" spans="1:37"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Y50" s="51"/>
      <c r="Z50" s="51"/>
      <c r="AA50" s="51"/>
      <c r="AB50" s="51"/>
      <c r="AC50" s="51"/>
      <c r="AD50" s="51"/>
      <c r="AE50" s="51"/>
      <c r="AF50" s="51"/>
      <c r="AG50" s="51"/>
      <c r="AH50" s="51"/>
      <c r="AI50" s="51"/>
      <c r="AJ50" s="51"/>
      <c r="AK50" s="51"/>
    </row>
    <row r="51" spans="1:37"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Y51" s="52">
        <f t="shared" ref="Y51:AI59" si="26">ROUND($W51/12,0)</f>
        <v>0</v>
      </c>
      <c r="Z51" s="52">
        <f t="shared" si="26"/>
        <v>0</v>
      </c>
      <c r="AA51" s="52">
        <f t="shared" si="26"/>
        <v>0</v>
      </c>
      <c r="AB51" s="52">
        <f t="shared" si="26"/>
        <v>0</v>
      </c>
      <c r="AC51" s="52">
        <f t="shared" si="26"/>
        <v>0</v>
      </c>
      <c r="AD51" s="52">
        <f t="shared" si="26"/>
        <v>0</v>
      </c>
      <c r="AE51" s="52">
        <f t="shared" si="26"/>
        <v>0</v>
      </c>
      <c r="AF51" s="52">
        <f t="shared" si="26"/>
        <v>0</v>
      </c>
      <c r="AG51" s="52">
        <f t="shared" si="26"/>
        <v>0</v>
      </c>
      <c r="AH51" s="52">
        <f t="shared" si="26"/>
        <v>0</v>
      </c>
      <c r="AI51" s="52">
        <f t="shared" si="26"/>
        <v>0</v>
      </c>
      <c r="AJ51" s="52">
        <f t="shared" ref="AJ51" si="27">W51-Y51-Z51-AA51-AB51-AC51-AD51-AE51-AF51-AG51-AH51-AI51</f>
        <v>0</v>
      </c>
      <c r="AK51" s="52">
        <f t="shared" ref="AK51" si="28">SUM(Y51:AJ51)-W51</f>
        <v>0</v>
      </c>
    </row>
    <row r="52" spans="1:37" x14ac:dyDescent="0.3">
      <c r="A52" s="50"/>
      <c r="B52" s="50"/>
      <c r="C52" s="50"/>
      <c r="D52" s="50"/>
      <c r="E52" s="50"/>
      <c r="F52" s="50" t="s">
        <v>278</v>
      </c>
      <c r="G52" s="50"/>
      <c r="H52" s="51">
        <f t="shared" ref="H52:P52" si="29">ROUND(SUM(H50:H51),5)</f>
        <v>0</v>
      </c>
      <c r="I52" s="51">
        <f t="shared" si="29"/>
        <v>0</v>
      </c>
      <c r="J52" s="51">
        <f t="shared" si="29"/>
        <v>0</v>
      </c>
      <c r="K52" s="51">
        <f t="shared" si="29"/>
        <v>1254.4000000000001</v>
      </c>
      <c r="L52" s="51">
        <f t="shared" si="29"/>
        <v>851.2</v>
      </c>
      <c r="M52" s="51">
        <f t="shared" si="29"/>
        <v>0</v>
      </c>
      <c r="N52" s="51">
        <f t="shared" si="29"/>
        <v>0</v>
      </c>
      <c r="O52" s="51">
        <f t="shared" si="29"/>
        <v>0</v>
      </c>
      <c r="P52" s="51">
        <f t="shared" si="29"/>
        <v>0</v>
      </c>
      <c r="Q52" s="51">
        <f>ROUND(SUM(Q50:Q51),5)</f>
        <v>0</v>
      </c>
      <c r="R52" s="51">
        <f>ROUND(SUM(R50:R51),5)</f>
        <v>0</v>
      </c>
      <c r="S52" s="51">
        <f>ROUND(SUM(S50:S51),5)</f>
        <v>0</v>
      </c>
      <c r="T52" s="51"/>
      <c r="U52" s="51">
        <f>ROUND(SUM(H52:T52),5)</f>
        <v>2105.6</v>
      </c>
      <c r="V52" s="51">
        <f>ROUND(SUM(V50:V51),5)</f>
        <v>43680</v>
      </c>
      <c r="W52" s="51">
        <f>ROUND(SUM(W50:W51),5)</f>
        <v>0</v>
      </c>
      <c r="Y52" s="51"/>
      <c r="Z52" s="51"/>
      <c r="AA52" s="51"/>
      <c r="AB52" s="51"/>
      <c r="AC52" s="51"/>
      <c r="AD52" s="51"/>
      <c r="AE52" s="51"/>
      <c r="AF52" s="51"/>
      <c r="AG52" s="51"/>
      <c r="AH52" s="51"/>
      <c r="AI52" s="51"/>
      <c r="AJ52" s="51"/>
      <c r="AK52" s="51"/>
    </row>
    <row r="53" spans="1:37"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Y53" s="51"/>
      <c r="Z53" s="51"/>
      <c r="AA53" s="51"/>
      <c r="AB53" s="51"/>
      <c r="AC53" s="51"/>
      <c r="AD53" s="51"/>
      <c r="AE53" s="51"/>
      <c r="AF53" s="51"/>
      <c r="AG53" s="51"/>
      <c r="AH53" s="51"/>
      <c r="AI53" s="51"/>
      <c r="AJ53" s="51"/>
      <c r="AK53" s="51"/>
    </row>
    <row r="54" spans="1:37"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Y54" s="51">
        <f t="shared" si="26"/>
        <v>1958</v>
      </c>
      <c r="Z54" s="51">
        <f t="shared" si="26"/>
        <v>1958</v>
      </c>
      <c r="AA54" s="51">
        <f t="shared" si="26"/>
        <v>1958</v>
      </c>
      <c r="AB54" s="51">
        <f t="shared" si="26"/>
        <v>1958</v>
      </c>
      <c r="AC54" s="51">
        <f t="shared" si="26"/>
        <v>1958</v>
      </c>
      <c r="AD54" s="51">
        <f t="shared" si="26"/>
        <v>1958</v>
      </c>
      <c r="AE54" s="51">
        <f t="shared" si="26"/>
        <v>1958</v>
      </c>
      <c r="AF54" s="51">
        <f t="shared" si="26"/>
        <v>1958</v>
      </c>
      <c r="AG54" s="51">
        <f t="shared" si="26"/>
        <v>1958</v>
      </c>
      <c r="AH54" s="51">
        <f t="shared" si="26"/>
        <v>1958</v>
      </c>
      <c r="AI54" s="51">
        <f t="shared" si="26"/>
        <v>1958</v>
      </c>
      <c r="AJ54" s="51">
        <f t="shared" ref="AJ54:AJ55" si="30">W54-Y54-Z54-AA54-AB54-AC54-AD54-AE54-AF54-AG54-AH54-AI54</f>
        <v>1962</v>
      </c>
      <c r="AK54" s="51">
        <f t="shared" ref="AK54:AK55" si="31">SUM(Y54:AJ54)-W54</f>
        <v>0</v>
      </c>
    </row>
    <row r="55" spans="1:37"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Y55" s="52">
        <f t="shared" si="26"/>
        <v>0</v>
      </c>
      <c r="Z55" s="52">
        <f t="shared" si="26"/>
        <v>0</v>
      </c>
      <c r="AA55" s="52">
        <f t="shared" si="26"/>
        <v>0</v>
      </c>
      <c r="AB55" s="52">
        <f t="shared" si="26"/>
        <v>0</v>
      </c>
      <c r="AC55" s="52">
        <f t="shared" si="26"/>
        <v>0</v>
      </c>
      <c r="AD55" s="52">
        <f t="shared" si="26"/>
        <v>0</v>
      </c>
      <c r="AE55" s="52">
        <f t="shared" si="26"/>
        <v>0</v>
      </c>
      <c r="AF55" s="52">
        <f t="shared" si="26"/>
        <v>0</v>
      </c>
      <c r="AG55" s="52">
        <f t="shared" si="26"/>
        <v>0</v>
      </c>
      <c r="AH55" s="52">
        <f t="shared" si="26"/>
        <v>0</v>
      </c>
      <c r="AI55" s="52">
        <f t="shared" si="26"/>
        <v>0</v>
      </c>
      <c r="AJ55" s="52">
        <f t="shared" si="30"/>
        <v>0</v>
      </c>
      <c r="AK55" s="52">
        <f t="shared" si="31"/>
        <v>0</v>
      </c>
    </row>
    <row r="56" spans="1:37" x14ac:dyDescent="0.3">
      <c r="A56" s="50"/>
      <c r="B56" s="50"/>
      <c r="C56" s="50"/>
      <c r="D56" s="50"/>
      <c r="E56" s="50"/>
      <c r="F56" s="50" t="s">
        <v>114</v>
      </c>
      <c r="G56" s="50"/>
      <c r="H56" s="51">
        <f t="shared" ref="H56:P56" si="32">ROUND(SUM(H53:H55),5)</f>
        <v>1363.28</v>
      </c>
      <c r="I56" s="51">
        <f t="shared" si="32"/>
        <v>2493.0500000000002</v>
      </c>
      <c r="J56" s="51">
        <f t="shared" si="32"/>
        <v>30.56</v>
      </c>
      <c r="K56" s="51">
        <f t="shared" si="32"/>
        <v>1950.84</v>
      </c>
      <c r="L56" s="51">
        <f t="shared" si="32"/>
        <v>1313.48</v>
      </c>
      <c r="M56" s="51">
        <f t="shared" si="32"/>
        <v>1320.95</v>
      </c>
      <c r="N56" s="51">
        <f t="shared" si="32"/>
        <v>1321.44</v>
      </c>
      <c r="O56" s="51">
        <f t="shared" si="32"/>
        <v>1329.6</v>
      </c>
      <c r="P56" s="51">
        <f t="shared" si="32"/>
        <v>1319.97</v>
      </c>
      <c r="Q56" s="51">
        <f>ROUND(SUM(Q53:Q55),5)</f>
        <v>1985.98</v>
      </c>
      <c r="R56" s="51">
        <f>ROUND(SUM(R53:R55),5)</f>
        <v>1328.89</v>
      </c>
      <c r="S56" s="51">
        <f>ROUND(SUM(S53:S55),5)</f>
        <v>1197.02</v>
      </c>
      <c r="T56" s="51"/>
      <c r="U56" s="51">
        <f>ROUND(SUM(H56:T56),5)</f>
        <v>16955.060000000001</v>
      </c>
      <c r="V56" s="51">
        <f>ROUND(SUM(V53:V55),5)</f>
        <v>21000</v>
      </c>
      <c r="W56" s="51">
        <f>ROUND(SUM(W53:W55),5)</f>
        <v>23500</v>
      </c>
      <c r="Y56" s="51"/>
      <c r="Z56" s="51"/>
      <c r="AA56" s="51"/>
      <c r="AB56" s="51"/>
      <c r="AC56" s="51"/>
      <c r="AD56" s="51"/>
      <c r="AE56" s="51"/>
      <c r="AF56" s="51"/>
      <c r="AG56" s="51"/>
      <c r="AH56" s="51"/>
      <c r="AI56" s="51"/>
      <c r="AJ56" s="51"/>
      <c r="AK56" s="51"/>
    </row>
    <row r="57" spans="1:37"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Y57" s="51"/>
      <c r="Z57" s="51"/>
      <c r="AA57" s="51"/>
      <c r="AB57" s="51"/>
      <c r="AC57" s="51"/>
      <c r="AD57" s="51"/>
      <c r="AE57" s="51"/>
      <c r="AF57" s="51"/>
      <c r="AG57" s="51"/>
      <c r="AH57" s="51"/>
      <c r="AI57" s="51"/>
      <c r="AJ57" s="51"/>
      <c r="AK57" s="51"/>
    </row>
    <row r="58" spans="1:37"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Y58" s="51">
        <f t="shared" si="26"/>
        <v>1792</v>
      </c>
      <c r="Z58" s="51">
        <f t="shared" si="26"/>
        <v>1792</v>
      </c>
      <c r="AA58" s="51">
        <f t="shared" si="26"/>
        <v>1792</v>
      </c>
      <c r="AB58" s="51">
        <f t="shared" si="26"/>
        <v>1792</v>
      </c>
      <c r="AC58" s="51">
        <f t="shared" si="26"/>
        <v>1792</v>
      </c>
      <c r="AD58" s="51">
        <f t="shared" si="26"/>
        <v>1792</v>
      </c>
      <c r="AE58" s="51">
        <f t="shared" si="26"/>
        <v>1792</v>
      </c>
      <c r="AF58" s="51">
        <f t="shared" si="26"/>
        <v>1792</v>
      </c>
      <c r="AG58" s="51">
        <f t="shared" si="26"/>
        <v>1792</v>
      </c>
      <c r="AH58" s="51">
        <f t="shared" si="26"/>
        <v>1792</v>
      </c>
      <c r="AI58" s="51">
        <f t="shared" si="26"/>
        <v>1792</v>
      </c>
      <c r="AJ58" s="51">
        <f t="shared" ref="AJ58:AJ59" si="33">W58-Y58-Z58-AA58-AB58-AC58-AD58-AE58-AF58-AG58-AH58-AI58</f>
        <v>1788</v>
      </c>
      <c r="AK58" s="51">
        <f t="shared" ref="AK58:AK59" si="34">SUM(Y58:AJ58)-W58</f>
        <v>0</v>
      </c>
    </row>
    <row r="59" spans="1:37" ht="15"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Y59" s="52">
        <f t="shared" si="26"/>
        <v>417</v>
      </c>
      <c r="Z59" s="52">
        <f t="shared" si="26"/>
        <v>417</v>
      </c>
      <c r="AA59" s="52">
        <f t="shared" si="26"/>
        <v>417</v>
      </c>
      <c r="AB59" s="52">
        <f t="shared" si="26"/>
        <v>417</v>
      </c>
      <c r="AC59" s="52">
        <f t="shared" si="26"/>
        <v>417</v>
      </c>
      <c r="AD59" s="52">
        <f t="shared" si="26"/>
        <v>417</v>
      </c>
      <c r="AE59" s="52">
        <f t="shared" si="26"/>
        <v>417</v>
      </c>
      <c r="AF59" s="52">
        <f t="shared" si="26"/>
        <v>417</v>
      </c>
      <c r="AG59" s="52">
        <f t="shared" si="26"/>
        <v>417</v>
      </c>
      <c r="AH59" s="52">
        <f t="shared" si="26"/>
        <v>417</v>
      </c>
      <c r="AI59" s="52">
        <f t="shared" si="26"/>
        <v>417</v>
      </c>
      <c r="AJ59" s="52">
        <f t="shared" si="33"/>
        <v>413</v>
      </c>
      <c r="AK59" s="52">
        <f t="shared" si="34"/>
        <v>0</v>
      </c>
    </row>
    <row r="60" spans="1:37" x14ac:dyDescent="0.3">
      <c r="A60" s="50"/>
      <c r="B60" s="50"/>
      <c r="C60" s="50"/>
      <c r="D60" s="50"/>
      <c r="E60" s="50"/>
      <c r="F60" s="50" t="s">
        <v>118</v>
      </c>
      <c r="G60" s="50"/>
      <c r="H60" s="51">
        <f t="shared" ref="H60:P60" si="35">ROUND(SUM(H57:H59),5)</f>
        <v>671.11</v>
      </c>
      <c r="I60" s="51">
        <f t="shared" si="35"/>
        <v>1380.39</v>
      </c>
      <c r="J60" s="51">
        <f t="shared" si="35"/>
        <v>1633.32</v>
      </c>
      <c r="K60" s="51">
        <f t="shared" si="35"/>
        <v>1815.96</v>
      </c>
      <c r="L60" s="51">
        <f t="shared" si="35"/>
        <v>1258.07</v>
      </c>
      <c r="M60" s="51">
        <f t="shared" si="35"/>
        <v>1909.09</v>
      </c>
      <c r="N60" s="51">
        <f t="shared" si="35"/>
        <v>2724.6</v>
      </c>
      <c r="O60" s="51">
        <f t="shared" si="35"/>
        <v>1463.82</v>
      </c>
      <c r="P60" s="51">
        <f t="shared" si="35"/>
        <v>1445.56</v>
      </c>
      <c r="Q60" s="51">
        <f>ROUND(SUM(Q57:Q59),5)</f>
        <v>2167.1</v>
      </c>
      <c r="R60" s="51">
        <f>ROUND(SUM(R57:R59),5)</f>
        <v>1471.42</v>
      </c>
      <c r="S60" s="51">
        <f>ROUND(SUM(S57:S59),5)</f>
        <v>2380.89</v>
      </c>
      <c r="T60" s="51"/>
      <c r="U60" s="51">
        <f>ROUND(SUM(H60:T60),5)</f>
        <v>20321.330000000002</v>
      </c>
      <c r="V60" s="51">
        <f>ROUND(SUM(V57:V59),5)</f>
        <v>23161</v>
      </c>
      <c r="W60" s="51">
        <f>ROUND(SUM(W57:W59),5)</f>
        <v>26500</v>
      </c>
      <c r="Y60" s="51"/>
      <c r="Z60" s="51"/>
      <c r="AA60" s="51"/>
      <c r="AB60" s="51"/>
      <c r="AC60" s="51"/>
      <c r="AD60" s="51"/>
      <c r="AE60" s="51"/>
      <c r="AF60" s="51"/>
      <c r="AG60" s="51"/>
      <c r="AH60" s="51"/>
      <c r="AI60" s="51"/>
      <c r="AJ60" s="51"/>
      <c r="AK60" s="51"/>
    </row>
    <row r="61" spans="1:37"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Y61" s="51"/>
      <c r="Z61" s="51"/>
      <c r="AA61" s="51"/>
      <c r="AB61" s="51"/>
      <c r="AC61" s="51"/>
      <c r="AD61" s="51"/>
      <c r="AE61" s="51"/>
      <c r="AF61" s="51"/>
      <c r="AG61" s="51"/>
      <c r="AH61" s="51"/>
      <c r="AI61" s="51"/>
      <c r="AJ61" s="51"/>
      <c r="AK61" s="51"/>
    </row>
    <row r="62" spans="1:37"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Y62" s="67">
        <f t="shared" ref="Y62:AI64" si="36">ROUND($W62/12,0)</f>
        <v>4333</v>
      </c>
      <c r="Z62" s="67">
        <f t="shared" si="36"/>
        <v>4333</v>
      </c>
      <c r="AA62" s="67">
        <f t="shared" si="36"/>
        <v>4333</v>
      </c>
      <c r="AB62" s="67">
        <f t="shared" si="36"/>
        <v>4333</v>
      </c>
      <c r="AC62" s="67">
        <f t="shared" si="36"/>
        <v>4333</v>
      </c>
      <c r="AD62" s="67">
        <f t="shared" si="36"/>
        <v>4333</v>
      </c>
      <c r="AE62" s="67">
        <f t="shared" si="36"/>
        <v>4333</v>
      </c>
      <c r="AF62" s="67">
        <f t="shared" si="36"/>
        <v>4333</v>
      </c>
      <c r="AG62" s="67">
        <f t="shared" si="36"/>
        <v>4333</v>
      </c>
      <c r="AH62" s="67">
        <f t="shared" si="36"/>
        <v>4333</v>
      </c>
      <c r="AI62" s="67">
        <f t="shared" si="36"/>
        <v>4333</v>
      </c>
      <c r="AJ62" s="67">
        <f t="shared" ref="AJ62:AJ64" si="37">W62-Y62-Z62-AA62-AB62-AC62-AD62-AE62-AF62-AG62-AH62-AI62</f>
        <v>4337</v>
      </c>
      <c r="AK62" s="67">
        <f t="shared" ref="AK62:AK64" si="38">SUM(Y62:AJ62)-W62</f>
        <v>0</v>
      </c>
    </row>
    <row r="63" spans="1:37"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Y63" s="67">
        <f t="shared" si="36"/>
        <v>67</v>
      </c>
      <c r="Z63" s="67">
        <f t="shared" si="36"/>
        <v>67</v>
      </c>
      <c r="AA63" s="67">
        <f t="shared" si="36"/>
        <v>67</v>
      </c>
      <c r="AB63" s="67">
        <f t="shared" si="36"/>
        <v>67</v>
      </c>
      <c r="AC63" s="67">
        <f t="shared" si="36"/>
        <v>67</v>
      </c>
      <c r="AD63" s="67">
        <f t="shared" si="36"/>
        <v>67</v>
      </c>
      <c r="AE63" s="67">
        <f t="shared" si="36"/>
        <v>67</v>
      </c>
      <c r="AF63" s="67">
        <f t="shared" si="36"/>
        <v>67</v>
      </c>
      <c r="AG63" s="67">
        <f t="shared" si="36"/>
        <v>67</v>
      </c>
      <c r="AH63" s="67">
        <f t="shared" si="36"/>
        <v>67</v>
      </c>
      <c r="AI63" s="67">
        <f t="shared" si="36"/>
        <v>67</v>
      </c>
      <c r="AJ63" s="67">
        <f t="shared" si="37"/>
        <v>63</v>
      </c>
      <c r="AK63" s="67">
        <f t="shared" si="38"/>
        <v>0</v>
      </c>
    </row>
    <row r="64" spans="1:37"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Y64" s="69">
        <f t="shared" si="36"/>
        <v>267</v>
      </c>
      <c r="Z64" s="69">
        <f t="shared" si="36"/>
        <v>267</v>
      </c>
      <c r="AA64" s="69">
        <f t="shared" si="36"/>
        <v>267</v>
      </c>
      <c r="AB64" s="69">
        <f t="shared" si="36"/>
        <v>267</v>
      </c>
      <c r="AC64" s="69">
        <f t="shared" si="36"/>
        <v>267</v>
      </c>
      <c r="AD64" s="69">
        <f t="shared" si="36"/>
        <v>267</v>
      </c>
      <c r="AE64" s="69">
        <f t="shared" si="36"/>
        <v>267</v>
      </c>
      <c r="AF64" s="69">
        <f t="shared" si="36"/>
        <v>267</v>
      </c>
      <c r="AG64" s="69">
        <f t="shared" si="36"/>
        <v>267</v>
      </c>
      <c r="AH64" s="69">
        <f t="shared" si="36"/>
        <v>267</v>
      </c>
      <c r="AI64" s="69">
        <f t="shared" si="36"/>
        <v>267</v>
      </c>
      <c r="AJ64" s="69">
        <f t="shared" si="37"/>
        <v>263</v>
      </c>
      <c r="AK64" s="69">
        <f t="shared" si="38"/>
        <v>0</v>
      </c>
    </row>
    <row r="65" spans="1:37" x14ac:dyDescent="0.3">
      <c r="A65" s="50"/>
      <c r="B65" s="50"/>
      <c r="C65" s="50"/>
      <c r="D65" s="50"/>
      <c r="E65" s="50"/>
      <c r="F65" s="50" t="s">
        <v>123</v>
      </c>
      <c r="G65" s="50"/>
      <c r="H65" s="51">
        <f t="shared" ref="H65:P65" si="39">ROUND(SUM(H61:H64),5)</f>
        <v>8663.8799999999992</v>
      </c>
      <c r="I65" s="51">
        <f t="shared" si="39"/>
        <v>4258.29</v>
      </c>
      <c r="J65" s="51">
        <f t="shared" si="39"/>
        <v>272.48</v>
      </c>
      <c r="K65" s="51">
        <f t="shared" si="39"/>
        <v>4247.6400000000003</v>
      </c>
      <c r="L65" s="51">
        <f t="shared" si="39"/>
        <v>3598.66</v>
      </c>
      <c r="M65" s="51">
        <f t="shared" si="39"/>
        <v>3335.08</v>
      </c>
      <c r="N65" s="51">
        <f t="shared" si="39"/>
        <v>3964.8</v>
      </c>
      <c r="O65" s="51">
        <f t="shared" si="39"/>
        <v>3379.51</v>
      </c>
      <c r="P65" s="51">
        <f t="shared" si="39"/>
        <v>4018.77</v>
      </c>
      <c r="Q65" s="51">
        <f>ROUND(SUM(Q61:Q64),5)</f>
        <v>3665.63</v>
      </c>
      <c r="R65" s="51">
        <f>ROUND(SUM(R61:R64),5)</f>
        <v>3714.86</v>
      </c>
      <c r="S65" s="51">
        <f>ROUND(SUM(S61:S64),5)</f>
        <v>3730.91</v>
      </c>
      <c r="T65" s="51"/>
      <c r="U65" s="51">
        <f>ROUND(SUM(H65:T65),5)</f>
        <v>46850.51</v>
      </c>
      <c r="V65" s="51">
        <f>ROUND(SUM(V61:V64),5)</f>
        <v>64800</v>
      </c>
      <c r="W65" s="51">
        <f>ROUND(SUM(W61:W64),5)</f>
        <v>56000</v>
      </c>
      <c r="Y65" s="51"/>
      <c r="Z65" s="51"/>
      <c r="AA65" s="51"/>
      <c r="AB65" s="51"/>
      <c r="AC65" s="51"/>
      <c r="AD65" s="51"/>
      <c r="AE65" s="51"/>
      <c r="AF65" s="51"/>
      <c r="AG65" s="51"/>
      <c r="AH65" s="51"/>
      <c r="AI65" s="51"/>
      <c r="AJ65" s="51"/>
      <c r="AK65" s="51"/>
    </row>
    <row r="66" spans="1:37"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Y66" s="51"/>
      <c r="Z66" s="51"/>
      <c r="AA66" s="51"/>
      <c r="AB66" s="51"/>
      <c r="AC66" s="51"/>
      <c r="AD66" s="51"/>
      <c r="AE66" s="51"/>
      <c r="AF66" s="51"/>
      <c r="AG66" s="51"/>
      <c r="AH66" s="51"/>
      <c r="AI66" s="51"/>
      <c r="AJ66" s="51"/>
      <c r="AK66" s="51"/>
    </row>
    <row r="67" spans="1:37" ht="21.6"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Y67" s="67">
        <f t="shared" ref="Y67:AI69" si="40">ROUND($W67/12,0)</f>
        <v>1833</v>
      </c>
      <c r="Z67" s="67">
        <f t="shared" si="40"/>
        <v>1833</v>
      </c>
      <c r="AA67" s="67">
        <f t="shared" si="40"/>
        <v>1833</v>
      </c>
      <c r="AB67" s="67">
        <f t="shared" si="40"/>
        <v>1833</v>
      </c>
      <c r="AC67" s="67">
        <f t="shared" si="40"/>
        <v>1833</v>
      </c>
      <c r="AD67" s="67">
        <f t="shared" si="40"/>
        <v>1833</v>
      </c>
      <c r="AE67" s="67">
        <f t="shared" si="40"/>
        <v>1833</v>
      </c>
      <c r="AF67" s="67">
        <f t="shared" si="40"/>
        <v>1833</v>
      </c>
      <c r="AG67" s="67">
        <f t="shared" si="40"/>
        <v>1833</v>
      </c>
      <c r="AH67" s="67">
        <f t="shared" si="40"/>
        <v>1833</v>
      </c>
      <c r="AI67" s="67">
        <f t="shared" si="40"/>
        <v>1833</v>
      </c>
      <c r="AJ67" s="67">
        <f t="shared" ref="AJ67:AJ69" si="41">W67-Y67-Z67-AA67-AB67-AC67-AD67-AE67-AF67-AG67-AH67-AI67</f>
        <v>1837</v>
      </c>
      <c r="AK67" s="67">
        <f t="shared" ref="AK67:AK69" si="42">SUM(Y67:AJ67)-W67</f>
        <v>0</v>
      </c>
    </row>
    <row r="68" spans="1:37"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Y68" s="67">
        <f t="shared" si="40"/>
        <v>125</v>
      </c>
      <c r="Z68" s="67">
        <f t="shared" si="40"/>
        <v>125</v>
      </c>
      <c r="AA68" s="67">
        <f t="shared" si="40"/>
        <v>125</v>
      </c>
      <c r="AB68" s="67">
        <f t="shared" si="40"/>
        <v>125</v>
      </c>
      <c r="AC68" s="67">
        <f t="shared" si="40"/>
        <v>125</v>
      </c>
      <c r="AD68" s="67">
        <f t="shared" si="40"/>
        <v>125</v>
      </c>
      <c r="AE68" s="67">
        <f t="shared" si="40"/>
        <v>125</v>
      </c>
      <c r="AF68" s="67">
        <f t="shared" si="40"/>
        <v>125</v>
      </c>
      <c r="AG68" s="67">
        <f t="shared" si="40"/>
        <v>125</v>
      </c>
      <c r="AH68" s="67">
        <f t="shared" si="40"/>
        <v>125</v>
      </c>
      <c r="AI68" s="67">
        <f t="shared" si="40"/>
        <v>125</v>
      </c>
      <c r="AJ68" s="67">
        <f t="shared" si="41"/>
        <v>125</v>
      </c>
      <c r="AK68" s="67">
        <f t="shared" si="42"/>
        <v>0</v>
      </c>
    </row>
    <row r="69" spans="1:37"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Y69" s="67">
        <f t="shared" si="40"/>
        <v>167</v>
      </c>
      <c r="Z69" s="67">
        <f t="shared" si="40"/>
        <v>167</v>
      </c>
      <c r="AA69" s="67">
        <f t="shared" si="40"/>
        <v>167</v>
      </c>
      <c r="AB69" s="67">
        <f t="shared" si="40"/>
        <v>167</v>
      </c>
      <c r="AC69" s="67">
        <f t="shared" si="40"/>
        <v>167</v>
      </c>
      <c r="AD69" s="67">
        <f t="shared" si="40"/>
        <v>167</v>
      </c>
      <c r="AE69" s="67">
        <f t="shared" si="40"/>
        <v>167</v>
      </c>
      <c r="AF69" s="67">
        <f t="shared" si="40"/>
        <v>167</v>
      </c>
      <c r="AG69" s="67">
        <f t="shared" si="40"/>
        <v>167</v>
      </c>
      <c r="AH69" s="67">
        <f t="shared" si="40"/>
        <v>167</v>
      </c>
      <c r="AI69" s="67">
        <f t="shared" si="40"/>
        <v>167</v>
      </c>
      <c r="AJ69" s="67">
        <f t="shared" si="41"/>
        <v>163</v>
      </c>
      <c r="AK69" s="67">
        <f t="shared" si="42"/>
        <v>0</v>
      </c>
    </row>
    <row r="70" spans="1:37" ht="15" thickBot="1" x14ac:dyDescent="0.35">
      <c r="A70" s="50"/>
      <c r="B70" s="50"/>
      <c r="C70" s="50"/>
      <c r="D70" s="50"/>
      <c r="E70" s="50"/>
      <c r="F70" s="50" t="s">
        <v>127</v>
      </c>
      <c r="G70" s="50"/>
      <c r="H70" s="53">
        <f t="shared" ref="H70:S70" si="43">ROUND(SUM(H66:H69),5)</f>
        <v>920.91</v>
      </c>
      <c r="I70" s="53">
        <f t="shared" si="43"/>
        <v>2271.8000000000002</v>
      </c>
      <c r="J70" s="53">
        <f t="shared" si="43"/>
        <v>942.66</v>
      </c>
      <c r="K70" s="53">
        <f t="shared" si="43"/>
        <v>942.66</v>
      </c>
      <c r="L70" s="53">
        <f t="shared" si="43"/>
        <v>946.01</v>
      </c>
      <c r="M70" s="53">
        <f t="shared" si="43"/>
        <v>1015</v>
      </c>
      <c r="N70" s="53">
        <f t="shared" si="43"/>
        <v>1397.16</v>
      </c>
      <c r="O70" s="53">
        <f t="shared" si="43"/>
        <v>1186.8599999999999</v>
      </c>
      <c r="P70" s="53">
        <f t="shared" si="43"/>
        <v>1060.6600000000001</v>
      </c>
      <c r="Q70" s="53">
        <f t="shared" si="43"/>
        <v>943.48</v>
      </c>
      <c r="R70" s="53">
        <f t="shared" si="43"/>
        <v>942.66</v>
      </c>
      <c r="S70" s="53">
        <f t="shared" si="43"/>
        <v>1086.5999999999999</v>
      </c>
      <c r="T70" s="53"/>
      <c r="U70" s="53">
        <f>ROUND(SUM(H70:T70),5)</f>
        <v>13656.46</v>
      </c>
      <c r="V70" s="53">
        <f>ROUND(SUM(V66:V69),5)</f>
        <v>25600</v>
      </c>
      <c r="W70" s="53">
        <f>ROUND(SUM(W66:W69),5)</f>
        <v>25500</v>
      </c>
      <c r="Y70" s="53"/>
      <c r="Z70" s="53"/>
      <c r="AA70" s="53"/>
      <c r="AB70" s="53"/>
      <c r="AC70" s="53"/>
      <c r="AD70" s="53"/>
      <c r="AE70" s="53"/>
      <c r="AF70" s="53"/>
      <c r="AG70" s="53"/>
      <c r="AH70" s="53"/>
      <c r="AI70" s="53"/>
      <c r="AJ70" s="53"/>
      <c r="AK70" s="53"/>
    </row>
    <row r="71" spans="1:37" x14ac:dyDescent="0.3">
      <c r="A71" s="50"/>
      <c r="B71" s="50"/>
      <c r="C71" s="50"/>
      <c r="D71" s="50"/>
      <c r="E71" s="50" t="s">
        <v>128</v>
      </c>
      <c r="F71" s="50"/>
      <c r="G71" s="50"/>
      <c r="H71" s="51">
        <f t="shared" ref="H71:S71" si="44">ROUND(H41+H47+H52+H56+H60+H65+H70,5)</f>
        <v>20427.5</v>
      </c>
      <c r="I71" s="51">
        <f t="shared" si="44"/>
        <v>27733.33</v>
      </c>
      <c r="J71" s="51">
        <f t="shared" si="44"/>
        <v>23514.880000000001</v>
      </c>
      <c r="K71" s="51">
        <f t="shared" si="44"/>
        <v>33234.839999999997</v>
      </c>
      <c r="L71" s="51">
        <f t="shared" si="44"/>
        <v>23848.2</v>
      </c>
      <c r="M71" s="51">
        <f t="shared" si="44"/>
        <v>31970.85</v>
      </c>
      <c r="N71" s="51">
        <f t="shared" si="44"/>
        <v>45059.15</v>
      </c>
      <c r="O71" s="51">
        <f t="shared" si="44"/>
        <v>25780.14</v>
      </c>
      <c r="P71" s="51">
        <f t="shared" si="44"/>
        <v>26176.5</v>
      </c>
      <c r="Q71" s="51">
        <f t="shared" si="44"/>
        <v>36375.4</v>
      </c>
      <c r="R71" s="51">
        <f t="shared" si="44"/>
        <v>25977.439999999999</v>
      </c>
      <c r="S71" s="51">
        <f t="shared" si="44"/>
        <v>30418.91</v>
      </c>
      <c r="T71" s="51"/>
      <c r="U71" s="51">
        <f>ROUND(SUM(H71:T71),5)</f>
        <v>350517.14</v>
      </c>
      <c r="V71" s="51">
        <f>ROUND(V41+V47+V52+V56+V60+V65+V70,5)</f>
        <v>470191</v>
      </c>
      <c r="W71" s="51">
        <f>ROUND(W41+W47+W52+W56+W60+W65+W70,5)</f>
        <v>457450</v>
      </c>
      <c r="Y71" s="51"/>
      <c r="Z71" s="51"/>
      <c r="AA71" s="51"/>
      <c r="AB71" s="51"/>
      <c r="AC71" s="51"/>
      <c r="AD71" s="51"/>
      <c r="AE71" s="51"/>
      <c r="AF71" s="51"/>
      <c r="AG71" s="51"/>
      <c r="AH71" s="51"/>
      <c r="AI71" s="51"/>
      <c r="AJ71" s="51"/>
      <c r="AK71" s="51"/>
    </row>
    <row r="72" spans="1:37"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Y72" s="51"/>
      <c r="Z72" s="51"/>
      <c r="AA72" s="51"/>
      <c r="AB72" s="51"/>
      <c r="AC72" s="51"/>
      <c r="AD72" s="51"/>
      <c r="AE72" s="51"/>
      <c r="AF72" s="51"/>
      <c r="AG72" s="51"/>
      <c r="AH72" s="51"/>
      <c r="AI72" s="51"/>
      <c r="AJ72" s="51"/>
      <c r="AK72" s="51"/>
    </row>
    <row r="73" spans="1:37"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Y73" s="51"/>
      <c r="Z73" s="51"/>
      <c r="AA73" s="51"/>
      <c r="AB73" s="51"/>
      <c r="AC73" s="51"/>
      <c r="AD73" s="51"/>
      <c r="AE73" s="51"/>
      <c r="AF73" s="51"/>
      <c r="AG73" s="51"/>
      <c r="AH73" s="51"/>
      <c r="AI73" s="51"/>
      <c r="AJ73" s="51"/>
      <c r="AK73" s="51"/>
    </row>
    <row r="74" spans="1:37"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Y74" s="67">
        <f t="shared" ref="Y74:AI75" si="45">ROUND($W74/12,0)</f>
        <v>367</v>
      </c>
      <c r="Z74" s="67">
        <f t="shared" si="45"/>
        <v>367</v>
      </c>
      <c r="AA74" s="67">
        <f t="shared" si="45"/>
        <v>367</v>
      </c>
      <c r="AB74" s="67">
        <f t="shared" si="45"/>
        <v>367</v>
      </c>
      <c r="AC74" s="67">
        <f t="shared" si="45"/>
        <v>367</v>
      </c>
      <c r="AD74" s="67">
        <f t="shared" si="45"/>
        <v>367</v>
      </c>
      <c r="AE74" s="67">
        <f t="shared" si="45"/>
        <v>367</v>
      </c>
      <c r="AF74" s="67">
        <f t="shared" si="45"/>
        <v>367</v>
      </c>
      <c r="AG74" s="67">
        <f t="shared" si="45"/>
        <v>367</v>
      </c>
      <c r="AH74" s="67">
        <f t="shared" si="45"/>
        <v>367</v>
      </c>
      <c r="AI74" s="67">
        <f t="shared" si="45"/>
        <v>367</v>
      </c>
      <c r="AJ74" s="67">
        <f t="shared" ref="AJ74:AJ75" si="46">W74-Y74-Z74-AA74-AB74-AC74-AD74-AE74-AF74-AG74-AH74-AI74</f>
        <v>363</v>
      </c>
      <c r="AK74" s="67">
        <f t="shared" ref="AK74:AK75" si="47">SUM(Y74:AJ74)-W74</f>
        <v>0</v>
      </c>
    </row>
    <row r="75" spans="1:37"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Y75" s="69">
        <f t="shared" si="45"/>
        <v>500</v>
      </c>
      <c r="Z75" s="69">
        <f t="shared" si="45"/>
        <v>500</v>
      </c>
      <c r="AA75" s="69">
        <f t="shared" si="45"/>
        <v>500</v>
      </c>
      <c r="AB75" s="69">
        <f t="shared" si="45"/>
        <v>500</v>
      </c>
      <c r="AC75" s="69">
        <f t="shared" si="45"/>
        <v>500</v>
      </c>
      <c r="AD75" s="69">
        <f t="shared" si="45"/>
        <v>500</v>
      </c>
      <c r="AE75" s="69">
        <f t="shared" si="45"/>
        <v>500</v>
      </c>
      <c r="AF75" s="69">
        <f t="shared" si="45"/>
        <v>500</v>
      </c>
      <c r="AG75" s="69">
        <f t="shared" si="45"/>
        <v>500</v>
      </c>
      <c r="AH75" s="69">
        <f t="shared" si="45"/>
        <v>500</v>
      </c>
      <c r="AI75" s="69">
        <f t="shared" si="45"/>
        <v>500</v>
      </c>
      <c r="AJ75" s="69">
        <f t="shared" si="46"/>
        <v>500</v>
      </c>
      <c r="AK75" s="69">
        <f t="shared" si="47"/>
        <v>0</v>
      </c>
    </row>
    <row r="76" spans="1:37" x14ac:dyDescent="0.3">
      <c r="A76" s="50"/>
      <c r="B76" s="50"/>
      <c r="C76" s="50"/>
      <c r="D76" s="50"/>
      <c r="E76" s="50"/>
      <c r="F76" s="50" t="s">
        <v>133</v>
      </c>
      <c r="G76" s="50"/>
      <c r="H76" s="51">
        <f t="shared" ref="H76:P76" si="48">ROUND(SUM(H73:H75),5)</f>
        <v>336.79</v>
      </c>
      <c r="I76" s="51">
        <f t="shared" si="48"/>
        <v>956.7</v>
      </c>
      <c r="J76" s="51">
        <f t="shared" si="48"/>
        <v>961.24</v>
      </c>
      <c r="K76" s="51">
        <f t="shared" si="48"/>
        <v>989.24</v>
      </c>
      <c r="L76" s="51">
        <f t="shared" si="48"/>
        <v>918.68</v>
      </c>
      <c r="M76" s="51">
        <f t="shared" si="48"/>
        <v>789.28</v>
      </c>
      <c r="N76" s="51">
        <f t="shared" si="48"/>
        <v>692.9</v>
      </c>
      <c r="O76" s="51">
        <f t="shared" si="48"/>
        <v>709.17</v>
      </c>
      <c r="P76" s="51">
        <f t="shared" si="48"/>
        <v>780.04</v>
      </c>
      <c r="Q76" s="51">
        <f>ROUND(SUM(Q73:Q75),5)</f>
        <v>777.23</v>
      </c>
      <c r="R76" s="51">
        <f>ROUND(SUM(R73:R75),5)</f>
        <v>868.27</v>
      </c>
      <c r="S76" s="51">
        <f>ROUND(SUM(S73:S75),5)</f>
        <v>1462.38</v>
      </c>
      <c r="T76" s="51"/>
      <c r="U76" s="51">
        <f>ROUND(SUM(H76:T76),5)</f>
        <v>10241.92</v>
      </c>
      <c r="V76" s="51">
        <f>ROUND(SUM(V73:V75),5)</f>
        <v>9600</v>
      </c>
      <c r="W76" s="51">
        <f>ROUND(SUM(W73:W75),5)</f>
        <v>10400</v>
      </c>
      <c r="Y76" s="51"/>
      <c r="Z76" s="51"/>
      <c r="AA76" s="51"/>
      <c r="AB76" s="51"/>
      <c r="AC76" s="51"/>
      <c r="AD76" s="51"/>
      <c r="AE76" s="51"/>
      <c r="AF76" s="51"/>
      <c r="AG76" s="51"/>
      <c r="AH76" s="51"/>
      <c r="AI76" s="51"/>
      <c r="AJ76" s="51"/>
      <c r="AK76" s="51"/>
    </row>
    <row r="77" spans="1:37" x14ac:dyDescent="0.3">
      <c r="A77" s="50"/>
      <c r="B77" s="50"/>
      <c r="C77" s="50"/>
      <c r="D77" s="50"/>
      <c r="E77" s="50"/>
      <c r="F77" s="50"/>
      <c r="G77" s="50"/>
      <c r="H77" s="51"/>
      <c r="I77" s="51"/>
      <c r="J77" s="51"/>
      <c r="K77" s="51"/>
      <c r="L77" s="51"/>
      <c r="M77" s="51"/>
      <c r="N77" s="51"/>
      <c r="O77" s="51"/>
      <c r="P77" s="51"/>
      <c r="Q77" s="51"/>
      <c r="R77" s="51"/>
      <c r="S77" s="51"/>
      <c r="T77" s="51"/>
      <c r="U77" s="51"/>
      <c r="V77" s="51"/>
      <c r="W77" s="51"/>
      <c r="Y77" s="51"/>
      <c r="Z77" s="51"/>
      <c r="AA77" s="51"/>
      <c r="AB77" s="51"/>
      <c r="AC77" s="51"/>
      <c r="AD77" s="51"/>
      <c r="AE77" s="51"/>
      <c r="AF77" s="51"/>
      <c r="AG77" s="51"/>
      <c r="AH77" s="51"/>
      <c r="AI77" s="51"/>
      <c r="AJ77" s="51"/>
      <c r="AK77" s="51"/>
    </row>
    <row r="78" spans="1:37" x14ac:dyDescent="0.3">
      <c r="A78" s="50"/>
      <c r="B78" s="50"/>
      <c r="C78" s="50"/>
      <c r="D78" s="50"/>
      <c r="E78" s="50"/>
      <c r="F78" s="50"/>
      <c r="G78" s="50"/>
      <c r="H78" s="51"/>
      <c r="I78" s="51"/>
      <c r="J78" s="51"/>
      <c r="K78" s="51"/>
      <c r="L78" s="51"/>
      <c r="M78" s="51"/>
      <c r="N78" s="51"/>
      <c r="O78" s="51"/>
      <c r="P78" s="51"/>
      <c r="Q78" s="51"/>
      <c r="R78" s="51"/>
      <c r="S78" s="51"/>
      <c r="T78" s="51"/>
      <c r="U78" s="51"/>
      <c r="V78" s="51"/>
      <c r="W78" s="51"/>
      <c r="Y78" s="51"/>
      <c r="Z78" s="51"/>
      <c r="AA78" s="51"/>
      <c r="AB78" s="51"/>
      <c r="AC78" s="51"/>
      <c r="AD78" s="51"/>
      <c r="AE78" s="51"/>
      <c r="AF78" s="51"/>
      <c r="AG78" s="51"/>
      <c r="AH78" s="51"/>
      <c r="AI78" s="51"/>
      <c r="AJ78" s="51"/>
      <c r="AK78" s="51"/>
    </row>
    <row r="79" spans="1:37" x14ac:dyDescent="0.3">
      <c r="A79" s="50"/>
      <c r="B79" s="50"/>
      <c r="C79" s="50"/>
      <c r="D79" s="50"/>
      <c r="E79" s="50"/>
      <c r="F79" s="50"/>
      <c r="G79" s="50"/>
      <c r="H79" s="51"/>
      <c r="I79" s="51"/>
      <c r="J79" s="51"/>
      <c r="K79" s="51"/>
      <c r="L79" s="51"/>
      <c r="M79" s="51"/>
      <c r="N79" s="51"/>
      <c r="O79" s="51"/>
      <c r="P79" s="51"/>
      <c r="Q79" s="51"/>
      <c r="R79" s="51"/>
      <c r="S79" s="51"/>
      <c r="T79" s="51"/>
      <c r="U79" s="51"/>
      <c r="V79" s="51"/>
      <c r="W79" s="51"/>
      <c r="Y79" s="51"/>
      <c r="Z79" s="51"/>
      <c r="AA79" s="51"/>
      <c r="AB79" s="51"/>
      <c r="AC79" s="51"/>
      <c r="AD79" s="51"/>
      <c r="AE79" s="51"/>
      <c r="AF79" s="51"/>
      <c r="AG79" s="51"/>
      <c r="AH79" s="51"/>
      <c r="AI79" s="51"/>
      <c r="AJ79" s="51"/>
      <c r="AK79" s="51"/>
    </row>
    <row r="80" spans="1:37" x14ac:dyDescent="0.3">
      <c r="A80" s="50"/>
      <c r="B80" s="50"/>
      <c r="C80" s="50"/>
      <c r="D80" s="50"/>
      <c r="E80" s="50"/>
      <c r="F80" s="50"/>
      <c r="G80" s="50"/>
      <c r="H80" s="51"/>
      <c r="I80" s="51"/>
      <c r="J80" s="51"/>
      <c r="K80" s="51"/>
      <c r="L80" s="51"/>
      <c r="M80" s="51"/>
      <c r="N80" s="51"/>
      <c r="O80" s="51"/>
      <c r="P80" s="51"/>
      <c r="Q80" s="51"/>
      <c r="R80" s="51"/>
      <c r="S80" s="51"/>
      <c r="T80" s="51"/>
      <c r="U80" s="51"/>
      <c r="V80" s="51"/>
      <c r="W80" s="51"/>
      <c r="Y80" s="51"/>
      <c r="Z80" s="51"/>
      <c r="AA80" s="51"/>
      <c r="AB80" s="51"/>
      <c r="AC80" s="51"/>
      <c r="AD80" s="51"/>
      <c r="AE80" s="51"/>
      <c r="AF80" s="51"/>
      <c r="AG80" s="51"/>
      <c r="AH80" s="51"/>
      <c r="AI80" s="51"/>
      <c r="AJ80" s="51"/>
      <c r="AK80" s="51"/>
    </row>
    <row r="81" spans="1:37" x14ac:dyDescent="0.3">
      <c r="A81" s="50"/>
      <c r="B81" s="50"/>
      <c r="C81" s="50"/>
      <c r="D81" s="50"/>
      <c r="E81" s="50"/>
      <c r="F81" s="50"/>
      <c r="G81" s="50"/>
      <c r="H81" s="51"/>
      <c r="I81" s="51"/>
      <c r="J81" s="51"/>
      <c r="K81" s="51"/>
      <c r="L81" s="51"/>
      <c r="M81" s="51"/>
      <c r="N81" s="51"/>
      <c r="O81" s="51"/>
      <c r="P81" s="51"/>
      <c r="Q81" s="51"/>
      <c r="R81" s="51"/>
      <c r="S81" s="51"/>
      <c r="T81" s="51"/>
      <c r="U81" s="51"/>
      <c r="V81" s="51"/>
      <c r="W81" s="51"/>
      <c r="Y81" s="51"/>
      <c r="Z81" s="51"/>
      <c r="AA81" s="51"/>
      <c r="AB81" s="51"/>
      <c r="AC81" s="51"/>
      <c r="AD81" s="51"/>
      <c r="AE81" s="51"/>
      <c r="AF81" s="51"/>
      <c r="AG81" s="51"/>
      <c r="AH81" s="51"/>
      <c r="AI81" s="51"/>
      <c r="AJ81" s="51"/>
      <c r="AK81" s="51"/>
    </row>
    <row r="82" spans="1:37" x14ac:dyDescent="0.3">
      <c r="A82" s="50"/>
      <c r="B82" s="50"/>
      <c r="C82" s="50"/>
      <c r="D82" s="50"/>
      <c r="E82" s="50"/>
      <c r="F82" s="50"/>
      <c r="G82" s="50"/>
      <c r="H82" s="51"/>
      <c r="I82" s="51"/>
      <c r="J82" s="51"/>
      <c r="K82" s="51"/>
      <c r="L82" s="51"/>
      <c r="M82" s="51"/>
      <c r="N82" s="51"/>
      <c r="O82" s="51"/>
      <c r="P82" s="51"/>
      <c r="Q82" s="51"/>
      <c r="R82" s="51"/>
      <c r="S82" s="51"/>
      <c r="T82" s="51"/>
      <c r="U82" s="51"/>
      <c r="V82" s="51"/>
      <c r="W82" s="51"/>
      <c r="Y82" s="51"/>
      <c r="Z82" s="51"/>
      <c r="AA82" s="51"/>
      <c r="AB82" s="51"/>
      <c r="AC82" s="51"/>
      <c r="AD82" s="51"/>
      <c r="AE82" s="51"/>
      <c r="AF82" s="51"/>
      <c r="AG82" s="51"/>
      <c r="AH82" s="51"/>
      <c r="AI82" s="51"/>
      <c r="AJ82" s="51"/>
      <c r="AK82" s="51"/>
    </row>
    <row r="83" spans="1:37" x14ac:dyDescent="0.3">
      <c r="A83" s="50"/>
      <c r="B83" s="50"/>
      <c r="C83" s="50"/>
      <c r="D83" s="50"/>
      <c r="E83" s="50"/>
      <c r="F83" s="50"/>
      <c r="G83" s="50"/>
      <c r="H83" s="51"/>
      <c r="I83" s="51"/>
      <c r="J83" s="51"/>
      <c r="K83" s="51"/>
      <c r="L83" s="51"/>
      <c r="M83" s="51"/>
      <c r="N83" s="51"/>
      <c r="O83" s="51"/>
      <c r="P83" s="51"/>
      <c r="Q83" s="51"/>
      <c r="R83" s="51"/>
      <c r="S83" s="51"/>
      <c r="T83" s="51"/>
      <c r="U83" s="51"/>
      <c r="V83" s="51"/>
      <c r="W83" s="51"/>
      <c r="Y83" s="51"/>
      <c r="Z83" s="51"/>
      <c r="AA83" s="51"/>
      <c r="AB83" s="51"/>
      <c r="AC83" s="51"/>
      <c r="AD83" s="51"/>
      <c r="AE83" s="51"/>
      <c r="AF83" s="51"/>
      <c r="AG83" s="51"/>
      <c r="AH83" s="51"/>
      <c r="AI83" s="51"/>
      <c r="AJ83" s="51"/>
      <c r="AK83" s="51"/>
    </row>
    <row r="84" spans="1:37" x14ac:dyDescent="0.3">
      <c r="A84" s="50"/>
      <c r="B84" s="50"/>
      <c r="C84" s="50"/>
      <c r="D84" s="50"/>
      <c r="E84" s="50"/>
      <c r="F84" s="50"/>
      <c r="G84" s="50"/>
      <c r="H84" s="51"/>
      <c r="I84" s="51"/>
      <c r="J84" s="51"/>
      <c r="K84" s="51"/>
      <c r="L84" s="51"/>
      <c r="M84" s="51"/>
      <c r="N84" s="51"/>
      <c r="O84" s="51"/>
      <c r="P84" s="51"/>
      <c r="Q84" s="51"/>
      <c r="R84" s="51"/>
      <c r="S84" s="51"/>
      <c r="T84" s="51"/>
      <c r="U84" s="51"/>
      <c r="V84" s="51"/>
      <c r="W84" s="51"/>
      <c r="Y84" s="51"/>
      <c r="Z84" s="51"/>
      <c r="AA84" s="51"/>
      <c r="AB84" s="51"/>
      <c r="AC84" s="51"/>
      <c r="AD84" s="51"/>
      <c r="AE84" s="51"/>
      <c r="AF84" s="51"/>
      <c r="AG84" s="51"/>
      <c r="AH84" s="51"/>
      <c r="AI84" s="51"/>
      <c r="AJ84" s="51"/>
      <c r="AK84" s="51"/>
    </row>
    <row r="85" spans="1:37" x14ac:dyDescent="0.3">
      <c r="A85" s="50"/>
      <c r="B85" s="50"/>
      <c r="C85" s="50"/>
      <c r="D85" s="50"/>
      <c r="E85" s="50"/>
      <c r="F85" s="50"/>
      <c r="G85" s="50"/>
      <c r="H85" s="51"/>
      <c r="I85" s="51"/>
      <c r="J85" s="51"/>
      <c r="K85" s="51"/>
      <c r="L85" s="51"/>
      <c r="M85" s="51"/>
      <c r="N85" s="51"/>
      <c r="O85" s="51"/>
      <c r="P85" s="51"/>
      <c r="Q85" s="51"/>
      <c r="R85" s="51"/>
      <c r="S85" s="51"/>
      <c r="T85" s="51"/>
      <c r="U85" s="51"/>
      <c r="V85" s="51"/>
      <c r="W85" s="51"/>
      <c r="Y85" s="51"/>
      <c r="Z85" s="51"/>
      <c r="AA85" s="51"/>
      <c r="AB85" s="51"/>
      <c r="AC85" s="51"/>
      <c r="AD85" s="51"/>
      <c r="AE85" s="51"/>
      <c r="AF85" s="51"/>
      <c r="AG85" s="51"/>
      <c r="AH85" s="51"/>
      <c r="AI85" s="51"/>
      <c r="AJ85" s="51"/>
      <c r="AK85" s="51"/>
    </row>
    <row r="86" spans="1:37" x14ac:dyDescent="0.3">
      <c r="A86" s="50"/>
      <c r="B86" s="50"/>
      <c r="C86" s="50"/>
      <c r="D86" s="50"/>
      <c r="E86" s="50"/>
      <c r="F86" s="50"/>
      <c r="G86" s="50"/>
      <c r="H86" s="51"/>
      <c r="I86" s="51"/>
      <c r="J86" s="51"/>
      <c r="K86" s="51"/>
      <c r="L86" s="51"/>
      <c r="M86" s="51"/>
      <c r="N86" s="51"/>
      <c r="O86" s="51"/>
      <c r="P86" s="51"/>
      <c r="Q86" s="51"/>
      <c r="R86" s="51"/>
      <c r="S86" s="51"/>
      <c r="T86" s="51"/>
      <c r="U86" s="51"/>
      <c r="V86" s="51"/>
      <c r="W86" s="51"/>
      <c r="Y86" s="51"/>
      <c r="Z86" s="51"/>
      <c r="AA86" s="51"/>
      <c r="AB86" s="51"/>
      <c r="AC86" s="51"/>
      <c r="AD86" s="51"/>
      <c r="AE86" s="51"/>
      <c r="AF86" s="51"/>
      <c r="AG86" s="51"/>
      <c r="AH86" s="51"/>
      <c r="AI86" s="51"/>
      <c r="AJ86" s="51"/>
      <c r="AK86" s="51"/>
    </row>
    <row r="87" spans="1:37" x14ac:dyDescent="0.3">
      <c r="A87" s="50"/>
      <c r="B87" s="50"/>
      <c r="C87" s="50"/>
      <c r="D87" s="50"/>
      <c r="E87" s="50"/>
      <c r="F87" s="50"/>
      <c r="G87" s="50"/>
      <c r="H87" s="51"/>
      <c r="I87" s="51"/>
      <c r="J87" s="51"/>
      <c r="K87" s="51"/>
      <c r="L87" s="51"/>
      <c r="M87" s="51"/>
      <c r="N87" s="51"/>
      <c r="O87" s="51"/>
      <c r="P87" s="51"/>
      <c r="Q87" s="51"/>
      <c r="R87" s="51"/>
      <c r="S87" s="51"/>
      <c r="T87" s="51"/>
      <c r="U87" s="51"/>
      <c r="V87" s="51"/>
      <c r="W87" s="51"/>
      <c r="Y87" s="51"/>
      <c r="Z87" s="51"/>
      <c r="AA87" s="51"/>
      <c r="AB87" s="51"/>
      <c r="AC87" s="51"/>
      <c r="AD87" s="51"/>
      <c r="AE87" s="51"/>
      <c r="AF87" s="51"/>
      <c r="AG87" s="51"/>
      <c r="AH87" s="51"/>
      <c r="AI87" s="51"/>
      <c r="AJ87" s="51"/>
      <c r="AK87" s="51"/>
    </row>
    <row r="88" spans="1:37" x14ac:dyDescent="0.3">
      <c r="A88" s="50"/>
      <c r="B88" s="50"/>
      <c r="C88" s="50"/>
      <c r="D88" s="50"/>
      <c r="E88" s="50"/>
      <c r="F88" s="50"/>
      <c r="G88" s="50"/>
      <c r="H88" s="51"/>
      <c r="I88" s="51"/>
      <c r="J88" s="51"/>
      <c r="K88" s="51"/>
      <c r="L88" s="51"/>
      <c r="M88" s="51"/>
      <c r="N88" s="51"/>
      <c r="O88" s="51"/>
      <c r="P88" s="51"/>
      <c r="Q88" s="51"/>
      <c r="R88" s="51"/>
      <c r="S88" s="51"/>
      <c r="T88" s="51"/>
      <c r="U88" s="51"/>
      <c r="V88" s="51"/>
      <c r="W88" s="51"/>
      <c r="Y88" s="51"/>
      <c r="Z88" s="51"/>
      <c r="AA88" s="51"/>
      <c r="AB88" s="51"/>
      <c r="AC88" s="51"/>
      <c r="AD88" s="51"/>
      <c r="AE88" s="51"/>
      <c r="AF88" s="51"/>
      <c r="AG88" s="51"/>
      <c r="AH88" s="51"/>
      <c r="AI88" s="51"/>
      <c r="AJ88" s="51"/>
      <c r="AK88" s="51"/>
    </row>
    <row r="89" spans="1:37" x14ac:dyDescent="0.3">
      <c r="A89" s="50"/>
      <c r="B89" s="50"/>
      <c r="C89" s="50"/>
      <c r="D89" s="50"/>
      <c r="E89" s="50"/>
      <c r="F89" s="50"/>
      <c r="G89" s="50"/>
      <c r="H89" s="51"/>
      <c r="I89" s="51"/>
      <c r="J89" s="51"/>
      <c r="K89" s="51"/>
      <c r="L89" s="51"/>
      <c r="M89" s="51"/>
      <c r="N89" s="51"/>
      <c r="O89" s="51"/>
      <c r="P89" s="51"/>
      <c r="Q89" s="51"/>
      <c r="R89" s="51"/>
      <c r="S89" s="51"/>
      <c r="T89" s="51"/>
      <c r="U89" s="51"/>
      <c r="V89" s="51"/>
      <c r="W89" s="51"/>
      <c r="Y89" s="51"/>
      <c r="Z89" s="51"/>
      <c r="AA89" s="51"/>
      <c r="AB89" s="51"/>
      <c r="AC89" s="51"/>
      <c r="AD89" s="51"/>
      <c r="AE89" s="51"/>
      <c r="AF89" s="51"/>
      <c r="AG89" s="51"/>
      <c r="AH89" s="51"/>
      <c r="AI89" s="51"/>
      <c r="AJ89" s="51"/>
      <c r="AK89" s="51"/>
    </row>
    <row r="90" spans="1:37" x14ac:dyDescent="0.3">
      <c r="A90" s="50"/>
      <c r="B90" s="50"/>
      <c r="C90" s="50"/>
      <c r="D90" s="50"/>
      <c r="E90" s="50"/>
      <c r="F90" s="50"/>
      <c r="G90" s="50"/>
      <c r="H90" s="51"/>
      <c r="I90" s="51"/>
      <c r="J90" s="51"/>
      <c r="K90" s="51"/>
      <c r="L90" s="51"/>
      <c r="M90" s="51"/>
      <c r="N90" s="51"/>
      <c r="O90" s="51"/>
      <c r="P90" s="51"/>
      <c r="Q90" s="51"/>
      <c r="R90" s="51"/>
      <c r="S90" s="51"/>
      <c r="T90" s="51"/>
      <c r="U90" s="51"/>
      <c r="V90" s="51"/>
      <c r="W90" s="51"/>
      <c r="Y90" s="51"/>
      <c r="Z90" s="51"/>
      <c r="AA90" s="51"/>
      <c r="AB90" s="51"/>
      <c r="AC90" s="51"/>
      <c r="AD90" s="51"/>
      <c r="AE90" s="51"/>
      <c r="AF90" s="51"/>
      <c r="AG90" s="51"/>
      <c r="AH90" s="51"/>
      <c r="AI90" s="51"/>
      <c r="AJ90" s="51"/>
      <c r="AK90" s="51"/>
    </row>
    <row r="91" spans="1:37" x14ac:dyDescent="0.3">
      <c r="A91" s="50"/>
      <c r="B91" s="50"/>
      <c r="C91" s="50"/>
      <c r="D91" s="50"/>
      <c r="E91" s="50"/>
      <c r="F91" s="50"/>
      <c r="G91" s="50"/>
      <c r="H91" s="51"/>
      <c r="I91" s="51"/>
      <c r="J91" s="51"/>
      <c r="K91" s="51"/>
      <c r="L91" s="51"/>
      <c r="M91" s="51"/>
      <c r="N91" s="51"/>
      <c r="O91" s="51"/>
      <c r="P91" s="51"/>
      <c r="Q91" s="51"/>
      <c r="R91" s="51"/>
      <c r="S91" s="51"/>
      <c r="T91" s="51"/>
      <c r="U91" s="51"/>
      <c r="V91" s="51"/>
      <c r="W91" s="51"/>
      <c r="Y91" s="51"/>
      <c r="Z91" s="51"/>
      <c r="AA91" s="51"/>
      <c r="AB91" s="51"/>
      <c r="AC91" s="51"/>
      <c r="AD91" s="51"/>
      <c r="AE91" s="51"/>
      <c r="AF91" s="51"/>
      <c r="AG91" s="51"/>
      <c r="AH91" s="51"/>
      <c r="AI91" s="51"/>
      <c r="AJ91" s="51"/>
      <c r="AK91" s="51"/>
    </row>
    <row r="92" spans="1:37"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Y92" s="51"/>
      <c r="Z92" s="51"/>
      <c r="AA92" s="51"/>
      <c r="AB92" s="51"/>
      <c r="AC92" s="51"/>
      <c r="AD92" s="51"/>
      <c r="AE92" s="51"/>
      <c r="AF92" s="51"/>
      <c r="AG92" s="51"/>
      <c r="AH92" s="51"/>
      <c r="AI92" s="51"/>
      <c r="AJ92" s="51"/>
      <c r="AK92" s="51"/>
    </row>
    <row r="93" spans="1:37"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49">ROUND(SUM(H93:T93),5)</f>
        <v>7800</v>
      </c>
      <c r="V93" s="67">
        <v>11250</v>
      </c>
      <c r="W93" s="67">
        <v>11250</v>
      </c>
      <c r="X93" s="68" t="s">
        <v>246</v>
      </c>
      <c r="Y93" s="67">
        <f t="shared" ref="Y93:AI116" si="50">ROUND($W93/12,0)</f>
        <v>938</v>
      </c>
      <c r="Z93" s="67">
        <f t="shared" si="50"/>
        <v>938</v>
      </c>
      <c r="AA93" s="67">
        <f t="shared" si="50"/>
        <v>938</v>
      </c>
      <c r="AB93" s="67">
        <f t="shared" si="50"/>
        <v>938</v>
      </c>
      <c r="AC93" s="67">
        <f t="shared" si="50"/>
        <v>938</v>
      </c>
      <c r="AD93" s="67">
        <f t="shared" si="50"/>
        <v>938</v>
      </c>
      <c r="AE93" s="67">
        <f t="shared" si="50"/>
        <v>938</v>
      </c>
      <c r="AF93" s="67">
        <f t="shared" si="50"/>
        <v>938</v>
      </c>
      <c r="AG93" s="67">
        <f t="shared" si="50"/>
        <v>938</v>
      </c>
      <c r="AH93" s="67">
        <f t="shared" si="50"/>
        <v>938</v>
      </c>
      <c r="AI93" s="67">
        <f t="shared" si="50"/>
        <v>938</v>
      </c>
      <c r="AJ93" s="67">
        <f t="shared" ref="AJ93:AJ123" si="51">W93-Y93-Z93-AA93-AB93-AC93-AD93-AE93-AF93-AG93-AH93-AI93</f>
        <v>932</v>
      </c>
      <c r="AK93" s="67">
        <f t="shared" ref="AK93:AK123" si="52">SUM(Y93:AJ93)-W93</f>
        <v>0</v>
      </c>
    </row>
    <row r="94" spans="1:37"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49"/>
        <v>3193.47</v>
      </c>
      <c r="V94" s="67">
        <v>3600</v>
      </c>
      <c r="W94" s="67">
        <v>3600</v>
      </c>
      <c r="Y94" s="67">
        <f t="shared" si="50"/>
        <v>300</v>
      </c>
      <c r="Z94" s="67">
        <f t="shared" si="50"/>
        <v>300</v>
      </c>
      <c r="AA94" s="67">
        <f t="shared" si="50"/>
        <v>300</v>
      </c>
      <c r="AB94" s="67">
        <f t="shared" si="50"/>
        <v>300</v>
      </c>
      <c r="AC94" s="67">
        <f t="shared" si="50"/>
        <v>300</v>
      </c>
      <c r="AD94" s="67">
        <f t="shared" si="50"/>
        <v>300</v>
      </c>
      <c r="AE94" s="67">
        <f t="shared" si="50"/>
        <v>300</v>
      </c>
      <c r="AF94" s="67">
        <f t="shared" si="50"/>
        <v>300</v>
      </c>
      <c r="AG94" s="67">
        <f t="shared" si="50"/>
        <v>300</v>
      </c>
      <c r="AH94" s="67">
        <f t="shared" si="50"/>
        <v>300</v>
      </c>
      <c r="AI94" s="67">
        <f t="shared" si="50"/>
        <v>300</v>
      </c>
      <c r="AJ94" s="67">
        <f t="shared" si="51"/>
        <v>300</v>
      </c>
      <c r="AK94" s="67">
        <f t="shared" si="52"/>
        <v>0</v>
      </c>
    </row>
    <row r="95" spans="1:37"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49"/>
        <v>2897.63</v>
      </c>
      <c r="V95" s="67">
        <v>3300</v>
      </c>
      <c r="W95" s="67">
        <v>3300</v>
      </c>
      <c r="Y95" s="67">
        <f t="shared" si="50"/>
        <v>275</v>
      </c>
      <c r="Z95" s="67">
        <f t="shared" si="50"/>
        <v>275</v>
      </c>
      <c r="AA95" s="67">
        <f t="shared" si="50"/>
        <v>275</v>
      </c>
      <c r="AB95" s="67">
        <f t="shared" si="50"/>
        <v>275</v>
      </c>
      <c r="AC95" s="67">
        <f t="shared" si="50"/>
        <v>275</v>
      </c>
      <c r="AD95" s="67">
        <f t="shared" si="50"/>
        <v>275</v>
      </c>
      <c r="AE95" s="67">
        <f t="shared" si="50"/>
        <v>275</v>
      </c>
      <c r="AF95" s="67">
        <f t="shared" si="50"/>
        <v>275</v>
      </c>
      <c r="AG95" s="67">
        <f t="shared" si="50"/>
        <v>275</v>
      </c>
      <c r="AH95" s="67">
        <f t="shared" si="50"/>
        <v>275</v>
      </c>
      <c r="AI95" s="67">
        <f t="shared" si="50"/>
        <v>275</v>
      </c>
      <c r="AJ95" s="67">
        <f t="shared" si="51"/>
        <v>275</v>
      </c>
      <c r="AK95" s="67">
        <f t="shared" si="52"/>
        <v>0</v>
      </c>
    </row>
    <row r="96" spans="1:37"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49"/>
        <v>0</v>
      </c>
      <c r="V96" s="67">
        <v>0</v>
      </c>
      <c r="W96" s="67">
        <v>1200</v>
      </c>
      <c r="X96" s="68" t="s">
        <v>295</v>
      </c>
      <c r="Y96" s="67">
        <f t="shared" si="50"/>
        <v>100</v>
      </c>
      <c r="Z96" s="67">
        <f t="shared" si="50"/>
        <v>100</v>
      </c>
      <c r="AA96" s="67">
        <f t="shared" si="50"/>
        <v>100</v>
      </c>
      <c r="AB96" s="67">
        <f t="shared" si="50"/>
        <v>100</v>
      </c>
      <c r="AC96" s="67">
        <f t="shared" si="50"/>
        <v>100</v>
      </c>
      <c r="AD96" s="67">
        <f t="shared" si="50"/>
        <v>100</v>
      </c>
      <c r="AE96" s="67">
        <f t="shared" si="50"/>
        <v>100</v>
      </c>
      <c r="AF96" s="67">
        <f t="shared" si="50"/>
        <v>100</v>
      </c>
      <c r="AG96" s="67">
        <f t="shared" si="50"/>
        <v>100</v>
      </c>
      <c r="AH96" s="67">
        <f t="shared" si="50"/>
        <v>100</v>
      </c>
      <c r="AI96" s="67">
        <f t="shared" si="50"/>
        <v>100</v>
      </c>
      <c r="AJ96" s="67">
        <f t="shared" si="51"/>
        <v>100</v>
      </c>
      <c r="AK96" s="67">
        <f t="shared" si="52"/>
        <v>0</v>
      </c>
    </row>
    <row r="97" spans="1:38"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49"/>
        <v>16310.29</v>
      </c>
      <c r="V97" s="67">
        <v>15900</v>
      </c>
      <c r="W97" s="67">
        <v>20500</v>
      </c>
      <c r="X97" s="68" t="s">
        <v>302</v>
      </c>
      <c r="Y97" s="67">
        <f t="shared" si="50"/>
        <v>1708</v>
      </c>
      <c r="Z97" s="67">
        <f t="shared" si="50"/>
        <v>1708</v>
      </c>
      <c r="AA97" s="67">
        <f t="shared" si="50"/>
        <v>1708</v>
      </c>
      <c r="AB97" s="67">
        <f t="shared" si="50"/>
        <v>1708</v>
      </c>
      <c r="AC97" s="67">
        <f t="shared" si="50"/>
        <v>1708</v>
      </c>
      <c r="AD97" s="67">
        <f t="shared" si="50"/>
        <v>1708</v>
      </c>
      <c r="AE97" s="67">
        <f t="shared" si="50"/>
        <v>1708</v>
      </c>
      <c r="AF97" s="67">
        <f t="shared" si="50"/>
        <v>1708</v>
      </c>
      <c r="AG97" s="67">
        <f t="shared" si="50"/>
        <v>1708</v>
      </c>
      <c r="AH97" s="67">
        <f t="shared" si="50"/>
        <v>1708</v>
      </c>
      <c r="AI97" s="67">
        <f t="shared" si="50"/>
        <v>1708</v>
      </c>
      <c r="AJ97" s="67">
        <f t="shared" si="51"/>
        <v>1712</v>
      </c>
      <c r="AK97" s="67">
        <f t="shared" si="52"/>
        <v>0</v>
      </c>
    </row>
    <row r="98" spans="1:38"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49"/>
        <v>3548</v>
      </c>
      <c r="V98" s="67">
        <v>2600</v>
      </c>
      <c r="W98" s="67">
        <v>3600</v>
      </c>
      <c r="X98" s="68" t="s">
        <v>258</v>
      </c>
      <c r="Y98" s="67">
        <f t="shared" si="50"/>
        <v>300</v>
      </c>
      <c r="Z98" s="67">
        <f t="shared" si="50"/>
        <v>300</v>
      </c>
      <c r="AA98" s="67">
        <f t="shared" si="50"/>
        <v>300</v>
      </c>
      <c r="AB98" s="67">
        <f t="shared" si="50"/>
        <v>300</v>
      </c>
      <c r="AC98" s="67">
        <f t="shared" si="50"/>
        <v>300</v>
      </c>
      <c r="AD98" s="67">
        <f t="shared" si="50"/>
        <v>300</v>
      </c>
      <c r="AE98" s="67">
        <f t="shared" si="50"/>
        <v>300</v>
      </c>
      <c r="AF98" s="67">
        <f t="shared" si="50"/>
        <v>300</v>
      </c>
      <c r="AG98" s="67">
        <f t="shared" si="50"/>
        <v>300</v>
      </c>
      <c r="AH98" s="67">
        <f t="shared" si="50"/>
        <v>300</v>
      </c>
      <c r="AI98" s="67">
        <f t="shared" si="50"/>
        <v>300</v>
      </c>
      <c r="AJ98" s="67">
        <f t="shared" si="51"/>
        <v>300</v>
      </c>
      <c r="AK98" s="67">
        <f t="shared" si="52"/>
        <v>0</v>
      </c>
    </row>
    <row r="99" spans="1:38"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49"/>
        <v>227</v>
      </c>
      <c r="V99" s="67">
        <v>300</v>
      </c>
      <c r="W99" s="67">
        <v>300</v>
      </c>
      <c r="Y99" s="67">
        <f t="shared" si="50"/>
        <v>25</v>
      </c>
      <c r="Z99" s="67">
        <f t="shared" si="50"/>
        <v>25</v>
      </c>
      <c r="AA99" s="67">
        <f t="shared" si="50"/>
        <v>25</v>
      </c>
      <c r="AB99" s="67">
        <f t="shared" si="50"/>
        <v>25</v>
      </c>
      <c r="AC99" s="67">
        <f t="shared" si="50"/>
        <v>25</v>
      </c>
      <c r="AD99" s="67">
        <f t="shared" si="50"/>
        <v>25</v>
      </c>
      <c r="AE99" s="67">
        <f t="shared" si="50"/>
        <v>25</v>
      </c>
      <c r="AF99" s="67">
        <f t="shared" si="50"/>
        <v>25</v>
      </c>
      <c r="AG99" s="67">
        <f t="shared" si="50"/>
        <v>25</v>
      </c>
      <c r="AH99" s="67">
        <f t="shared" si="50"/>
        <v>25</v>
      </c>
      <c r="AI99" s="67">
        <f t="shared" si="50"/>
        <v>25</v>
      </c>
      <c r="AJ99" s="67">
        <f t="shared" si="51"/>
        <v>25</v>
      </c>
      <c r="AK99" s="67">
        <f t="shared" si="52"/>
        <v>0</v>
      </c>
    </row>
    <row r="100" spans="1:38"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49"/>
        <v>152.88999999999999</v>
      </c>
      <c r="V100" s="67">
        <v>2000</v>
      </c>
      <c r="W100" s="67">
        <v>500</v>
      </c>
      <c r="Y100" s="67">
        <f t="shared" si="50"/>
        <v>42</v>
      </c>
      <c r="Z100" s="67">
        <f t="shared" si="50"/>
        <v>42</v>
      </c>
      <c r="AA100" s="67">
        <f t="shared" si="50"/>
        <v>42</v>
      </c>
      <c r="AB100" s="67">
        <f t="shared" si="50"/>
        <v>42</v>
      </c>
      <c r="AC100" s="67">
        <f t="shared" si="50"/>
        <v>42</v>
      </c>
      <c r="AD100" s="67">
        <f t="shared" si="50"/>
        <v>42</v>
      </c>
      <c r="AE100" s="67">
        <f t="shared" si="50"/>
        <v>42</v>
      </c>
      <c r="AF100" s="67">
        <f t="shared" si="50"/>
        <v>42</v>
      </c>
      <c r="AG100" s="67">
        <f t="shared" si="50"/>
        <v>42</v>
      </c>
      <c r="AH100" s="67">
        <f t="shared" si="50"/>
        <v>42</v>
      </c>
      <c r="AI100" s="67">
        <f t="shared" si="50"/>
        <v>42</v>
      </c>
      <c r="AJ100" s="67">
        <f t="shared" si="51"/>
        <v>38</v>
      </c>
      <c r="AK100" s="67">
        <f t="shared" si="52"/>
        <v>0</v>
      </c>
    </row>
    <row r="101" spans="1:38"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49"/>
        <v>4901.96</v>
      </c>
      <c r="V101" s="67">
        <v>7000</v>
      </c>
      <c r="W101" s="67">
        <v>7000</v>
      </c>
      <c r="Y101" s="67">
        <f t="shared" si="50"/>
        <v>583</v>
      </c>
      <c r="Z101" s="67">
        <f t="shared" si="50"/>
        <v>583</v>
      </c>
      <c r="AA101" s="67">
        <f t="shared" si="50"/>
        <v>583</v>
      </c>
      <c r="AB101" s="67">
        <f t="shared" si="50"/>
        <v>583</v>
      </c>
      <c r="AC101" s="67">
        <f t="shared" si="50"/>
        <v>583</v>
      </c>
      <c r="AD101" s="67">
        <f t="shared" si="50"/>
        <v>583</v>
      </c>
      <c r="AE101" s="67">
        <f t="shared" si="50"/>
        <v>583</v>
      </c>
      <c r="AF101" s="67">
        <f t="shared" si="50"/>
        <v>583</v>
      </c>
      <c r="AG101" s="67">
        <f t="shared" si="50"/>
        <v>583</v>
      </c>
      <c r="AH101" s="67">
        <f t="shared" si="50"/>
        <v>583</v>
      </c>
      <c r="AI101" s="67">
        <f t="shared" si="50"/>
        <v>583</v>
      </c>
      <c r="AJ101" s="67">
        <f t="shared" si="51"/>
        <v>587</v>
      </c>
      <c r="AK101" s="67">
        <f t="shared" si="52"/>
        <v>0</v>
      </c>
    </row>
    <row r="102" spans="1:38"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49"/>
        <v>689.17</v>
      </c>
      <c r="V102" s="67">
        <v>0</v>
      </c>
      <c r="W102" s="67">
        <v>1000</v>
      </c>
      <c r="X102" s="68" t="s">
        <v>296</v>
      </c>
      <c r="Y102" s="67">
        <f t="shared" si="50"/>
        <v>83</v>
      </c>
      <c r="Z102" s="67">
        <f t="shared" si="50"/>
        <v>83</v>
      </c>
      <c r="AA102" s="67">
        <f t="shared" si="50"/>
        <v>83</v>
      </c>
      <c r="AB102" s="67">
        <f t="shared" si="50"/>
        <v>83</v>
      </c>
      <c r="AC102" s="67">
        <f t="shared" si="50"/>
        <v>83</v>
      </c>
      <c r="AD102" s="67">
        <f t="shared" si="50"/>
        <v>83</v>
      </c>
      <c r="AE102" s="67">
        <f t="shared" si="50"/>
        <v>83</v>
      </c>
      <c r="AF102" s="67">
        <f t="shared" si="50"/>
        <v>83</v>
      </c>
      <c r="AG102" s="67">
        <f t="shared" si="50"/>
        <v>83</v>
      </c>
      <c r="AH102" s="67">
        <f t="shared" si="50"/>
        <v>83</v>
      </c>
      <c r="AI102" s="67">
        <f t="shared" si="50"/>
        <v>83</v>
      </c>
      <c r="AJ102" s="67">
        <f t="shared" si="51"/>
        <v>87</v>
      </c>
      <c r="AK102" s="67">
        <f t="shared" si="52"/>
        <v>0</v>
      </c>
    </row>
    <row r="103" spans="1:38"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49"/>
        <v>2540.37</v>
      </c>
      <c r="V103" s="67">
        <v>3000</v>
      </c>
      <c r="W103" s="67">
        <v>3000</v>
      </c>
      <c r="Y103" s="67">
        <f t="shared" si="50"/>
        <v>250</v>
      </c>
      <c r="Z103" s="67">
        <f t="shared" si="50"/>
        <v>250</v>
      </c>
      <c r="AA103" s="67">
        <f t="shared" si="50"/>
        <v>250</v>
      </c>
      <c r="AB103" s="67">
        <f t="shared" si="50"/>
        <v>250</v>
      </c>
      <c r="AC103" s="67">
        <f t="shared" si="50"/>
        <v>250</v>
      </c>
      <c r="AD103" s="67">
        <f t="shared" si="50"/>
        <v>250</v>
      </c>
      <c r="AE103" s="67">
        <f t="shared" si="50"/>
        <v>250</v>
      </c>
      <c r="AF103" s="67">
        <f t="shared" si="50"/>
        <v>250</v>
      </c>
      <c r="AG103" s="67">
        <f t="shared" si="50"/>
        <v>250</v>
      </c>
      <c r="AH103" s="67">
        <f t="shared" si="50"/>
        <v>250</v>
      </c>
      <c r="AI103" s="67">
        <f t="shared" si="50"/>
        <v>250</v>
      </c>
      <c r="AJ103" s="67">
        <f t="shared" si="51"/>
        <v>250</v>
      </c>
      <c r="AK103" s="67">
        <f t="shared" si="52"/>
        <v>0</v>
      </c>
    </row>
    <row r="104" spans="1:38"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49"/>
        <v>869.51</v>
      </c>
      <c r="V104" s="67">
        <v>1000</v>
      </c>
      <c r="W104" s="67">
        <v>1000</v>
      </c>
      <c r="Y104" s="67">
        <f t="shared" si="50"/>
        <v>83</v>
      </c>
      <c r="Z104" s="67">
        <f t="shared" si="50"/>
        <v>83</v>
      </c>
      <c r="AA104" s="67">
        <f t="shared" si="50"/>
        <v>83</v>
      </c>
      <c r="AB104" s="67">
        <f t="shared" si="50"/>
        <v>83</v>
      </c>
      <c r="AC104" s="67">
        <f t="shared" si="50"/>
        <v>83</v>
      </c>
      <c r="AD104" s="67">
        <f t="shared" si="50"/>
        <v>83</v>
      </c>
      <c r="AE104" s="67">
        <f t="shared" si="50"/>
        <v>83</v>
      </c>
      <c r="AF104" s="67">
        <f t="shared" si="50"/>
        <v>83</v>
      </c>
      <c r="AG104" s="67">
        <f t="shared" si="50"/>
        <v>83</v>
      </c>
      <c r="AH104" s="67">
        <f t="shared" si="50"/>
        <v>83</v>
      </c>
      <c r="AI104" s="67">
        <f t="shared" si="50"/>
        <v>83</v>
      </c>
      <c r="AJ104" s="67">
        <f t="shared" si="51"/>
        <v>87</v>
      </c>
      <c r="AK104" s="67">
        <f t="shared" si="52"/>
        <v>0</v>
      </c>
    </row>
    <row r="105" spans="1:38"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49"/>
        <v>1179.27</v>
      </c>
      <c r="V105" s="67">
        <v>2500</v>
      </c>
      <c r="W105" s="67">
        <v>2500</v>
      </c>
      <c r="Y105" s="67">
        <f t="shared" si="50"/>
        <v>208</v>
      </c>
      <c r="Z105" s="67">
        <f t="shared" si="50"/>
        <v>208</v>
      </c>
      <c r="AA105" s="67">
        <f t="shared" si="50"/>
        <v>208</v>
      </c>
      <c r="AB105" s="67">
        <f t="shared" si="50"/>
        <v>208</v>
      </c>
      <c r="AC105" s="67">
        <f t="shared" si="50"/>
        <v>208</v>
      </c>
      <c r="AD105" s="67">
        <f t="shared" si="50"/>
        <v>208</v>
      </c>
      <c r="AE105" s="67">
        <f t="shared" si="50"/>
        <v>208</v>
      </c>
      <c r="AF105" s="67">
        <f t="shared" si="50"/>
        <v>208</v>
      </c>
      <c r="AG105" s="67">
        <f t="shared" si="50"/>
        <v>208</v>
      </c>
      <c r="AH105" s="67">
        <f t="shared" si="50"/>
        <v>208</v>
      </c>
      <c r="AI105" s="67">
        <f t="shared" si="50"/>
        <v>208</v>
      </c>
      <c r="AJ105" s="67">
        <f t="shared" si="51"/>
        <v>212</v>
      </c>
      <c r="AK105" s="67">
        <f t="shared" si="52"/>
        <v>0</v>
      </c>
    </row>
    <row r="106" spans="1:38"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49"/>
        <v>175.77</v>
      </c>
      <c r="V106" s="67">
        <v>2400</v>
      </c>
      <c r="W106" s="67">
        <v>2400</v>
      </c>
      <c r="Y106" s="67">
        <f t="shared" si="50"/>
        <v>200</v>
      </c>
      <c r="Z106" s="67">
        <f t="shared" si="50"/>
        <v>200</v>
      </c>
      <c r="AA106" s="67">
        <f t="shared" si="50"/>
        <v>200</v>
      </c>
      <c r="AB106" s="67">
        <f t="shared" si="50"/>
        <v>200</v>
      </c>
      <c r="AC106" s="67">
        <f t="shared" si="50"/>
        <v>200</v>
      </c>
      <c r="AD106" s="67">
        <f t="shared" si="50"/>
        <v>200</v>
      </c>
      <c r="AE106" s="67">
        <f t="shared" si="50"/>
        <v>200</v>
      </c>
      <c r="AF106" s="67">
        <f t="shared" si="50"/>
        <v>200</v>
      </c>
      <c r="AG106" s="67">
        <f t="shared" si="50"/>
        <v>200</v>
      </c>
      <c r="AH106" s="67">
        <f t="shared" si="50"/>
        <v>200</v>
      </c>
      <c r="AI106" s="67">
        <f t="shared" si="50"/>
        <v>200</v>
      </c>
      <c r="AJ106" s="67">
        <f t="shared" si="51"/>
        <v>200</v>
      </c>
      <c r="AK106" s="67">
        <f t="shared" si="52"/>
        <v>0</v>
      </c>
    </row>
    <row r="107" spans="1:38"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49"/>
        <v>1380</v>
      </c>
      <c r="V107" s="67">
        <v>1400</v>
      </c>
      <c r="W107" s="67">
        <v>1400</v>
      </c>
      <c r="Y107" s="67">
        <f t="shared" si="50"/>
        <v>117</v>
      </c>
      <c r="Z107" s="67">
        <f t="shared" si="50"/>
        <v>117</v>
      </c>
      <c r="AA107" s="67">
        <f t="shared" si="50"/>
        <v>117</v>
      </c>
      <c r="AB107" s="67">
        <f t="shared" si="50"/>
        <v>117</v>
      </c>
      <c r="AC107" s="67">
        <f t="shared" si="50"/>
        <v>117</v>
      </c>
      <c r="AD107" s="67">
        <f t="shared" si="50"/>
        <v>117</v>
      </c>
      <c r="AE107" s="67">
        <f t="shared" si="50"/>
        <v>117</v>
      </c>
      <c r="AF107" s="67">
        <f t="shared" si="50"/>
        <v>117</v>
      </c>
      <c r="AG107" s="67">
        <f t="shared" si="50"/>
        <v>117</v>
      </c>
      <c r="AH107" s="67">
        <f t="shared" si="50"/>
        <v>117</v>
      </c>
      <c r="AI107" s="67">
        <f t="shared" si="50"/>
        <v>117</v>
      </c>
      <c r="AJ107" s="67">
        <f t="shared" si="51"/>
        <v>113</v>
      </c>
      <c r="AK107" s="67">
        <f t="shared" si="52"/>
        <v>0</v>
      </c>
    </row>
    <row r="108" spans="1:38"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49"/>
        <v>3292.84</v>
      </c>
      <c r="V108" s="67">
        <v>4100</v>
      </c>
      <c r="W108" s="67">
        <v>4100</v>
      </c>
      <c r="Y108" s="67">
        <f t="shared" si="50"/>
        <v>342</v>
      </c>
      <c r="Z108" s="67">
        <f t="shared" si="50"/>
        <v>342</v>
      </c>
      <c r="AA108" s="67">
        <f t="shared" si="50"/>
        <v>342</v>
      </c>
      <c r="AB108" s="67">
        <f t="shared" si="50"/>
        <v>342</v>
      </c>
      <c r="AC108" s="67">
        <f t="shared" si="50"/>
        <v>342</v>
      </c>
      <c r="AD108" s="67">
        <f t="shared" si="50"/>
        <v>342</v>
      </c>
      <c r="AE108" s="67">
        <f t="shared" si="50"/>
        <v>342</v>
      </c>
      <c r="AF108" s="67">
        <f t="shared" si="50"/>
        <v>342</v>
      </c>
      <c r="AG108" s="67">
        <f t="shared" si="50"/>
        <v>342</v>
      </c>
      <c r="AH108" s="67">
        <f t="shared" si="50"/>
        <v>342</v>
      </c>
      <c r="AI108" s="67">
        <f t="shared" si="50"/>
        <v>342</v>
      </c>
      <c r="AJ108" s="67">
        <f t="shared" si="51"/>
        <v>338</v>
      </c>
      <c r="AK108" s="67">
        <f t="shared" si="52"/>
        <v>0</v>
      </c>
    </row>
    <row r="109" spans="1:38"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49"/>
        <v>11000</v>
      </c>
      <c r="V109" s="67">
        <v>11000</v>
      </c>
      <c r="W109" s="67">
        <v>10500</v>
      </c>
      <c r="Y109" s="118">
        <v>5000</v>
      </c>
      <c r="Z109" s="118">
        <v>5500</v>
      </c>
      <c r="AA109" s="118">
        <v>0</v>
      </c>
      <c r="AB109" s="118">
        <v>0</v>
      </c>
      <c r="AC109" s="118">
        <v>0</v>
      </c>
      <c r="AD109" s="118">
        <v>0</v>
      </c>
      <c r="AE109" s="118">
        <v>0</v>
      </c>
      <c r="AF109" s="118">
        <v>0</v>
      </c>
      <c r="AG109" s="118">
        <v>0</v>
      </c>
      <c r="AH109" s="118">
        <v>0</v>
      </c>
      <c r="AI109" s="118">
        <v>0</v>
      </c>
      <c r="AJ109" s="118">
        <f t="shared" si="51"/>
        <v>0</v>
      </c>
      <c r="AK109" s="118">
        <f t="shared" si="52"/>
        <v>0</v>
      </c>
      <c r="AL109" s="120"/>
    </row>
    <row r="110" spans="1:38"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49"/>
        <v>8817.5</v>
      </c>
      <c r="V110" s="67">
        <v>9500</v>
      </c>
      <c r="W110" s="67">
        <v>9500</v>
      </c>
      <c r="Y110" s="67">
        <f t="shared" si="50"/>
        <v>792</v>
      </c>
      <c r="Z110" s="67">
        <f t="shared" si="50"/>
        <v>792</v>
      </c>
      <c r="AA110" s="67">
        <f t="shared" si="50"/>
        <v>792</v>
      </c>
      <c r="AB110" s="67">
        <f t="shared" si="50"/>
        <v>792</v>
      </c>
      <c r="AC110" s="67">
        <f t="shared" si="50"/>
        <v>792</v>
      </c>
      <c r="AD110" s="67">
        <f t="shared" si="50"/>
        <v>792</v>
      </c>
      <c r="AE110" s="67">
        <f t="shared" si="50"/>
        <v>792</v>
      </c>
      <c r="AF110" s="67">
        <f t="shared" si="50"/>
        <v>792</v>
      </c>
      <c r="AG110" s="67">
        <f t="shared" si="50"/>
        <v>792</v>
      </c>
      <c r="AH110" s="67">
        <f t="shared" si="50"/>
        <v>792</v>
      </c>
      <c r="AI110" s="67">
        <f t="shared" si="50"/>
        <v>792</v>
      </c>
      <c r="AJ110" s="67">
        <f t="shared" si="51"/>
        <v>788</v>
      </c>
      <c r="AK110" s="67">
        <f t="shared" si="52"/>
        <v>0</v>
      </c>
    </row>
    <row r="111" spans="1:38"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Y111" s="67">
        <f t="shared" si="50"/>
        <v>750</v>
      </c>
      <c r="Z111" s="67">
        <f t="shared" si="50"/>
        <v>750</v>
      </c>
      <c r="AA111" s="67">
        <f t="shared" si="50"/>
        <v>750</v>
      </c>
      <c r="AB111" s="67">
        <f t="shared" si="50"/>
        <v>750</v>
      </c>
      <c r="AC111" s="67">
        <f t="shared" si="50"/>
        <v>750</v>
      </c>
      <c r="AD111" s="67">
        <f t="shared" si="50"/>
        <v>750</v>
      </c>
      <c r="AE111" s="67">
        <f t="shared" si="50"/>
        <v>750</v>
      </c>
      <c r="AF111" s="67">
        <f t="shared" si="50"/>
        <v>750</v>
      </c>
      <c r="AG111" s="67">
        <f t="shared" si="50"/>
        <v>750</v>
      </c>
      <c r="AH111" s="67">
        <f t="shared" si="50"/>
        <v>750</v>
      </c>
      <c r="AI111" s="67">
        <f t="shared" si="50"/>
        <v>750</v>
      </c>
      <c r="AJ111" s="67">
        <f t="shared" si="51"/>
        <v>750</v>
      </c>
      <c r="AK111" s="67">
        <f t="shared" si="52"/>
        <v>0</v>
      </c>
    </row>
    <row r="112" spans="1:38"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49"/>
        <v>375</v>
      </c>
      <c r="V112" s="67">
        <v>400</v>
      </c>
      <c r="W112" s="67">
        <v>400</v>
      </c>
      <c r="Y112" s="67">
        <f t="shared" si="50"/>
        <v>33</v>
      </c>
      <c r="Z112" s="67">
        <f t="shared" si="50"/>
        <v>33</v>
      </c>
      <c r="AA112" s="67">
        <f t="shared" si="50"/>
        <v>33</v>
      </c>
      <c r="AB112" s="67">
        <f t="shared" si="50"/>
        <v>33</v>
      </c>
      <c r="AC112" s="67">
        <f t="shared" si="50"/>
        <v>33</v>
      </c>
      <c r="AD112" s="67">
        <f t="shared" si="50"/>
        <v>33</v>
      </c>
      <c r="AE112" s="67">
        <f t="shared" si="50"/>
        <v>33</v>
      </c>
      <c r="AF112" s="67">
        <f t="shared" si="50"/>
        <v>33</v>
      </c>
      <c r="AG112" s="67">
        <f t="shared" si="50"/>
        <v>33</v>
      </c>
      <c r="AH112" s="67">
        <f t="shared" si="50"/>
        <v>33</v>
      </c>
      <c r="AI112" s="67">
        <f t="shared" si="50"/>
        <v>33</v>
      </c>
      <c r="AJ112" s="67">
        <f t="shared" si="51"/>
        <v>37</v>
      </c>
      <c r="AK112" s="67">
        <f t="shared" si="52"/>
        <v>0</v>
      </c>
    </row>
    <row r="113" spans="1:37"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49"/>
        <v>5415</v>
      </c>
      <c r="V113" s="67">
        <v>30000</v>
      </c>
      <c r="W113" s="67">
        <v>30000</v>
      </c>
      <c r="Y113" s="67">
        <f t="shared" si="50"/>
        <v>2500</v>
      </c>
      <c r="Z113" s="67">
        <f t="shared" si="50"/>
        <v>2500</v>
      </c>
      <c r="AA113" s="67">
        <f t="shared" si="50"/>
        <v>2500</v>
      </c>
      <c r="AB113" s="67">
        <f t="shared" si="50"/>
        <v>2500</v>
      </c>
      <c r="AC113" s="67">
        <f t="shared" si="50"/>
        <v>2500</v>
      </c>
      <c r="AD113" s="67">
        <f t="shared" si="50"/>
        <v>2500</v>
      </c>
      <c r="AE113" s="67">
        <f t="shared" si="50"/>
        <v>2500</v>
      </c>
      <c r="AF113" s="67">
        <f t="shared" si="50"/>
        <v>2500</v>
      </c>
      <c r="AG113" s="67">
        <f t="shared" si="50"/>
        <v>2500</v>
      </c>
      <c r="AH113" s="67">
        <f t="shared" si="50"/>
        <v>2500</v>
      </c>
      <c r="AI113" s="67">
        <f t="shared" si="50"/>
        <v>2500</v>
      </c>
      <c r="AJ113" s="67">
        <f t="shared" si="51"/>
        <v>2500</v>
      </c>
      <c r="AK113" s="67">
        <f t="shared" si="52"/>
        <v>0</v>
      </c>
    </row>
    <row r="114" spans="1:37"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49"/>
        <v>5024.24</v>
      </c>
      <c r="V114" s="67">
        <v>5400</v>
      </c>
      <c r="W114" s="115">
        <v>5400</v>
      </c>
      <c r="Y114" s="115">
        <f t="shared" si="50"/>
        <v>450</v>
      </c>
      <c r="Z114" s="115">
        <f t="shared" si="50"/>
        <v>450</v>
      </c>
      <c r="AA114" s="115">
        <f t="shared" si="50"/>
        <v>450</v>
      </c>
      <c r="AB114" s="115">
        <f t="shared" si="50"/>
        <v>450</v>
      </c>
      <c r="AC114" s="115">
        <f t="shared" si="50"/>
        <v>450</v>
      </c>
      <c r="AD114" s="115">
        <f t="shared" si="50"/>
        <v>450</v>
      </c>
      <c r="AE114" s="115">
        <f t="shared" si="50"/>
        <v>450</v>
      </c>
      <c r="AF114" s="115">
        <f t="shared" si="50"/>
        <v>450</v>
      </c>
      <c r="AG114" s="115">
        <f t="shared" si="50"/>
        <v>450</v>
      </c>
      <c r="AH114" s="115">
        <f t="shared" si="50"/>
        <v>450</v>
      </c>
      <c r="AI114" s="115">
        <f t="shared" si="50"/>
        <v>450</v>
      </c>
      <c r="AJ114" s="115">
        <f t="shared" si="51"/>
        <v>450</v>
      </c>
      <c r="AK114" s="115">
        <f t="shared" si="52"/>
        <v>0</v>
      </c>
    </row>
    <row r="115" spans="1:37"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49"/>
        <v>294</v>
      </c>
      <c r="V115" s="67">
        <v>1800</v>
      </c>
      <c r="W115" s="67">
        <v>1800</v>
      </c>
      <c r="Y115" s="67">
        <f t="shared" si="50"/>
        <v>150</v>
      </c>
      <c r="Z115" s="67">
        <f t="shared" si="50"/>
        <v>150</v>
      </c>
      <c r="AA115" s="67">
        <f t="shared" si="50"/>
        <v>150</v>
      </c>
      <c r="AB115" s="67">
        <f t="shared" si="50"/>
        <v>150</v>
      </c>
      <c r="AC115" s="67">
        <f t="shared" si="50"/>
        <v>150</v>
      </c>
      <c r="AD115" s="67">
        <f t="shared" si="50"/>
        <v>150</v>
      </c>
      <c r="AE115" s="67">
        <f t="shared" si="50"/>
        <v>150</v>
      </c>
      <c r="AF115" s="67">
        <f t="shared" si="50"/>
        <v>150</v>
      </c>
      <c r="AG115" s="67">
        <f t="shared" si="50"/>
        <v>150</v>
      </c>
      <c r="AH115" s="67">
        <f t="shared" si="50"/>
        <v>150</v>
      </c>
      <c r="AI115" s="67">
        <f t="shared" si="50"/>
        <v>150</v>
      </c>
      <c r="AJ115" s="67">
        <f t="shared" si="51"/>
        <v>150</v>
      </c>
      <c r="AK115" s="67">
        <f t="shared" si="52"/>
        <v>0</v>
      </c>
    </row>
    <row r="116" spans="1:37"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Y116" s="67">
        <f t="shared" si="50"/>
        <v>25</v>
      </c>
      <c r="Z116" s="67">
        <f t="shared" si="50"/>
        <v>25</v>
      </c>
      <c r="AA116" s="67">
        <f t="shared" ref="Y116:AI123" si="53">ROUND($W116/12,0)</f>
        <v>25</v>
      </c>
      <c r="AB116" s="67">
        <f t="shared" si="53"/>
        <v>25</v>
      </c>
      <c r="AC116" s="67">
        <f t="shared" si="53"/>
        <v>25</v>
      </c>
      <c r="AD116" s="67">
        <f t="shared" si="53"/>
        <v>25</v>
      </c>
      <c r="AE116" s="67">
        <f t="shared" si="53"/>
        <v>25</v>
      </c>
      <c r="AF116" s="67">
        <f t="shared" si="53"/>
        <v>25</v>
      </c>
      <c r="AG116" s="67">
        <f t="shared" si="53"/>
        <v>25</v>
      </c>
      <c r="AH116" s="67">
        <f t="shared" si="53"/>
        <v>25</v>
      </c>
      <c r="AI116" s="67">
        <f t="shared" si="53"/>
        <v>25</v>
      </c>
      <c r="AJ116" s="67">
        <f t="shared" si="51"/>
        <v>25</v>
      </c>
      <c r="AK116" s="67">
        <f t="shared" si="52"/>
        <v>0</v>
      </c>
    </row>
    <row r="117" spans="1:37"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49"/>
        <v>584</v>
      </c>
      <c r="V117" s="67">
        <v>2500</v>
      </c>
      <c r="W117" s="67">
        <v>2500</v>
      </c>
      <c r="Y117" s="67">
        <f t="shared" si="53"/>
        <v>208</v>
      </c>
      <c r="Z117" s="67">
        <f t="shared" si="53"/>
        <v>208</v>
      </c>
      <c r="AA117" s="67">
        <f t="shared" si="53"/>
        <v>208</v>
      </c>
      <c r="AB117" s="67">
        <f t="shared" si="53"/>
        <v>208</v>
      </c>
      <c r="AC117" s="67">
        <f t="shared" si="53"/>
        <v>208</v>
      </c>
      <c r="AD117" s="67">
        <f t="shared" si="53"/>
        <v>208</v>
      </c>
      <c r="AE117" s="67">
        <f t="shared" si="53"/>
        <v>208</v>
      </c>
      <c r="AF117" s="67">
        <f t="shared" si="53"/>
        <v>208</v>
      </c>
      <c r="AG117" s="67">
        <f t="shared" si="53"/>
        <v>208</v>
      </c>
      <c r="AH117" s="67">
        <f t="shared" si="53"/>
        <v>208</v>
      </c>
      <c r="AI117" s="67">
        <f t="shared" si="53"/>
        <v>208</v>
      </c>
      <c r="AJ117" s="67">
        <f t="shared" si="51"/>
        <v>212</v>
      </c>
      <c r="AK117" s="67">
        <f t="shared" si="52"/>
        <v>0</v>
      </c>
    </row>
    <row r="118" spans="1:37"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49"/>
        <v>3730.57</v>
      </c>
      <c r="V118" s="67">
        <v>30000</v>
      </c>
      <c r="W118" s="67">
        <v>30000</v>
      </c>
      <c r="Y118" s="67">
        <f t="shared" si="53"/>
        <v>2500</v>
      </c>
      <c r="Z118" s="67">
        <f t="shared" si="53"/>
        <v>2500</v>
      </c>
      <c r="AA118" s="67">
        <f t="shared" si="53"/>
        <v>2500</v>
      </c>
      <c r="AB118" s="67">
        <f t="shared" si="53"/>
        <v>2500</v>
      </c>
      <c r="AC118" s="67">
        <f t="shared" si="53"/>
        <v>2500</v>
      </c>
      <c r="AD118" s="67">
        <f t="shared" si="53"/>
        <v>2500</v>
      </c>
      <c r="AE118" s="67">
        <f t="shared" si="53"/>
        <v>2500</v>
      </c>
      <c r="AF118" s="67">
        <f t="shared" si="53"/>
        <v>2500</v>
      </c>
      <c r="AG118" s="67">
        <f t="shared" si="53"/>
        <v>2500</v>
      </c>
      <c r="AH118" s="67">
        <f t="shared" si="53"/>
        <v>2500</v>
      </c>
      <c r="AI118" s="67">
        <f t="shared" si="53"/>
        <v>2500</v>
      </c>
      <c r="AJ118" s="67">
        <f t="shared" si="51"/>
        <v>2500</v>
      </c>
      <c r="AK118" s="67">
        <f t="shared" si="52"/>
        <v>0</v>
      </c>
    </row>
    <row r="119" spans="1:37"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49"/>
        <v>1334.36</v>
      </c>
      <c r="V119" s="67">
        <v>2000</v>
      </c>
      <c r="W119" s="67">
        <v>2000</v>
      </c>
      <c r="Y119" s="67">
        <f t="shared" si="53"/>
        <v>167</v>
      </c>
      <c r="Z119" s="67">
        <f t="shared" si="53"/>
        <v>167</v>
      </c>
      <c r="AA119" s="67">
        <f t="shared" si="53"/>
        <v>167</v>
      </c>
      <c r="AB119" s="67">
        <f t="shared" si="53"/>
        <v>167</v>
      </c>
      <c r="AC119" s="67">
        <f t="shared" si="53"/>
        <v>167</v>
      </c>
      <c r="AD119" s="67">
        <f t="shared" si="53"/>
        <v>167</v>
      </c>
      <c r="AE119" s="67">
        <f t="shared" si="53"/>
        <v>167</v>
      </c>
      <c r="AF119" s="67">
        <f t="shared" si="53"/>
        <v>167</v>
      </c>
      <c r="AG119" s="67">
        <f t="shared" si="53"/>
        <v>167</v>
      </c>
      <c r="AH119" s="67">
        <f t="shared" si="53"/>
        <v>167</v>
      </c>
      <c r="AI119" s="67">
        <f t="shared" si="53"/>
        <v>167</v>
      </c>
      <c r="AJ119" s="67">
        <f t="shared" si="51"/>
        <v>163</v>
      </c>
      <c r="AK119" s="67">
        <f t="shared" si="52"/>
        <v>0</v>
      </c>
    </row>
    <row r="120" spans="1:37"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49"/>
        <v>3092.25</v>
      </c>
      <c r="V120" s="67">
        <v>5000</v>
      </c>
      <c r="W120" s="67">
        <v>5000</v>
      </c>
      <c r="Y120" s="67">
        <f t="shared" si="53"/>
        <v>417</v>
      </c>
      <c r="Z120" s="67">
        <f t="shared" si="53"/>
        <v>417</v>
      </c>
      <c r="AA120" s="67">
        <f t="shared" si="53"/>
        <v>417</v>
      </c>
      <c r="AB120" s="67">
        <f t="shared" si="53"/>
        <v>417</v>
      </c>
      <c r="AC120" s="67">
        <f t="shared" si="53"/>
        <v>417</v>
      </c>
      <c r="AD120" s="67">
        <f t="shared" si="53"/>
        <v>417</v>
      </c>
      <c r="AE120" s="67">
        <f t="shared" si="53"/>
        <v>417</v>
      </c>
      <c r="AF120" s="67">
        <f t="shared" si="53"/>
        <v>417</v>
      </c>
      <c r="AG120" s="67">
        <f t="shared" si="53"/>
        <v>417</v>
      </c>
      <c r="AH120" s="67">
        <f t="shared" si="53"/>
        <v>417</v>
      </c>
      <c r="AI120" s="67">
        <f t="shared" si="53"/>
        <v>417</v>
      </c>
      <c r="AJ120" s="67">
        <f t="shared" si="51"/>
        <v>413</v>
      </c>
      <c r="AK120" s="67">
        <f t="shared" si="52"/>
        <v>0</v>
      </c>
    </row>
    <row r="121" spans="1:37"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49"/>
        <v>0.45</v>
      </c>
      <c r="V121" s="67">
        <v>2500</v>
      </c>
      <c r="W121" s="67">
        <v>2500</v>
      </c>
      <c r="X121" s="68" t="s">
        <v>313</v>
      </c>
      <c r="Y121" s="67">
        <f t="shared" si="53"/>
        <v>208</v>
      </c>
      <c r="Z121" s="67">
        <f t="shared" si="53"/>
        <v>208</v>
      </c>
      <c r="AA121" s="67">
        <f t="shared" si="53"/>
        <v>208</v>
      </c>
      <c r="AB121" s="67">
        <f t="shared" si="53"/>
        <v>208</v>
      </c>
      <c r="AC121" s="67">
        <f t="shared" si="53"/>
        <v>208</v>
      </c>
      <c r="AD121" s="67">
        <f t="shared" si="53"/>
        <v>208</v>
      </c>
      <c r="AE121" s="67">
        <f t="shared" si="53"/>
        <v>208</v>
      </c>
      <c r="AF121" s="67">
        <f t="shared" si="53"/>
        <v>208</v>
      </c>
      <c r="AG121" s="67">
        <f t="shared" si="53"/>
        <v>208</v>
      </c>
      <c r="AH121" s="67">
        <f t="shared" si="53"/>
        <v>208</v>
      </c>
      <c r="AI121" s="67">
        <f t="shared" si="53"/>
        <v>208</v>
      </c>
      <c r="AJ121" s="67">
        <f t="shared" si="51"/>
        <v>212</v>
      </c>
      <c r="AK121" s="67">
        <f t="shared" si="52"/>
        <v>0</v>
      </c>
    </row>
    <row r="122" spans="1:37"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49"/>
        <v>600</v>
      </c>
      <c r="V122" s="67">
        <v>800</v>
      </c>
      <c r="W122" s="67">
        <v>800</v>
      </c>
      <c r="Y122" s="67">
        <f t="shared" si="53"/>
        <v>67</v>
      </c>
      <c r="Z122" s="67">
        <f t="shared" si="53"/>
        <v>67</v>
      </c>
      <c r="AA122" s="67">
        <f t="shared" si="53"/>
        <v>67</v>
      </c>
      <c r="AB122" s="67">
        <f t="shared" si="53"/>
        <v>67</v>
      </c>
      <c r="AC122" s="67">
        <f t="shared" si="53"/>
        <v>67</v>
      </c>
      <c r="AD122" s="67">
        <f t="shared" si="53"/>
        <v>67</v>
      </c>
      <c r="AE122" s="67">
        <f t="shared" si="53"/>
        <v>67</v>
      </c>
      <c r="AF122" s="67">
        <f t="shared" si="53"/>
        <v>67</v>
      </c>
      <c r="AG122" s="67">
        <f t="shared" si="53"/>
        <v>67</v>
      </c>
      <c r="AH122" s="67">
        <f t="shared" si="53"/>
        <v>67</v>
      </c>
      <c r="AI122" s="67">
        <f t="shared" si="53"/>
        <v>67</v>
      </c>
      <c r="AJ122" s="67">
        <f t="shared" si="51"/>
        <v>63</v>
      </c>
      <c r="AK122" s="67">
        <f t="shared" si="52"/>
        <v>0</v>
      </c>
    </row>
    <row r="123" spans="1:37"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49"/>
        <v>1108.94</v>
      </c>
      <c r="V123" s="69">
        <v>1600</v>
      </c>
      <c r="W123" s="69">
        <v>1600</v>
      </c>
      <c r="Y123" s="69">
        <f t="shared" si="53"/>
        <v>133</v>
      </c>
      <c r="Z123" s="69">
        <f t="shared" si="53"/>
        <v>133</v>
      </c>
      <c r="AA123" s="69">
        <f t="shared" si="53"/>
        <v>133</v>
      </c>
      <c r="AB123" s="69">
        <f t="shared" si="53"/>
        <v>133</v>
      </c>
      <c r="AC123" s="69">
        <f t="shared" si="53"/>
        <v>133</v>
      </c>
      <c r="AD123" s="69">
        <f t="shared" si="53"/>
        <v>133</v>
      </c>
      <c r="AE123" s="69">
        <f t="shared" si="53"/>
        <v>133</v>
      </c>
      <c r="AF123" s="69">
        <f t="shared" si="53"/>
        <v>133</v>
      </c>
      <c r="AG123" s="69">
        <f t="shared" si="53"/>
        <v>133</v>
      </c>
      <c r="AH123" s="69">
        <f t="shared" si="53"/>
        <v>133</v>
      </c>
      <c r="AI123" s="69">
        <f t="shared" si="53"/>
        <v>133</v>
      </c>
      <c r="AJ123" s="69">
        <f t="shared" si="51"/>
        <v>137</v>
      </c>
      <c r="AK123" s="69">
        <f t="shared" si="52"/>
        <v>0</v>
      </c>
    </row>
    <row r="124" spans="1:37" x14ac:dyDescent="0.3">
      <c r="A124" s="50"/>
      <c r="B124" s="50"/>
      <c r="C124" s="50"/>
      <c r="D124" s="50"/>
      <c r="E124" s="50"/>
      <c r="F124" s="50" t="s">
        <v>162</v>
      </c>
      <c r="G124" s="50"/>
      <c r="H124" s="51">
        <f t="shared" ref="H124:S124" si="54">ROUND(SUM(H92:H123),5)</f>
        <v>4493.18</v>
      </c>
      <c r="I124" s="51">
        <f t="shared" si="54"/>
        <v>7609.06</v>
      </c>
      <c r="J124" s="51">
        <f t="shared" si="54"/>
        <v>8331.69</v>
      </c>
      <c r="K124" s="51">
        <f t="shared" si="54"/>
        <v>17856.61</v>
      </c>
      <c r="L124" s="51">
        <f t="shared" si="54"/>
        <v>7525.12</v>
      </c>
      <c r="M124" s="51">
        <f t="shared" si="54"/>
        <v>7691.51</v>
      </c>
      <c r="N124" s="51">
        <f t="shared" si="54"/>
        <v>7263.43</v>
      </c>
      <c r="O124" s="51">
        <f t="shared" si="54"/>
        <v>4806.33</v>
      </c>
      <c r="P124" s="51">
        <f t="shared" si="54"/>
        <v>5613.65</v>
      </c>
      <c r="Q124" s="51">
        <f t="shared" si="54"/>
        <v>6859.47</v>
      </c>
      <c r="R124" s="51">
        <f t="shared" si="54"/>
        <v>3953.63</v>
      </c>
      <c r="S124" s="51">
        <f t="shared" si="54"/>
        <v>8530.7999999999993</v>
      </c>
      <c r="T124" s="51"/>
      <c r="U124" s="51">
        <f t="shared" si="49"/>
        <v>90534.48</v>
      </c>
      <c r="V124" s="51">
        <f>ROUND(SUM(V92:V123),5)</f>
        <v>172150</v>
      </c>
      <c r="W124" s="51">
        <f>ROUND(SUM(W92:W123),5)</f>
        <v>177950</v>
      </c>
      <c r="Y124" s="51"/>
      <c r="Z124" s="51"/>
      <c r="AA124" s="51"/>
      <c r="AB124" s="51"/>
      <c r="AC124" s="51"/>
      <c r="AD124" s="51"/>
      <c r="AE124" s="51"/>
      <c r="AF124" s="51"/>
      <c r="AG124" s="51"/>
      <c r="AH124" s="51"/>
      <c r="AI124" s="51"/>
      <c r="AJ124" s="51"/>
      <c r="AK124" s="51"/>
    </row>
    <row r="125" spans="1:37"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Y125" s="51"/>
      <c r="Z125" s="51"/>
      <c r="AA125" s="51"/>
      <c r="AB125" s="51"/>
      <c r="AC125" s="51"/>
      <c r="AD125" s="51"/>
      <c r="AE125" s="51"/>
      <c r="AF125" s="51"/>
      <c r="AG125" s="51"/>
      <c r="AH125" s="51"/>
      <c r="AI125" s="51"/>
      <c r="AJ125" s="51"/>
      <c r="AK125" s="51"/>
    </row>
    <row r="126" spans="1:37"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Y126" s="51"/>
      <c r="Z126" s="51"/>
      <c r="AA126" s="51"/>
      <c r="AB126" s="51"/>
      <c r="AC126" s="51"/>
      <c r="AD126" s="51"/>
      <c r="AE126" s="51"/>
      <c r="AF126" s="51"/>
      <c r="AG126" s="51"/>
      <c r="AH126" s="51"/>
      <c r="AI126" s="51"/>
      <c r="AJ126" s="51"/>
      <c r="AK126" s="51"/>
    </row>
    <row r="127" spans="1:37"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Y127" s="51"/>
      <c r="Z127" s="51"/>
      <c r="AA127" s="51"/>
      <c r="AB127" s="51"/>
      <c r="AC127" s="51"/>
      <c r="AD127" s="51"/>
      <c r="AE127" s="51"/>
      <c r="AF127" s="51"/>
      <c r="AG127" s="51"/>
      <c r="AH127" s="51"/>
      <c r="AI127" s="51"/>
      <c r="AJ127" s="51"/>
      <c r="AK127" s="51"/>
    </row>
    <row r="128" spans="1:37"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Y128" s="51"/>
      <c r="Z128" s="51"/>
      <c r="AA128" s="51"/>
      <c r="AB128" s="51"/>
      <c r="AC128" s="51"/>
      <c r="AD128" s="51"/>
      <c r="AE128" s="51"/>
      <c r="AF128" s="51"/>
      <c r="AG128" s="51"/>
      <c r="AH128" s="51"/>
      <c r="AI128" s="51"/>
      <c r="AJ128" s="51"/>
      <c r="AK128" s="51"/>
    </row>
    <row r="129" spans="1:37"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Y129" s="51"/>
      <c r="Z129" s="51"/>
      <c r="AA129" s="51"/>
      <c r="AB129" s="51"/>
      <c r="AC129" s="51"/>
      <c r="AD129" s="51"/>
      <c r="AE129" s="51"/>
      <c r="AF129" s="51"/>
      <c r="AG129" s="51"/>
      <c r="AH129" s="51"/>
      <c r="AI129" s="51"/>
      <c r="AJ129" s="51"/>
      <c r="AK129" s="51"/>
    </row>
    <row r="130" spans="1:37"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Y130" s="51"/>
      <c r="Z130" s="51"/>
      <c r="AA130" s="51"/>
      <c r="AB130" s="51"/>
      <c r="AC130" s="51"/>
      <c r="AD130" s="51"/>
      <c r="AE130" s="51"/>
      <c r="AF130" s="51"/>
      <c r="AG130" s="51"/>
      <c r="AH130" s="51"/>
      <c r="AI130" s="51"/>
      <c r="AJ130" s="51"/>
      <c r="AK130" s="51"/>
    </row>
    <row r="131" spans="1:37"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Y131" s="51"/>
      <c r="Z131" s="51"/>
      <c r="AA131" s="51"/>
      <c r="AB131" s="51"/>
      <c r="AC131" s="51"/>
      <c r="AD131" s="51"/>
      <c r="AE131" s="51"/>
      <c r="AF131" s="51"/>
      <c r="AG131" s="51"/>
      <c r="AH131" s="51"/>
      <c r="AI131" s="51"/>
      <c r="AJ131" s="51"/>
      <c r="AK131" s="51"/>
    </row>
    <row r="132" spans="1:37"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Y132" s="51"/>
      <c r="Z132" s="51"/>
      <c r="AA132" s="51"/>
      <c r="AB132" s="51"/>
      <c r="AC132" s="51"/>
      <c r="AD132" s="51"/>
      <c r="AE132" s="51"/>
      <c r="AF132" s="51"/>
      <c r="AG132" s="51"/>
      <c r="AH132" s="51"/>
      <c r="AI132" s="51"/>
      <c r="AJ132" s="51"/>
      <c r="AK132" s="51"/>
    </row>
    <row r="133" spans="1:37"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Y133" s="51"/>
      <c r="Z133" s="51"/>
      <c r="AA133" s="51"/>
      <c r="AB133" s="51"/>
      <c r="AC133" s="51"/>
      <c r="AD133" s="51"/>
      <c r="AE133" s="51"/>
      <c r="AF133" s="51"/>
      <c r="AG133" s="51"/>
      <c r="AH133" s="51"/>
      <c r="AI133" s="51"/>
      <c r="AJ133" s="51"/>
      <c r="AK133" s="51"/>
    </row>
    <row r="134" spans="1:37"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Y134" s="51"/>
      <c r="Z134" s="51"/>
      <c r="AA134" s="51"/>
      <c r="AB134" s="51"/>
      <c r="AC134" s="51"/>
      <c r="AD134" s="51"/>
      <c r="AE134" s="51"/>
      <c r="AF134" s="51"/>
      <c r="AG134" s="51"/>
      <c r="AH134" s="51"/>
      <c r="AI134" s="51"/>
      <c r="AJ134" s="51"/>
      <c r="AK134" s="51"/>
    </row>
    <row r="135" spans="1:37"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Y135" s="51"/>
      <c r="Z135" s="51"/>
      <c r="AA135" s="51"/>
      <c r="AB135" s="51"/>
      <c r="AC135" s="51"/>
      <c r="AD135" s="51"/>
      <c r="AE135" s="51"/>
      <c r="AF135" s="51"/>
      <c r="AG135" s="51"/>
      <c r="AH135" s="51"/>
      <c r="AI135" s="51"/>
      <c r="AJ135" s="51"/>
      <c r="AK135" s="51"/>
    </row>
    <row r="136" spans="1:37"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Y136" s="51"/>
      <c r="Z136" s="51"/>
      <c r="AA136" s="51"/>
      <c r="AB136" s="51"/>
      <c r="AC136" s="51"/>
      <c r="AD136" s="51"/>
      <c r="AE136" s="51"/>
      <c r="AF136" s="51"/>
      <c r="AG136" s="51"/>
      <c r="AH136" s="51"/>
      <c r="AI136" s="51"/>
      <c r="AJ136" s="51"/>
      <c r="AK136" s="51"/>
    </row>
    <row r="137" spans="1:37"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55">ROUND(SUM(H137:T137),5)</f>
        <v>9179.91</v>
      </c>
      <c r="V137" s="67">
        <v>10000</v>
      </c>
      <c r="W137" s="67">
        <v>15000</v>
      </c>
      <c r="Y137" s="67">
        <f t="shared" ref="Y137:AI147" si="56">ROUND($W137/12,0)</f>
        <v>1250</v>
      </c>
      <c r="Z137" s="67">
        <f t="shared" si="56"/>
        <v>1250</v>
      </c>
      <c r="AA137" s="67">
        <f t="shared" si="56"/>
        <v>1250</v>
      </c>
      <c r="AB137" s="67">
        <f t="shared" si="56"/>
        <v>1250</v>
      </c>
      <c r="AC137" s="67">
        <f t="shared" si="56"/>
        <v>1250</v>
      </c>
      <c r="AD137" s="67">
        <f t="shared" si="56"/>
        <v>1250</v>
      </c>
      <c r="AE137" s="67">
        <f t="shared" si="56"/>
        <v>1250</v>
      </c>
      <c r="AF137" s="67">
        <f t="shared" si="56"/>
        <v>1250</v>
      </c>
      <c r="AG137" s="67">
        <f t="shared" si="56"/>
        <v>1250</v>
      </c>
      <c r="AH137" s="67">
        <f t="shared" si="56"/>
        <v>1250</v>
      </c>
      <c r="AI137" s="67">
        <f t="shared" si="56"/>
        <v>1250</v>
      </c>
      <c r="AJ137" s="67">
        <f t="shared" ref="AJ137" si="57">W137-Y137-Z137-AA137-AB137-AC137-AD137-AE137-AF137-AG137-AH137-AI137</f>
        <v>1250</v>
      </c>
      <c r="AK137" s="67">
        <f t="shared" ref="AK137" si="58">SUM(Y137:AJ137)-W137</f>
        <v>0</v>
      </c>
    </row>
    <row r="138" spans="1:37"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55"/>
        <v>0</v>
      </c>
      <c r="V138" s="67">
        <v>2500</v>
      </c>
      <c r="W138" s="67">
        <v>2500</v>
      </c>
      <c r="Y138" s="67">
        <f t="shared" si="56"/>
        <v>208</v>
      </c>
      <c r="Z138" s="67">
        <f t="shared" si="56"/>
        <v>208</v>
      </c>
      <c r="AA138" s="67">
        <f t="shared" si="56"/>
        <v>208</v>
      </c>
      <c r="AB138" s="67">
        <f t="shared" si="56"/>
        <v>208</v>
      </c>
      <c r="AC138" s="67">
        <f t="shared" si="56"/>
        <v>208</v>
      </c>
      <c r="AD138" s="67">
        <f t="shared" si="56"/>
        <v>208</v>
      </c>
      <c r="AE138" s="67">
        <f t="shared" si="56"/>
        <v>208</v>
      </c>
      <c r="AF138" s="67">
        <f t="shared" si="56"/>
        <v>208</v>
      </c>
      <c r="AG138" s="67">
        <f t="shared" si="56"/>
        <v>208</v>
      </c>
      <c r="AH138" s="67">
        <f t="shared" si="56"/>
        <v>208</v>
      </c>
      <c r="AI138" s="67">
        <f t="shared" si="56"/>
        <v>208</v>
      </c>
      <c r="AJ138" s="67">
        <f t="shared" ref="AJ138:AJ147" si="59">W138-Y138-Z138-AA138-AB138-AC138-AD138-AE138-AF138-AG138-AH138-AI138</f>
        <v>212</v>
      </c>
      <c r="AK138" s="67">
        <f t="shared" ref="AK138:AK147" si="60">SUM(Y138:AJ138)-W138</f>
        <v>0</v>
      </c>
    </row>
    <row r="139" spans="1:37"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55"/>
        <v>16791.11</v>
      </c>
      <c r="V139" s="67">
        <v>16500</v>
      </c>
      <c r="W139" s="67">
        <v>18000</v>
      </c>
      <c r="Y139" s="67">
        <f t="shared" si="56"/>
        <v>1500</v>
      </c>
      <c r="Z139" s="67">
        <f t="shared" si="56"/>
        <v>1500</v>
      </c>
      <c r="AA139" s="67">
        <f t="shared" si="56"/>
        <v>1500</v>
      </c>
      <c r="AB139" s="67">
        <f t="shared" si="56"/>
        <v>1500</v>
      </c>
      <c r="AC139" s="67">
        <f t="shared" si="56"/>
        <v>1500</v>
      </c>
      <c r="AD139" s="67">
        <f t="shared" si="56"/>
        <v>1500</v>
      </c>
      <c r="AE139" s="67">
        <f t="shared" si="56"/>
        <v>1500</v>
      </c>
      <c r="AF139" s="67">
        <f t="shared" si="56"/>
        <v>1500</v>
      </c>
      <c r="AG139" s="67">
        <f t="shared" si="56"/>
        <v>1500</v>
      </c>
      <c r="AH139" s="67">
        <f t="shared" si="56"/>
        <v>1500</v>
      </c>
      <c r="AI139" s="67">
        <f t="shared" si="56"/>
        <v>1500</v>
      </c>
      <c r="AJ139" s="67">
        <f t="shared" si="59"/>
        <v>1500</v>
      </c>
      <c r="AK139" s="67">
        <f t="shared" si="60"/>
        <v>0</v>
      </c>
    </row>
    <row r="140" spans="1:37"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55"/>
        <v>6121</v>
      </c>
      <c r="V140" s="67">
        <v>6000</v>
      </c>
      <c r="W140" s="67">
        <v>6800</v>
      </c>
      <c r="Y140" s="67">
        <f t="shared" si="56"/>
        <v>567</v>
      </c>
      <c r="Z140" s="67">
        <f t="shared" si="56"/>
        <v>567</v>
      </c>
      <c r="AA140" s="67">
        <f t="shared" si="56"/>
        <v>567</v>
      </c>
      <c r="AB140" s="67">
        <f t="shared" si="56"/>
        <v>567</v>
      </c>
      <c r="AC140" s="67">
        <f t="shared" si="56"/>
        <v>567</v>
      </c>
      <c r="AD140" s="67">
        <f t="shared" si="56"/>
        <v>567</v>
      </c>
      <c r="AE140" s="67">
        <f t="shared" si="56"/>
        <v>567</v>
      </c>
      <c r="AF140" s="67">
        <f t="shared" si="56"/>
        <v>567</v>
      </c>
      <c r="AG140" s="67">
        <f t="shared" si="56"/>
        <v>567</v>
      </c>
      <c r="AH140" s="67">
        <f t="shared" si="56"/>
        <v>567</v>
      </c>
      <c r="AI140" s="67">
        <f t="shared" si="56"/>
        <v>567</v>
      </c>
      <c r="AJ140" s="67">
        <f t="shared" si="59"/>
        <v>563</v>
      </c>
      <c r="AK140" s="67">
        <f t="shared" si="60"/>
        <v>0</v>
      </c>
    </row>
    <row r="141" spans="1:37"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55"/>
        <v>2600</v>
      </c>
      <c r="V141" s="67">
        <v>2500</v>
      </c>
      <c r="W141" s="67">
        <v>2650</v>
      </c>
      <c r="Y141" s="67">
        <f t="shared" si="56"/>
        <v>221</v>
      </c>
      <c r="Z141" s="67">
        <f t="shared" si="56"/>
        <v>221</v>
      </c>
      <c r="AA141" s="67">
        <f t="shared" si="56"/>
        <v>221</v>
      </c>
      <c r="AB141" s="67">
        <f t="shared" si="56"/>
        <v>221</v>
      </c>
      <c r="AC141" s="67">
        <f t="shared" si="56"/>
        <v>221</v>
      </c>
      <c r="AD141" s="67">
        <f t="shared" si="56"/>
        <v>221</v>
      </c>
      <c r="AE141" s="67">
        <f t="shared" si="56"/>
        <v>221</v>
      </c>
      <c r="AF141" s="67">
        <f t="shared" si="56"/>
        <v>221</v>
      </c>
      <c r="AG141" s="67">
        <f t="shared" si="56"/>
        <v>221</v>
      </c>
      <c r="AH141" s="67">
        <f t="shared" si="56"/>
        <v>221</v>
      </c>
      <c r="AI141" s="67">
        <f t="shared" si="56"/>
        <v>221</v>
      </c>
      <c r="AJ141" s="67">
        <f t="shared" si="59"/>
        <v>219</v>
      </c>
      <c r="AK141" s="67">
        <f t="shared" si="60"/>
        <v>0</v>
      </c>
    </row>
    <row r="142" spans="1:37"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55"/>
        <v>2788</v>
      </c>
      <c r="V142" s="67">
        <v>2500</v>
      </c>
      <c r="W142" s="67">
        <v>3000</v>
      </c>
      <c r="Y142" s="67">
        <f t="shared" si="56"/>
        <v>250</v>
      </c>
      <c r="Z142" s="67">
        <f t="shared" si="56"/>
        <v>250</v>
      </c>
      <c r="AA142" s="67">
        <f t="shared" si="56"/>
        <v>250</v>
      </c>
      <c r="AB142" s="67">
        <f t="shared" si="56"/>
        <v>250</v>
      </c>
      <c r="AC142" s="67">
        <f t="shared" si="56"/>
        <v>250</v>
      </c>
      <c r="AD142" s="67">
        <f t="shared" si="56"/>
        <v>250</v>
      </c>
      <c r="AE142" s="67">
        <f t="shared" si="56"/>
        <v>250</v>
      </c>
      <c r="AF142" s="67">
        <f t="shared" si="56"/>
        <v>250</v>
      </c>
      <c r="AG142" s="67">
        <f t="shared" si="56"/>
        <v>250</v>
      </c>
      <c r="AH142" s="67">
        <f t="shared" si="56"/>
        <v>250</v>
      </c>
      <c r="AI142" s="67">
        <f t="shared" si="56"/>
        <v>250</v>
      </c>
      <c r="AJ142" s="67">
        <f t="shared" si="59"/>
        <v>250</v>
      </c>
      <c r="AK142" s="67">
        <f t="shared" si="60"/>
        <v>0</v>
      </c>
    </row>
    <row r="143" spans="1:37"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Y143" s="67">
        <f t="shared" si="56"/>
        <v>33</v>
      </c>
      <c r="Z143" s="67">
        <f t="shared" si="56"/>
        <v>33</v>
      </c>
      <c r="AA143" s="67">
        <f t="shared" si="56"/>
        <v>33</v>
      </c>
      <c r="AB143" s="67">
        <f t="shared" si="56"/>
        <v>33</v>
      </c>
      <c r="AC143" s="67">
        <f t="shared" si="56"/>
        <v>33</v>
      </c>
      <c r="AD143" s="67">
        <f t="shared" si="56"/>
        <v>33</v>
      </c>
      <c r="AE143" s="67">
        <f t="shared" si="56"/>
        <v>33</v>
      </c>
      <c r="AF143" s="67">
        <f t="shared" si="56"/>
        <v>33</v>
      </c>
      <c r="AG143" s="67">
        <f t="shared" si="56"/>
        <v>33</v>
      </c>
      <c r="AH143" s="67">
        <f t="shared" si="56"/>
        <v>33</v>
      </c>
      <c r="AI143" s="67">
        <f t="shared" si="56"/>
        <v>33</v>
      </c>
      <c r="AJ143" s="67">
        <f t="shared" si="59"/>
        <v>37</v>
      </c>
      <c r="AK143" s="67">
        <f t="shared" si="60"/>
        <v>0</v>
      </c>
    </row>
    <row r="144" spans="1:37"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55"/>
        <v>19242.59</v>
      </c>
      <c r="V144" s="67">
        <v>7500</v>
      </c>
      <c r="W144" s="67">
        <v>7500</v>
      </c>
      <c r="Y144" s="67">
        <f t="shared" si="56"/>
        <v>625</v>
      </c>
      <c r="Z144" s="67">
        <f t="shared" si="56"/>
        <v>625</v>
      </c>
      <c r="AA144" s="67">
        <f t="shared" si="56"/>
        <v>625</v>
      </c>
      <c r="AB144" s="67">
        <f t="shared" si="56"/>
        <v>625</v>
      </c>
      <c r="AC144" s="67">
        <f t="shared" si="56"/>
        <v>625</v>
      </c>
      <c r="AD144" s="67">
        <f t="shared" si="56"/>
        <v>625</v>
      </c>
      <c r="AE144" s="67">
        <f t="shared" si="56"/>
        <v>625</v>
      </c>
      <c r="AF144" s="67">
        <f t="shared" si="56"/>
        <v>625</v>
      </c>
      <c r="AG144" s="67">
        <f t="shared" si="56"/>
        <v>625</v>
      </c>
      <c r="AH144" s="67">
        <f t="shared" si="56"/>
        <v>625</v>
      </c>
      <c r="AI144" s="67">
        <f t="shared" si="56"/>
        <v>625</v>
      </c>
      <c r="AJ144" s="67">
        <f t="shared" si="59"/>
        <v>625</v>
      </c>
      <c r="AK144" s="67">
        <f t="shared" si="60"/>
        <v>0</v>
      </c>
    </row>
    <row r="145" spans="1:37"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55"/>
        <v>3286.11</v>
      </c>
      <c r="V145" s="67">
        <v>4000</v>
      </c>
      <c r="W145" s="67">
        <v>4800</v>
      </c>
      <c r="Y145" s="67">
        <f t="shared" si="56"/>
        <v>400</v>
      </c>
      <c r="Z145" s="67">
        <f t="shared" si="56"/>
        <v>400</v>
      </c>
      <c r="AA145" s="67">
        <f t="shared" si="56"/>
        <v>400</v>
      </c>
      <c r="AB145" s="67">
        <f t="shared" si="56"/>
        <v>400</v>
      </c>
      <c r="AC145" s="67">
        <f t="shared" si="56"/>
        <v>400</v>
      </c>
      <c r="AD145" s="67">
        <f t="shared" si="56"/>
        <v>400</v>
      </c>
      <c r="AE145" s="67">
        <f t="shared" si="56"/>
        <v>400</v>
      </c>
      <c r="AF145" s="67">
        <f t="shared" si="56"/>
        <v>400</v>
      </c>
      <c r="AG145" s="67">
        <f t="shared" si="56"/>
        <v>400</v>
      </c>
      <c r="AH145" s="67">
        <f t="shared" si="56"/>
        <v>400</v>
      </c>
      <c r="AI145" s="67">
        <f t="shared" si="56"/>
        <v>400</v>
      </c>
      <c r="AJ145" s="67">
        <f t="shared" si="59"/>
        <v>400</v>
      </c>
      <c r="AK145" s="67">
        <f t="shared" si="60"/>
        <v>0</v>
      </c>
    </row>
    <row r="146" spans="1:37"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55"/>
        <v>11433.51</v>
      </c>
      <c r="V146" s="67">
        <v>13000</v>
      </c>
      <c r="W146" s="67">
        <v>13000</v>
      </c>
      <c r="Y146" s="67">
        <f t="shared" si="56"/>
        <v>1083</v>
      </c>
      <c r="Z146" s="67">
        <f t="shared" si="56"/>
        <v>1083</v>
      </c>
      <c r="AA146" s="67">
        <f t="shared" si="56"/>
        <v>1083</v>
      </c>
      <c r="AB146" s="67">
        <f t="shared" si="56"/>
        <v>1083</v>
      </c>
      <c r="AC146" s="67">
        <f t="shared" si="56"/>
        <v>1083</v>
      </c>
      <c r="AD146" s="67">
        <f t="shared" si="56"/>
        <v>1083</v>
      </c>
      <c r="AE146" s="67">
        <f t="shared" si="56"/>
        <v>1083</v>
      </c>
      <c r="AF146" s="67">
        <f t="shared" si="56"/>
        <v>1083</v>
      </c>
      <c r="AG146" s="67">
        <f t="shared" si="56"/>
        <v>1083</v>
      </c>
      <c r="AH146" s="67">
        <f t="shared" si="56"/>
        <v>1083</v>
      </c>
      <c r="AI146" s="67">
        <f t="shared" si="56"/>
        <v>1083</v>
      </c>
      <c r="AJ146" s="67">
        <f t="shared" si="59"/>
        <v>1087</v>
      </c>
      <c r="AK146" s="67">
        <f t="shared" si="60"/>
        <v>0</v>
      </c>
    </row>
    <row r="147" spans="1:37"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55"/>
        <v>15909.52</v>
      </c>
      <c r="V147" s="67">
        <v>8500</v>
      </c>
      <c r="W147" s="67">
        <v>8500</v>
      </c>
      <c r="Y147" s="67">
        <f t="shared" si="56"/>
        <v>708</v>
      </c>
      <c r="Z147" s="67">
        <f t="shared" si="56"/>
        <v>708</v>
      </c>
      <c r="AA147" s="67">
        <f t="shared" si="56"/>
        <v>708</v>
      </c>
      <c r="AB147" s="67">
        <f t="shared" si="56"/>
        <v>708</v>
      </c>
      <c r="AC147" s="67">
        <f t="shared" si="56"/>
        <v>708</v>
      </c>
      <c r="AD147" s="67">
        <f t="shared" si="56"/>
        <v>708</v>
      </c>
      <c r="AE147" s="67">
        <f t="shared" si="56"/>
        <v>708</v>
      </c>
      <c r="AF147" s="67">
        <f t="shared" si="56"/>
        <v>708</v>
      </c>
      <c r="AG147" s="67">
        <f t="shared" si="56"/>
        <v>708</v>
      </c>
      <c r="AH147" s="67">
        <f t="shared" si="56"/>
        <v>708</v>
      </c>
      <c r="AI147" s="67">
        <f t="shared" si="56"/>
        <v>708</v>
      </c>
      <c r="AJ147" s="67">
        <f t="shared" si="59"/>
        <v>712</v>
      </c>
      <c r="AK147" s="67">
        <f t="shared" si="60"/>
        <v>0</v>
      </c>
    </row>
    <row r="148" spans="1:37" ht="15" thickBot="1" x14ac:dyDescent="0.35">
      <c r="A148" s="50"/>
      <c r="B148" s="50"/>
      <c r="C148" s="50"/>
      <c r="D148" s="50"/>
      <c r="E148" s="50"/>
      <c r="F148" s="50" t="s">
        <v>175</v>
      </c>
      <c r="G148" s="50"/>
      <c r="H148" s="53">
        <f t="shared" ref="H148:S148" si="61">ROUND(SUM(H136:H147),5)</f>
        <v>8094.09</v>
      </c>
      <c r="I148" s="53">
        <f t="shared" si="61"/>
        <v>2457.6799999999998</v>
      </c>
      <c r="J148" s="53">
        <f t="shared" si="61"/>
        <v>2448.1799999999998</v>
      </c>
      <c r="K148" s="53">
        <f t="shared" si="61"/>
        <v>6534.68</v>
      </c>
      <c r="L148" s="53">
        <f t="shared" si="61"/>
        <v>5624.84</v>
      </c>
      <c r="M148" s="53">
        <f t="shared" si="61"/>
        <v>14605.83</v>
      </c>
      <c r="N148" s="53">
        <f t="shared" si="61"/>
        <v>4906.1000000000004</v>
      </c>
      <c r="O148" s="53">
        <f t="shared" si="61"/>
        <v>11390.6</v>
      </c>
      <c r="P148" s="53">
        <f t="shared" si="61"/>
        <v>4747.25</v>
      </c>
      <c r="Q148" s="53">
        <f t="shared" si="61"/>
        <v>4090.66</v>
      </c>
      <c r="R148" s="53">
        <f t="shared" si="61"/>
        <v>6791.66</v>
      </c>
      <c r="S148" s="53">
        <f t="shared" si="61"/>
        <v>15660.18</v>
      </c>
      <c r="T148" s="53"/>
      <c r="U148" s="53">
        <f t="shared" si="55"/>
        <v>87351.75</v>
      </c>
      <c r="V148" s="53">
        <f>ROUND(SUM(V136:V147),5)</f>
        <v>73400</v>
      </c>
      <c r="W148" s="53">
        <f>ROUND(SUM(W136:W147),5)</f>
        <v>82150</v>
      </c>
      <c r="Y148" s="53"/>
      <c r="Z148" s="53"/>
      <c r="AA148" s="53"/>
      <c r="AB148" s="53"/>
      <c r="AC148" s="53"/>
      <c r="AD148" s="53"/>
      <c r="AE148" s="53"/>
      <c r="AF148" s="53"/>
      <c r="AG148" s="53"/>
      <c r="AH148" s="53"/>
      <c r="AI148" s="53"/>
      <c r="AJ148" s="53"/>
      <c r="AK148" s="53"/>
    </row>
    <row r="149" spans="1:37" x14ac:dyDescent="0.3">
      <c r="A149" s="50"/>
      <c r="B149" s="50"/>
      <c r="C149" s="50"/>
      <c r="D149" s="50"/>
      <c r="E149" s="50" t="s">
        <v>176</v>
      </c>
      <c r="F149" s="50"/>
      <c r="G149" s="50"/>
      <c r="H149" s="51">
        <f t="shared" ref="H149:S149" si="62">ROUND(H72+H76+H124+H148,5)</f>
        <v>12924.06</v>
      </c>
      <c r="I149" s="51">
        <f t="shared" si="62"/>
        <v>11023.44</v>
      </c>
      <c r="J149" s="51">
        <f t="shared" si="62"/>
        <v>11741.11</v>
      </c>
      <c r="K149" s="51">
        <f t="shared" si="62"/>
        <v>25380.53</v>
      </c>
      <c r="L149" s="51">
        <f t="shared" si="62"/>
        <v>14068.64</v>
      </c>
      <c r="M149" s="51">
        <f t="shared" si="62"/>
        <v>23086.62</v>
      </c>
      <c r="N149" s="51">
        <f t="shared" si="62"/>
        <v>12862.43</v>
      </c>
      <c r="O149" s="51">
        <f t="shared" si="62"/>
        <v>16906.099999999999</v>
      </c>
      <c r="P149" s="51">
        <f t="shared" si="62"/>
        <v>11140.94</v>
      </c>
      <c r="Q149" s="51">
        <f t="shared" si="62"/>
        <v>11727.36</v>
      </c>
      <c r="R149" s="51">
        <f t="shared" si="62"/>
        <v>11613.56</v>
      </c>
      <c r="S149" s="51">
        <f t="shared" si="62"/>
        <v>25653.360000000001</v>
      </c>
      <c r="T149" s="51"/>
      <c r="U149" s="51">
        <f t="shared" si="55"/>
        <v>188128.15</v>
      </c>
      <c r="V149" s="51">
        <f>ROUND(V72+V76+V124+V148,5)</f>
        <v>255150</v>
      </c>
      <c r="W149" s="51">
        <f>ROUND(W72+W76+W124+W148,5)</f>
        <v>270500</v>
      </c>
      <c r="Y149" s="51"/>
      <c r="Z149" s="51"/>
      <c r="AA149" s="51"/>
      <c r="AB149" s="51"/>
      <c r="AC149" s="51"/>
      <c r="AD149" s="51"/>
      <c r="AE149" s="51"/>
      <c r="AF149" s="51"/>
      <c r="AG149" s="51"/>
      <c r="AH149" s="51"/>
      <c r="AI149" s="51"/>
      <c r="AJ149" s="51"/>
      <c r="AK149" s="51"/>
    </row>
    <row r="150" spans="1:37"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Y150" s="51"/>
      <c r="Z150" s="51"/>
      <c r="AA150" s="51"/>
      <c r="AB150" s="51"/>
      <c r="AC150" s="51"/>
      <c r="AD150" s="51"/>
      <c r="AE150" s="51"/>
      <c r="AF150" s="51"/>
      <c r="AG150" s="51"/>
      <c r="AH150" s="51"/>
      <c r="AI150" s="51"/>
      <c r="AJ150" s="51"/>
      <c r="AK150" s="51"/>
    </row>
    <row r="151" spans="1:37"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Y151" s="51"/>
      <c r="Z151" s="51"/>
      <c r="AA151" s="51"/>
      <c r="AB151" s="51"/>
      <c r="AC151" s="51"/>
      <c r="AD151" s="51"/>
      <c r="AE151" s="51"/>
      <c r="AF151" s="51"/>
      <c r="AG151" s="51"/>
      <c r="AH151" s="51"/>
      <c r="AI151" s="51"/>
      <c r="AJ151" s="51"/>
      <c r="AK151" s="51"/>
    </row>
    <row r="152" spans="1:37" ht="15"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Y152" s="52"/>
      <c r="Z152" s="52"/>
      <c r="AA152" s="52"/>
      <c r="AB152" s="52"/>
      <c r="AC152" s="52"/>
      <c r="AD152" s="52"/>
      <c r="AE152" s="52"/>
      <c r="AF152" s="52"/>
      <c r="AG152" s="52"/>
      <c r="AH152" s="52"/>
      <c r="AI152" s="52"/>
      <c r="AJ152" s="52"/>
      <c r="AK152" s="52"/>
    </row>
    <row r="153" spans="1:37" x14ac:dyDescent="0.3">
      <c r="A153" s="50"/>
      <c r="B153" s="50"/>
      <c r="C153" s="50"/>
      <c r="D153" s="50"/>
      <c r="E153" s="50"/>
      <c r="F153" s="50" t="s">
        <v>180</v>
      </c>
      <c r="G153" s="50"/>
      <c r="H153" s="51">
        <f t="shared" ref="H153:P153" si="63">ROUND(SUM(H151:H152),5)</f>
        <v>0</v>
      </c>
      <c r="I153" s="51">
        <f t="shared" si="63"/>
        <v>0</v>
      </c>
      <c r="J153" s="51">
        <f t="shared" si="63"/>
        <v>0</v>
      </c>
      <c r="K153" s="51">
        <f t="shared" si="63"/>
        <v>0</v>
      </c>
      <c r="L153" s="51">
        <f t="shared" si="63"/>
        <v>0</v>
      </c>
      <c r="M153" s="51">
        <f t="shared" si="63"/>
        <v>0</v>
      </c>
      <c r="N153" s="51">
        <f t="shared" si="63"/>
        <v>0</v>
      </c>
      <c r="O153" s="51">
        <f t="shared" si="63"/>
        <v>0</v>
      </c>
      <c r="P153" s="51">
        <f t="shared" si="63"/>
        <v>0</v>
      </c>
      <c r="Q153" s="51">
        <f>ROUND(SUM(Q151:Q152),5)</f>
        <v>0</v>
      </c>
      <c r="R153" s="51">
        <f>ROUND(SUM(R151:R152),5)</f>
        <v>0</v>
      </c>
      <c r="S153" s="51">
        <f>ROUND(SUM(S151:S152),5)</f>
        <v>48942.34</v>
      </c>
      <c r="T153" s="51"/>
      <c r="U153" s="51">
        <f>ROUND(SUM(H153:T153),5)</f>
        <v>48942.34</v>
      </c>
      <c r="V153" s="51">
        <f>ROUND(SUM(V151:V152),5)</f>
        <v>0</v>
      </c>
      <c r="W153" s="51">
        <f>ROUND(SUM(W151:W152),5)</f>
        <v>0</v>
      </c>
      <c r="Y153" s="51"/>
      <c r="Z153" s="51"/>
      <c r="AA153" s="51"/>
      <c r="AB153" s="51"/>
      <c r="AC153" s="51"/>
      <c r="AD153" s="51"/>
      <c r="AE153" s="51"/>
      <c r="AF153" s="51"/>
      <c r="AG153" s="51"/>
      <c r="AH153" s="51"/>
      <c r="AI153" s="51"/>
      <c r="AJ153" s="51"/>
      <c r="AK153" s="51"/>
    </row>
    <row r="154" spans="1:37"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Y154" s="52">
        <f t="shared" ref="Y154:AI154" si="64">ROUND($W154/12,0)</f>
        <v>333</v>
      </c>
      <c r="Z154" s="52">
        <f t="shared" si="64"/>
        <v>333</v>
      </c>
      <c r="AA154" s="52">
        <f t="shared" si="64"/>
        <v>333</v>
      </c>
      <c r="AB154" s="52">
        <f t="shared" si="64"/>
        <v>333</v>
      </c>
      <c r="AC154" s="52">
        <f t="shared" si="64"/>
        <v>333</v>
      </c>
      <c r="AD154" s="52">
        <f t="shared" si="64"/>
        <v>333</v>
      </c>
      <c r="AE154" s="52">
        <f t="shared" si="64"/>
        <v>333</v>
      </c>
      <c r="AF154" s="52">
        <f t="shared" si="64"/>
        <v>333</v>
      </c>
      <c r="AG154" s="52">
        <f t="shared" si="64"/>
        <v>333</v>
      </c>
      <c r="AH154" s="52">
        <f t="shared" si="64"/>
        <v>333</v>
      </c>
      <c r="AI154" s="52">
        <f t="shared" si="64"/>
        <v>333</v>
      </c>
      <c r="AJ154" s="52">
        <f t="shared" ref="AJ154" si="65">W154-Y154-Z154-AA154-AB154-AC154-AD154-AE154-AF154-AG154-AH154-AI154</f>
        <v>337</v>
      </c>
      <c r="AK154" s="52">
        <f t="shared" ref="AK154" si="66">SUM(Y154:AJ154)-W154</f>
        <v>0</v>
      </c>
    </row>
    <row r="155" spans="1:37" x14ac:dyDescent="0.3">
      <c r="A155" s="50"/>
      <c r="B155" s="50"/>
      <c r="C155" s="50"/>
      <c r="D155" s="50"/>
      <c r="E155" s="50" t="s">
        <v>182</v>
      </c>
      <c r="F155" s="50"/>
      <c r="G155" s="50"/>
      <c r="H155" s="51">
        <f t="shared" ref="H155:P155" si="67">ROUND(H150+SUM(H153:H154),5)</f>
        <v>342.65</v>
      </c>
      <c r="I155" s="51">
        <f t="shared" si="67"/>
        <v>153.12</v>
      </c>
      <c r="J155" s="51">
        <f t="shared" si="67"/>
        <v>0</v>
      </c>
      <c r="K155" s="51">
        <f t="shared" si="67"/>
        <v>299.86</v>
      </c>
      <c r="L155" s="51">
        <f t="shared" si="67"/>
        <v>306.24</v>
      </c>
      <c r="M155" s="51">
        <f t="shared" si="67"/>
        <v>542.07000000000005</v>
      </c>
      <c r="N155" s="51">
        <f t="shared" si="67"/>
        <v>-96.88</v>
      </c>
      <c r="O155" s="51">
        <f t="shared" si="67"/>
        <v>0</v>
      </c>
      <c r="P155" s="51">
        <f t="shared" si="67"/>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Y155" s="51"/>
      <c r="Z155" s="51"/>
      <c r="AA155" s="51"/>
      <c r="AB155" s="51"/>
      <c r="AC155" s="51"/>
      <c r="AD155" s="51"/>
      <c r="AE155" s="51"/>
      <c r="AF155" s="51"/>
      <c r="AG155" s="51"/>
      <c r="AH155" s="51"/>
      <c r="AI155" s="51"/>
      <c r="AJ155" s="51"/>
      <c r="AK155" s="51"/>
    </row>
    <row r="156" spans="1:37"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Y156" s="51"/>
      <c r="Z156" s="51"/>
      <c r="AA156" s="51"/>
      <c r="AB156" s="51"/>
      <c r="AC156" s="51"/>
      <c r="AD156" s="51"/>
      <c r="AE156" s="51"/>
      <c r="AF156" s="51"/>
      <c r="AG156" s="51"/>
      <c r="AH156" s="51"/>
      <c r="AI156" s="51"/>
      <c r="AJ156" s="51"/>
      <c r="AK156" s="51"/>
    </row>
    <row r="157" spans="1:37"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Y157" s="51"/>
      <c r="Z157" s="51"/>
      <c r="AA157" s="51"/>
      <c r="AB157" s="51"/>
      <c r="AC157" s="51"/>
      <c r="AD157" s="51"/>
      <c r="AE157" s="51"/>
      <c r="AF157" s="51"/>
      <c r="AG157" s="51"/>
      <c r="AH157" s="51"/>
      <c r="AI157" s="51"/>
      <c r="AJ157" s="51"/>
      <c r="AK157" s="51"/>
    </row>
    <row r="158" spans="1:37"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Y158" s="67">
        <f t="shared" ref="Y158:AI161" si="68">ROUND($W158/12,0)</f>
        <v>8333</v>
      </c>
      <c r="Z158" s="67">
        <f t="shared" si="68"/>
        <v>8333</v>
      </c>
      <c r="AA158" s="67">
        <f t="shared" si="68"/>
        <v>8333</v>
      </c>
      <c r="AB158" s="67">
        <f t="shared" si="68"/>
        <v>8333</v>
      </c>
      <c r="AC158" s="67">
        <f t="shared" si="68"/>
        <v>8333</v>
      </c>
      <c r="AD158" s="67">
        <f t="shared" si="68"/>
        <v>8333</v>
      </c>
      <c r="AE158" s="67">
        <f t="shared" si="68"/>
        <v>8333</v>
      </c>
      <c r="AF158" s="67">
        <f t="shared" si="68"/>
        <v>8333</v>
      </c>
      <c r="AG158" s="67">
        <f t="shared" si="68"/>
        <v>8333</v>
      </c>
      <c r="AH158" s="67">
        <f t="shared" si="68"/>
        <v>8333</v>
      </c>
      <c r="AI158" s="67">
        <f t="shared" si="68"/>
        <v>8333</v>
      </c>
      <c r="AJ158" s="67">
        <f t="shared" ref="AJ158:AJ161" si="69">W158-Y158-Z158-AA158-AB158-AC158-AD158-AE158-AF158-AG158-AH158-AI158</f>
        <v>8337</v>
      </c>
      <c r="AK158" s="67">
        <f t="shared" ref="AK158:AK161" si="70">SUM(Y158:AJ158)-W158</f>
        <v>0</v>
      </c>
    </row>
    <row r="159" spans="1:37"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Y159" s="67">
        <f t="shared" si="68"/>
        <v>500</v>
      </c>
      <c r="Z159" s="67">
        <f t="shared" si="68"/>
        <v>500</v>
      </c>
      <c r="AA159" s="67">
        <f t="shared" si="68"/>
        <v>500</v>
      </c>
      <c r="AB159" s="67">
        <f t="shared" si="68"/>
        <v>500</v>
      </c>
      <c r="AC159" s="67">
        <f t="shared" si="68"/>
        <v>500</v>
      </c>
      <c r="AD159" s="67">
        <f t="shared" si="68"/>
        <v>500</v>
      </c>
      <c r="AE159" s="67">
        <f t="shared" si="68"/>
        <v>500</v>
      </c>
      <c r="AF159" s="67">
        <f t="shared" si="68"/>
        <v>500</v>
      </c>
      <c r="AG159" s="67">
        <f t="shared" si="68"/>
        <v>500</v>
      </c>
      <c r="AH159" s="67">
        <f t="shared" si="68"/>
        <v>500</v>
      </c>
      <c r="AI159" s="67">
        <f t="shared" si="68"/>
        <v>500</v>
      </c>
      <c r="AJ159" s="67">
        <f t="shared" si="69"/>
        <v>500</v>
      </c>
      <c r="AK159" s="67">
        <f t="shared" si="70"/>
        <v>0</v>
      </c>
    </row>
    <row r="160" spans="1:37"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Y160" s="67">
        <f t="shared" si="68"/>
        <v>625</v>
      </c>
      <c r="Z160" s="67">
        <f t="shared" si="68"/>
        <v>625</v>
      </c>
      <c r="AA160" s="67">
        <f t="shared" si="68"/>
        <v>625</v>
      </c>
      <c r="AB160" s="67">
        <f t="shared" si="68"/>
        <v>625</v>
      </c>
      <c r="AC160" s="67">
        <f t="shared" si="68"/>
        <v>625</v>
      </c>
      <c r="AD160" s="67">
        <f t="shared" si="68"/>
        <v>625</v>
      </c>
      <c r="AE160" s="67">
        <f t="shared" si="68"/>
        <v>625</v>
      </c>
      <c r="AF160" s="67">
        <f t="shared" si="68"/>
        <v>625</v>
      </c>
      <c r="AG160" s="67">
        <f t="shared" si="68"/>
        <v>625</v>
      </c>
      <c r="AH160" s="67">
        <f t="shared" si="68"/>
        <v>625</v>
      </c>
      <c r="AI160" s="67">
        <f t="shared" si="68"/>
        <v>625</v>
      </c>
      <c r="AJ160" s="67">
        <f t="shared" si="69"/>
        <v>625</v>
      </c>
      <c r="AK160" s="67">
        <f t="shared" si="70"/>
        <v>0</v>
      </c>
    </row>
    <row r="161" spans="1:37"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Y161" s="67">
        <f t="shared" si="68"/>
        <v>500</v>
      </c>
      <c r="Z161" s="67">
        <f t="shared" si="68"/>
        <v>500</v>
      </c>
      <c r="AA161" s="67">
        <f t="shared" si="68"/>
        <v>500</v>
      </c>
      <c r="AB161" s="67">
        <f t="shared" si="68"/>
        <v>500</v>
      </c>
      <c r="AC161" s="67">
        <f t="shared" si="68"/>
        <v>500</v>
      </c>
      <c r="AD161" s="67">
        <f t="shared" si="68"/>
        <v>500</v>
      </c>
      <c r="AE161" s="67">
        <f t="shared" si="68"/>
        <v>500</v>
      </c>
      <c r="AF161" s="67">
        <f t="shared" si="68"/>
        <v>500</v>
      </c>
      <c r="AG161" s="67">
        <f t="shared" si="68"/>
        <v>500</v>
      </c>
      <c r="AH161" s="67">
        <f t="shared" si="68"/>
        <v>500</v>
      </c>
      <c r="AI161" s="67">
        <f t="shared" si="68"/>
        <v>500</v>
      </c>
      <c r="AJ161" s="67">
        <f t="shared" si="69"/>
        <v>500</v>
      </c>
      <c r="AK161" s="67">
        <f t="shared" si="70"/>
        <v>0</v>
      </c>
    </row>
    <row r="162" spans="1:37" ht="15" thickBot="1" x14ac:dyDescent="0.35">
      <c r="A162" s="50"/>
      <c r="B162" s="50"/>
      <c r="C162" s="50"/>
      <c r="D162" s="50"/>
      <c r="E162" s="50"/>
      <c r="F162" s="50" t="s">
        <v>186</v>
      </c>
      <c r="G162" s="50"/>
      <c r="H162" s="53">
        <f t="shared" ref="H162:S162" si="71">ROUND(SUM(H157:H159),5)</f>
        <v>0</v>
      </c>
      <c r="I162" s="53">
        <f t="shared" si="71"/>
        <v>0</v>
      </c>
      <c r="J162" s="53">
        <f t="shared" si="71"/>
        <v>0</v>
      </c>
      <c r="K162" s="53">
        <f t="shared" si="71"/>
        <v>0</v>
      </c>
      <c r="L162" s="53">
        <f t="shared" si="71"/>
        <v>0</v>
      </c>
      <c r="M162" s="53">
        <f t="shared" si="71"/>
        <v>0</v>
      </c>
      <c r="N162" s="53">
        <f t="shared" si="71"/>
        <v>0</v>
      </c>
      <c r="O162" s="53">
        <f t="shared" si="71"/>
        <v>1900</v>
      </c>
      <c r="P162" s="53">
        <f t="shared" si="71"/>
        <v>0</v>
      </c>
      <c r="Q162" s="53">
        <f t="shared" si="71"/>
        <v>0</v>
      </c>
      <c r="R162" s="53">
        <f t="shared" si="71"/>
        <v>0</v>
      </c>
      <c r="S162" s="53">
        <f t="shared" si="71"/>
        <v>0</v>
      </c>
      <c r="T162" s="53"/>
      <c r="U162" s="53">
        <f>ROUND(SUM(H162:T162),5)</f>
        <v>1900</v>
      </c>
      <c r="V162" s="53">
        <f>ROUND(SUM(V157:V161),5)</f>
        <v>119500</v>
      </c>
      <c r="W162" s="53">
        <f>ROUND(SUM(W157:W161),5)</f>
        <v>119500</v>
      </c>
      <c r="Y162" s="53"/>
      <c r="Z162" s="53"/>
      <c r="AA162" s="53"/>
      <c r="AB162" s="53"/>
      <c r="AC162" s="53"/>
      <c r="AD162" s="53"/>
      <c r="AE162" s="53"/>
      <c r="AF162" s="53"/>
      <c r="AG162" s="53"/>
      <c r="AH162" s="53"/>
      <c r="AI162" s="53"/>
      <c r="AJ162" s="53"/>
      <c r="AK162" s="53"/>
    </row>
    <row r="163" spans="1:37"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Y163" s="51"/>
      <c r="Z163" s="51"/>
      <c r="AA163" s="51"/>
      <c r="AB163" s="51"/>
      <c r="AC163" s="51"/>
      <c r="AD163" s="51"/>
      <c r="AE163" s="51"/>
      <c r="AF163" s="51"/>
      <c r="AG163" s="51"/>
      <c r="AH163" s="51"/>
      <c r="AI163" s="51"/>
      <c r="AJ163" s="51"/>
      <c r="AK163" s="51"/>
    </row>
    <row r="164" spans="1:37"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Y164" s="114">
        <f t="shared" ref="Y164:AI164" si="72">ROUND($W164/12,0)</f>
        <v>133333</v>
      </c>
      <c r="Z164" s="114">
        <f t="shared" si="72"/>
        <v>133333</v>
      </c>
      <c r="AA164" s="114">
        <f t="shared" si="72"/>
        <v>133333</v>
      </c>
      <c r="AB164" s="114">
        <f t="shared" si="72"/>
        <v>133333</v>
      </c>
      <c r="AC164" s="114">
        <f t="shared" si="72"/>
        <v>133333</v>
      </c>
      <c r="AD164" s="114">
        <f t="shared" si="72"/>
        <v>133333</v>
      </c>
      <c r="AE164" s="114">
        <f t="shared" si="72"/>
        <v>133333</v>
      </c>
      <c r="AF164" s="114">
        <f t="shared" si="72"/>
        <v>133333</v>
      </c>
      <c r="AG164" s="114">
        <f t="shared" si="72"/>
        <v>133333</v>
      </c>
      <c r="AH164" s="114">
        <f t="shared" si="72"/>
        <v>133333</v>
      </c>
      <c r="AI164" s="114">
        <f t="shared" si="72"/>
        <v>133333</v>
      </c>
      <c r="AJ164" s="114">
        <f t="shared" ref="AJ164" si="73">W164-Y164-Z164-AA164-AB164-AC164-AD164-AE164-AF164-AG164-AH164-AI164</f>
        <v>133337</v>
      </c>
      <c r="AK164" s="114">
        <f t="shared" ref="AK164" si="74">SUM(Y164:AJ164)-W164</f>
        <v>0</v>
      </c>
    </row>
    <row r="165" spans="1:37" x14ac:dyDescent="0.3">
      <c r="A165" s="50"/>
      <c r="B165" s="50"/>
      <c r="C165" s="50"/>
      <c r="D165" s="50"/>
      <c r="E165" s="50"/>
      <c r="F165" s="50" t="s">
        <v>189</v>
      </c>
      <c r="G165" s="50"/>
      <c r="H165" s="51">
        <f t="shared" ref="H165:P165" si="75">ROUND(SUM(H163:H164),5)</f>
        <v>6935</v>
      </c>
      <c r="I165" s="51">
        <f t="shared" si="75"/>
        <v>1357</v>
      </c>
      <c r="J165" s="51">
        <f t="shared" si="75"/>
        <v>0</v>
      </c>
      <c r="K165" s="51">
        <f t="shared" si="75"/>
        <v>0</v>
      </c>
      <c r="L165" s="51">
        <f t="shared" si="75"/>
        <v>0</v>
      </c>
      <c r="M165" s="51">
        <f t="shared" si="75"/>
        <v>0</v>
      </c>
      <c r="N165" s="51">
        <f t="shared" si="75"/>
        <v>0</v>
      </c>
      <c r="O165" s="51">
        <f t="shared" si="75"/>
        <v>0</v>
      </c>
      <c r="P165" s="51">
        <f t="shared" si="75"/>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Y165" s="51"/>
      <c r="Z165" s="51"/>
      <c r="AA165" s="51"/>
      <c r="AB165" s="51"/>
      <c r="AC165" s="51"/>
      <c r="AD165" s="51"/>
      <c r="AE165" s="51"/>
      <c r="AF165" s="51"/>
      <c r="AG165" s="51"/>
      <c r="AH165" s="51"/>
      <c r="AI165" s="51"/>
      <c r="AJ165" s="51"/>
      <c r="AK165" s="51"/>
    </row>
    <row r="166" spans="1:37"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Y166" s="51"/>
      <c r="Z166" s="51"/>
      <c r="AA166" s="51"/>
      <c r="AB166" s="51"/>
      <c r="AC166" s="51"/>
      <c r="AD166" s="51"/>
      <c r="AE166" s="51"/>
      <c r="AF166" s="51"/>
      <c r="AG166" s="51"/>
      <c r="AH166" s="51"/>
      <c r="AI166" s="51"/>
      <c r="AJ166" s="51"/>
      <c r="AK166" s="51"/>
    </row>
    <row r="167" spans="1:37"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Y167" s="67">
        <f t="shared" ref="Y167:AI169" si="76">ROUND($W167/12,0)</f>
        <v>5000</v>
      </c>
      <c r="Z167" s="67">
        <f t="shared" si="76"/>
        <v>5000</v>
      </c>
      <c r="AA167" s="67">
        <f t="shared" si="76"/>
        <v>5000</v>
      </c>
      <c r="AB167" s="67">
        <f t="shared" si="76"/>
        <v>5000</v>
      </c>
      <c r="AC167" s="67">
        <f t="shared" si="76"/>
        <v>5000</v>
      </c>
      <c r="AD167" s="67">
        <f t="shared" si="76"/>
        <v>5000</v>
      </c>
      <c r="AE167" s="67">
        <f t="shared" si="76"/>
        <v>5000</v>
      </c>
      <c r="AF167" s="67">
        <f t="shared" si="76"/>
        <v>5000</v>
      </c>
      <c r="AG167" s="67">
        <f t="shared" si="76"/>
        <v>5000</v>
      </c>
      <c r="AH167" s="67">
        <f t="shared" si="76"/>
        <v>5000</v>
      </c>
      <c r="AI167" s="67">
        <f t="shared" si="76"/>
        <v>5000</v>
      </c>
      <c r="AJ167" s="67">
        <f t="shared" ref="AJ167:AJ169" si="77">W167-Y167-Z167-AA167-AB167-AC167-AD167-AE167-AF167-AG167-AH167-AI167</f>
        <v>5000</v>
      </c>
      <c r="AK167" s="67">
        <f t="shared" ref="AK167:AK169" si="78">SUM(Y167:AJ167)-W167</f>
        <v>0</v>
      </c>
    </row>
    <row r="168" spans="1:37"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Y168" s="67">
        <f t="shared" si="76"/>
        <v>1417</v>
      </c>
      <c r="Z168" s="67">
        <f t="shared" si="76"/>
        <v>1417</v>
      </c>
      <c r="AA168" s="67">
        <f t="shared" si="76"/>
        <v>1417</v>
      </c>
      <c r="AB168" s="67">
        <f t="shared" si="76"/>
        <v>1417</v>
      </c>
      <c r="AC168" s="67">
        <f t="shared" si="76"/>
        <v>1417</v>
      </c>
      <c r="AD168" s="67">
        <f t="shared" si="76"/>
        <v>1417</v>
      </c>
      <c r="AE168" s="67">
        <f t="shared" si="76"/>
        <v>1417</v>
      </c>
      <c r="AF168" s="67">
        <f t="shared" si="76"/>
        <v>1417</v>
      </c>
      <c r="AG168" s="67">
        <f t="shared" si="76"/>
        <v>1417</v>
      </c>
      <c r="AH168" s="67">
        <f t="shared" si="76"/>
        <v>1417</v>
      </c>
      <c r="AI168" s="67">
        <f t="shared" si="76"/>
        <v>1417</v>
      </c>
      <c r="AJ168" s="67">
        <f t="shared" si="77"/>
        <v>1413</v>
      </c>
      <c r="AK168" s="67">
        <f t="shared" si="78"/>
        <v>0</v>
      </c>
    </row>
    <row r="169" spans="1:37" ht="15"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Y169" s="52">
        <f t="shared" si="76"/>
        <v>500</v>
      </c>
      <c r="Z169" s="52">
        <f t="shared" si="76"/>
        <v>500</v>
      </c>
      <c r="AA169" s="52">
        <f t="shared" si="76"/>
        <v>500</v>
      </c>
      <c r="AB169" s="52">
        <f t="shared" si="76"/>
        <v>500</v>
      </c>
      <c r="AC169" s="52">
        <f t="shared" si="76"/>
        <v>500</v>
      </c>
      <c r="AD169" s="52">
        <f t="shared" si="76"/>
        <v>500</v>
      </c>
      <c r="AE169" s="52">
        <f t="shared" si="76"/>
        <v>500</v>
      </c>
      <c r="AF169" s="52">
        <f t="shared" si="76"/>
        <v>500</v>
      </c>
      <c r="AG169" s="52">
        <f t="shared" si="76"/>
        <v>500</v>
      </c>
      <c r="AH169" s="52">
        <f t="shared" si="76"/>
        <v>500</v>
      </c>
      <c r="AI169" s="52">
        <f t="shared" si="76"/>
        <v>500</v>
      </c>
      <c r="AJ169" s="52">
        <f t="shared" si="77"/>
        <v>500</v>
      </c>
      <c r="AK169" s="52">
        <f t="shared" si="78"/>
        <v>0</v>
      </c>
    </row>
    <row r="170" spans="1:37" ht="15" thickBot="1" x14ac:dyDescent="0.35">
      <c r="A170" s="50"/>
      <c r="B170" s="50"/>
      <c r="C170" s="50"/>
      <c r="D170" s="50"/>
      <c r="E170" s="50"/>
      <c r="F170" s="50" t="s">
        <v>194</v>
      </c>
      <c r="G170" s="50"/>
      <c r="H170" s="52">
        <f t="shared" ref="H170:S170" si="79">ROUND(SUM(H166:H169),5)</f>
        <v>0</v>
      </c>
      <c r="I170" s="52">
        <f t="shared" si="79"/>
        <v>1945</v>
      </c>
      <c r="J170" s="52">
        <f t="shared" si="79"/>
        <v>0</v>
      </c>
      <c r="K170" s="52">
        <f t="shared" si="79"/>
        <v>0</v>
      </c>
      <c r="L170" s="52">
        <f t="shared" si="79"/>
        <v>0</v>
      </c>
      <c r="M170" s="52">
        <f t="shared" si="79"/>
        <v>0</v>
      </c>
      <c r="N170" s="52">
        <f t="shared" si="79"/>
        <v>0</v>
      </c>
      <c r="O170" s="52">
        <f t="shared" si="79"/>
        <v>0</v>
      </c>
      <c r="P170" s="52">
        <f t="shared" si="79"/>
        <v>0</v>
      </c>
      <c r="Q170" s="52">
        <f t="shared" si="79"/>
        <v>0</v>
      </c>
      <c r="R170" s="52">
        <f t="shared" si="79"/>
        <v>0</v>
      </c>
      <c r="S170" s="52">
        <f t="shared" si="79"/>
        <v>0</v>
      </c>
      <c r="T170" s="52"/>
      <c r="U170" s="52">
        <f>ROUND(SUM(H170:T170),5)</f>
        <v>1945</v>
      </c>
      <c r="V170" s="52">
        <f>ROUND(SUM(V166:V169),5)</f>
        <v>82000</v>
      </c>
      <c r="W170" s="114">
        <f>ROUND(SUM(W166:W169),5)</f>
        <v>83000</v>
      </c>
      <c r="Y170" s="114"/>
      <c r="Z170" s="114"/>
      <c r="AA170" s="114"/>
      <c r="AB170" s="114"/>
      <c r="AC170" s="114"/>
      <c r="AD170" s="114"/>
      <c r="AE170" s="114"/>
      <c r="AF170" s="114"/>
      <c r="AG170" s="114"/>
      <c r="AH170" s="114"/>
      <c r="AI170" s="114"/>
      <c r="AJ170" s="114"/>
      <c r="AK170" s="114"/>
    </row>
    <row r="171" spans="1:37" ht="15" thickBot="1" x14ac:dyDescent="0.35">
      <c r="A171" s="50"/>
      <c r="B171" s="50"/>
      <c r="C171" s="50"/>
      <c r="D171" s="50"/>
      <c r="E171" s="50" t="s">
        <v>195</v>
      </c>
      <c r="F171" s="50"/>
      <c r="G171" s="50"/>
      <c r="H171" s="54">
        <f t="shared" ref="H171:S171" si="80">ROUND(H156+H162+H165+H170,5)</f>
        <v>6935</v>
      </c>
      <c r="I171" s="54">
        <f t="shared" si="80"/>
        <v>3302</v>
      </c>
      <c r="J171" s="54">
        <f t="shared" si="80"/>
        <v>0</v>
      </c>
      <c r="K171" s="54">
        <f t="shared" si="80"/>
        <v>0</v>
      </c>
      <c r="L171" s="54">
        <f t="shared" si="80"/>
        <v>0</v>
      </c>
      <c r="M171" s="54">
        <f t="shared" si="80"/>
        <v>0</v>
      </c>
      <c r="N171" s="54">
        <f t="shared" si="80"/>
        <v>0</v>
      </c>
      <c r="O171" s="54">
        <f t="shared" si="80"/>
        <v>1900</v>
      </c>
      <c r="P171" s="54">
        <f t="shared" si="80"/>
        <v>355787.84</v>
      </c>
      <c r="Q171" s="54">
        <f t="shared" si="80"/>
        <v>9486.81</v>
      </c>
      <c r="R171" s="54">
        <f t="shared" si="80"/>
        <v>261853.25</v>
      </c>
      <c r="S171" s="54">
        <f t="shared" si="80"/>
        <v>350000</v>
      </c>
      <c r="T171" s="54"/>
      <c r="U171" s="54">
        <f>ROUND(SUM(H171:T171),5)</f>
        <v>989264.9</v>
      </c>
      <c r="V171" s="54">
        <f>ROUND(V156+V162+V165+V170,5)</f>
        <v>351500</v>
      </c>
      <c r="W171" s="54">
        <f>ROUND(W156+W162+W165+W170,5)</f>
        <v>1802500</v>
      </c>
      <c r="Y171" s="54"/>
      <c r="Z171" s="54"/>
      <c r="AA171" s="54"/>
      <c r="AB171" s="54"/>
      <c r="AC171" s="54"/>
      <c r="AD171" s="54"/>
      <c r="AE171" s="54"/>
      <c r="AF171" s="54"/>
      <c r="AG171" s="54"/>
      <c r="AH171" s="54"/>
      <c r="AI171" s="54"/>
      <c r="AJ171" s="54"/>
      <c r="AK171" s="54"/>
    </row>
    <row r="172" spans="1:37" s="56" customFormat="1" ht="21" thickBot="1" x14ac:dyDescent="0.2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s="54">
        <f t="shared" ref="Y172:AI174" si="81">ROUND($W172/12,0)</f>
        <v>12092</v>
      </c>
      <c r="Z172" s="54">
        <f t="shared" si="81"/>
        <v>12092</v>
      </c>
      <c r="AA172" s="54">
        <f t="shared" si="81"/>
        <v>12092</v>
      </c>
      <c r="AB172" s="54">
        <f t="shared" si="81"/>
        <v>12092</v>
      </c>
      <c r="AC172" s="54">
        <f t="shared" si="81"/>
        <v>12092</v>
      </c>
      <c r="AD172" s="54">
        <f t="shared" si="81"/>
        <v>12092</v>
      </c>
      <c r="AE172" s="54">
        <f t="shared" si="81"/>
        <v>12092</v>
      </c>
      <c r="AF172" s="54">
        <f t="shared" si="81"/>
        <v>12092</v>
      </c>
      <c r="AG172" s="54">
        <f t="shared" si="81"/>
        <v>12092</v>
      </c>
      <c r="AH172" s="54">
        <f t="shared" si="81"/>
        <v>12092</v>
      </c>
      <c r="AI172" s="54">
        <f t="shared" si="81"/>
        <v>12092</v>
      </c>
      <c r="AJ172" s="54">
        <f t="shared" ref="AJ172:AJ174" si="82">W172-Y172-Z172-AA172-AB172-AC172-AD172-AE172-AF172-AG172-AH172-AI172</f>
        <v>12088</v>
      </c>
      <c r="AK172" s="54">
        <f t="shared" ref="AK172:AK174" si="83">SUM(Y172:AJ172)-W172</f>
        <v>0</v>
      </c>
    </row>
    <row r="173" spans="1:37" s="56" customFormat="1" ht="10.8" thickBot="1" x14ac:dyDescent="0.2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s="54">
        <f t="shared" si="81"/>
        <v>-150208</v>
      </c>
      <c r="Z173" s="54">
        <f t="shared" si="81"/>
        <v>-150208</v>
      </c>
      <c r="AA173" s="54">
        <f t="shared" si="81"/>
        <v>-150208</v>
      </c>
      <c r="AB173" s="54">
        <f t="shared" si="81"/>
        <v>-150208</v>
      </c>
      <c r="AC173" s="54">
        <f t="shared" si="81"/>
        <v>-150208</v>
      </c>
      <c r="AD173" s="54">
        <f t="shared" si="81"/>
        <v>-150208</v>
      </c>
      <c r="AE173" s="54">
        <f t="shared" si="81"/>
        <v>-150208</v>
      </c>
      <c r="AF173" s="54">
        <f t="shared" si="81"/>
        <v>-150208</v>
      </c>
      <c r="AG173" s="54">
        <f t="shared" si="81"/>
        <v>-150208</v>
      </c>
      <c r="AH173" s="54">
        <f t="shared" si="81"/>
        <v>-150208</v>
      </c>
      <c r="AI173" s="54">
        <f t="shared" si="81"/>
        <v>-150208</v>
      </c>
      <c r="AJ173" s="54">
        <f t="shared" si="82"/>
        <v>-150212</v>
      </c>
      <c r="AK173" s="54">
        <f t="shared" si="83"/>
        <v>0</v>
      </c>
    </row>
    <row r="174" spans="1:37"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116">
        <f t="shared" si="81"/>
        <v>26788</v>
      </c>
      <c r="Z174" s="116">
        <f t="shared" si="81"/>
        <v>26788</v>
      </c>
      <c r="AA174" s="116">
        <f t="shared" si="81"/>
        <v>26788</v>
      </c>
      <c r="AB174" s="116">
        <f t="shared" si="81"/>
        <v>26788</v>
      </c>
      <c r="AC174" s="116">
        <f t="shared" si="81"/>
        <v>26788</v>
      </c>
      <c r="AD174" s="116">
        <f t="shared" si="81"/>
        <v>26788</v>
      </c>
      <c r="AE174" s="116">
        <f t="shared" si="81"/>
        <v>26788</v>
      </c>
      <c r="AF174" s="116">
        <f t="shared" si="81"/>
        <v>26788</v>
      </c>
      <c r="AG174" s="116">
        <f t="shared" si="81"/>
        <v>26788</v>
      </c>
      <c r="AH174" s="116">
        <f t="shared" si="81"/>
        <v>26788</v>
      </c>
      <c r="AI174" s="116">
        <f t="shared" si="81"/>
        <v>26788</v>
      </c>
      <c r="AJ174" s="116">
        <f t="shared" si="82"/>
        <v>26782</v>
      </c>
      <c r="AK174" s="116">
        <f t="shared" si="83"/>
        <v>0</v>
      </c>
    </row>
    <row r="175" spans="1:37" ht="15" thickBot="1" x14ac:dyDescent="0.35">
      <c r="A175" s="50"/>
      <c r="B175" s="50"/>
      <c r="C175" s="50"/>
      <c r="D175" s="50" t="s">
        <v>5</v>
      </c>
      <c r="E175" s="50"/>
      <c r="F175" s="50"/>
      <c r="G175" s="50"/>
      <c r="H175" s="53">
        <f t="shared" ref="H175:S175" si="84">ROUND(H40+H71+H149+H155+H171,5)</f>
        <v>40629.21</v>
      </c>
      <c r="I175" s="53">
        <f t="shared" si="84"/>
        <v>42211.89</v>
      </c>
      <c r="J175" s="53">
        <f t="shared" si="84"/>
        <v>35255.99</v>
      </c>
      <c r="K175" s="53">
        <f t="shared" si="84"/>
        <v>58915.23</v>
      </c>
      <c r="L175" s="53">
        <f t="shared" si="84"/>
        <v>38223.08</v>
      </c>
      <c r="M175" s="53">
        <f t="shared" si="84"/>
        <v>55599.54</v>
      </c>
      <c r="N175" s="53">
        <f t="shared" si="84"/>
        <v>57824.7</v>
      </c>
      <c r="O175" s="53">
        <f t="shared" si="84"/>
        <v>44586.239999999998</v>
      </c>
      <c r="P175" s="53">
        <f t="shared" si="84"/>
        <v>393348.6</v>
      </c>
      <c r="Q175" s="53">
        <f t="shared" si="84"/>
        <v>58195.67</v>
      </c>
      <c r="R175" s="53">
        <f t="shared" si="84"/>
        <v>299439.25</v>
      </c>
      <c r="S175" s="53">
        <f t="shared" si="84"/>
        <v>455414.61</v>
      </c>
      <c r="T175" s="53"/>
      <c r="U175" s="53">
        <f>ROUND(SUM(H175:T175),5)</f>
        <v>1579644.01</v>
      </c>
      <c r="V175" s="53">
        <f>ROUND(V40+V71+V149+V155+V171,5)+V172+V174</f>
        <v>1552500</v>
      </c>
      <c r="W175" s="53">
        <f>ROUND(W40+W71+W149+W155+W171,5)+W172+W174+W173</f>
        <v>1198500</v>
      </c>
      <c r="Y175" s="53"/>
      <c r="Z175" s="53"/>
      <c r="AA175" s="53"/>
      <c r="AB175" s="53"/>
      <c r="AC175" s="53"/>
      <c r="AD175" s="53"/>
      <c r="AE175" s="53"/>
      <c r="AF175" s="53"/>
      <c r="AG175" s="53"/>
      <c r="AH175" s="53"/>
      <c r="AI175" s="53"/>
      <c r="AJ175" s="53"/>
      <c r="AK175" s="53"/>
    </row>
    <row r="176" spans="1:37" x14ac:dyDescent="0.3">
      <c r="A176" s="50"/>
      <c r="B176" s="50" t="s">
        <v>6</v>
      </c>
      <c r="C176" s="50"/>
      <c r="D176" s="50"/>
      <c r="E176" s="50"/>
      <c r="F176" s="50"/>
      <c r="G176" s="50"/>
      <c r="H176" s="51">
        <f t="shared" ref="H176:S176" si="85">ROUND(H2+H39-H175,5)</f>
        <v>20645.93</v>
      </c>
      <c r="I176" s="51">
        <f t="shared" si="85"/>
        <v>-21134.85</v>
      </c>
      <c r="J176" s="51">
        <f t="shared" si="85"/>
        <v>51003.360000000001</v>
      </c>
      <c r="K176" s="51">
        <f t="shared" si="85"/>
        <v>26647.89</v>
      </c>
      <c r="L176" s="51">
        <f t="shared" si="85"/>
        <v>-11791.18</v>
      </c>
      <c r="M176" s="51">
        <f t="shared" si="85"/>
        <v>242069.91</v>
      </c>
      <c r="N176" s="51">
        <f t="shared" si="85"/>
        <v>160957.59</v>
      </c>
      <c r="O176" s="51">
        <f t="shared" si="85"/>
        <v>15114.64</v>
      </c>
      <c r="P176" s="51">
        <f t="shared" si="85"/>
        <v>-318923.76</v>
      </c>
      <c r="Q176" s="51">
        <f t="shared" si="85"/>
        <v>46415.09</v>
      </c>
      <c r="R176" s="51">
        <f t="shared" si="85"/>
        <v>-23874.639999999999</v>
      </c>
      <c r="S176" s="51">
        <f t="shared" si="85"/>
        <v>-411762.25</v>
      </c>
      <c r="T176" s="51"/>
      <c r="U176" s="51">
        <f>ROUND(SUM(H176:T176),5)</f>
        <v>-224632.27</v>
      </c>
      <c r="V176" s="51">
        <f>ROUND(V2+V39-V175,5)</f>
        <v>-351500</v>
      </c>
      <c r="W176" s="51">
        <f>ROUND(W2+W39-W175,5)</f>
        <v>0</v>
      </c>
      <c r="Y176" s="51"/>
      <c r="Z176" s="51"/>
      <c r="AA176" s="51"/>
      <c r="AB176" s="51"/>
      <c r="AC176" s="51"/>
      <c r="AD176" s="51"/>
      <c r="AE176" s="51"/>
      <c r="AF176" s="51"/>
      <c r="AG176" s="51"/>
      <c r="AH176" s="51"/>
      <c r="AI176" s="51"/>
      <c r="AJ176" s="51"/>
      <c r="AK176" s="51"/>
    </row>
    <row r="177" spans="1:37" ht="17.399999999999999" hidden="1"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Y177" s="51"/>
      <c r="Z177" s="51"/>
      <c r="AA177" s="51"/>
      <c r="AB177" s="51"/>
      <c r="AC177" s="51"/>
      <c r="AD177" s="51"/>
      <c r="AE177" s="51"/>
      <c r="AF177" s="51"/>
      <c r="AG177" s="51"/>
      <c r="AH177" s="51"/>
      <c r="AI177" s="51"/>
      <c r="AJ177" s="51"/>
      <c r="AK177" s="51"/>
    </row>
    <row r="178" spans="1:37" ht="25.8" hidden="1"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Y178" s="51"/>
      <c r="Z178" s="51"/>
      <c r="AA178" s="51"/>
      <c r="AB178" s="51"/>
      <c r="AC178" s="51"/>
      <c r="AD178" s="51"/>
      <c r="AE178" s="51"/>
      <c r="AF178" s="51"/>
      <c r="AG178" s="51"/>
      <c r="AH178" s="51"/>
      <c r="AI178" s="51"/>
      <c r="AJ178" s="51"/>
      <c r="AK178" s="51"/>
    </row>
    <row r="179" spans="1:37" ht="14.4" hidden="1"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86">ROUND(SUM(H179:T179),5)</f>
        <v>1694.89</v>
      </c>
      <c r="V179" s="51">
        <v>0</v>
      </c>
      <c r="W179" s="51">
        <v>0</v>
      </c>
      <c r="X179" s="68" t="s">
        <v>206</v>
      </c>
      <c r="Y179" s="51"/>
      <c r="Z179" s="51"/>
      <c r="AA179" s="51"/>
      <c r="AB179" s="51"/>
      <c r="AC179" s="51"/>
      <c r="AD179" s="51"/>
      <c r="AE179" s="51"/>
      <c r="AF179" s="51"/>
      <c r="AG179" s="51"/>
      <c r="AH179" s="51"/>
      <c r="AI179" s="51"/>
      <c r="AJ179" s="51"/>
      <c r="AK179" s="51"/>
    </row>
    <row r="180" spans="1:37" ht="15.6" hidden="1"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86"/>
        <v>-203536.21</v>
      </c>
      <c r="V180" s="51">
        <v>0</v>
      </c>
      <c r="W180" s="51">
        <v>0</v>
      </c>
      <c r="X180" s="68" t="s">
        <v>206</v>
      </c>
      <c r="Y180" s="51"/>
      <c r="Z180" s="51"/>
      <c r="AA180" s="51"/>
      <c r="AB180" s="51"/>
      <c r="AC180" s="51"/>
      <c r="AD180" s="51"/>
      <c r="AE180" s="51"/>
      <c r="AF180" s="51"/>
      <c r="AG180" s="51"/>
      <c r="AH180" s="51"/>
      <c r="AI180" s="51"/>
      <c r="AJ180" s="51"/>
      <c r="AK180" s="51"/>
    </row>
    <row r="181" spans="1:37" ht="13.2" hidden="1"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86"/>
        <v>0</v>
      </c>
      <c r="V181" s="51">
        <v>0</v>
      </c>
      <c r="W181" s="51">
        <v>0</v>
      </c>
      <c r="X181" s="68" t="s">
        <v>206</v>
      </c>
      <c r="Y181" s="51"/>
      <c r="Z181" s="51"/>
      <c r="AA181" s="51"/>
      <c r="AB181" s="51"/>
      <c r="AC181" s="51"/>
      <c r="AD181" s="51"/>
      <c r="AE181" s="51"/>
      <c r="AF181" s="51"/>
      <c r="AG181" s="51"/>
      <c r="AH181" s="51"/>
      <c r="AI181" s="51"/>
      <c r="AJ181" s="51"/>
      <c r="AK181" s="51"/>
    </row>
    <row r="182" spans="1:37" hidden="1" x14ac:dyDescent="0.3">
      <c r="A182" s="50"/>
      <c r="B182" s="50"/>
      <c r="C182" s="50" t="s">
        <v>9</v>
      </c>
      <c r="D182" s="50"/>
      <c r="E182" s="50"/>
      <c r="F182" s="50"/>
      <c r="G182" s="50"/>
      <c r="H182" s="54">
        <f t="shared" ref="H182:P182" si="87">ROUND(SUM(H178:H181),5)</f>
        <v>4326.8599999999997</v>
      </c>
      <c r="I182" s="54">
        <f t="shared" si="87"/>
        <v>-7360.71</v>
      </c>
      <c r="J182" s="54">
        <f t="shared" si="87"/>
        <v>-12262.78</v>
      </c>
      <c r="K182" s="54">
        <f t="shared" si="87"/>
        <v>-15312.76</v>
      </c>
      <c r="L182" s="54">
        <f t="shared" si="87"/>
        <v>-7089.43</v>
      </c>
      <c r="M182" s="54">
        <f t="shared" si="87"/>
        <v>-12210.57</v>
      </c>
      <c r="N182" s="54">
        <f t="shared" si="87"/>
        <v>-29460.3</v>
      </c>
      <c r="O182" s="54">
        <f t="shared" si="87"/>
        <v>-22606.21</v>
      </c>
      <c r="P182" s="54">
        <f t="shared" si="87"/>
        <v>-54477.599999999999</v>
      </c>
      <c r="Q182" s="54">
        <f>ROUND(SUM(Q178:Q181),5)</f>
        <v>-43909.78</v>
      </c>
      <c r="R182" s="54">
        <f>ROUND(SUM(R178:R181),5)</f>
        <v>9284.9</v>
      </c>
      <c r="S182" s="54">
        <f>ROUND(SUM(S178:S181),5)</f>
        <v>-10762.94</v>
      </c>
      <c r="T182" s="54"/>
      <c r="U182" s="54">
        <f t="shared" si="86"/>
        <v>-201841.32</v>
      </c>
      <c r="V182" s="54">
        <f>ROUND(SUM(V178:V181),5)</f>
        <v>0</v>
      </c>
      <c r="W182" s="54">
        <f>ROUND(SUM(W178:W181),5)</f>
        <v>0</v>
      </c>
      <c r="Y182" s="54"/>
      <c r="Z182" s="54"/>
      <c r="AA182" s="54"/>
      <c r="AB182" s="54"/>
      <c r="AC182" s="54"/>
      <c r="AD182" s="54"/>
      <c r="AE182" s="54"/>
      <c r="AF182" s="54"/>
      <c r="AG182" s="54"/>
      <c r="AH182" s="54"/>
      <c r="AI182" s="54"/>
      <c r="AJ182" s="54"/>
      <c r="AK182" s="54"/>
    </row>
    <row r="183" spans="1:37" hidden="1" x14ac:dyDescent="0.3">
      <c r="A183" s="50"/>
      <c r="B183" s="50" t="s">
        <v>10</v>
      </c>
      <c r="C183" s="50"/>
      <c r="D183" s="50"/>
      <c r="E183" s="50"/>
      <c r="F183" s="50"/>
      <c r="G183" s="50"/>
      <c r="H183" s="54">
        <f t="shared" ref="H183:P183" si="88">ROUND(H177+H182,5)</f>
        <v>4326.8599999999997</v>
      </c>
      <c r="I183" s="54">
        <f t="shared" si="88"/>
        <v>-7360.71</v>
      </c>
      <c r="J183" s="54">
        <f t="shared" si="88"/>
        <v>-12262.78</v>
      </c>
      <c r="K183" s="54">
        <f t="shared" si="88"/>
        <v>-15312.76</v>
      </c>
      <c r="L183" s="54">
        <f t="shared" si="88"/>
        <v>-7089.43</v>
      </c>
      <c r="M183" s="54">
        <f t="shared" si="88"/>
        <v>-12210.57</v>
      </c>
      <c r="N183" s="54">
        <f t="shared" si="88"/>
        <v>-29460.3</v>
      </c>
      <c r="O183" s="54">
        <f t="shared" si="88"/>
        <v>-22606.21</v>
      </c>
      <c r="P183" s="54">
        <f t="shared" si="88"/>
        <v>-54477.599999999999</v>
      </c>
      <c r="Q183" s="54">
        <f>ROUND(Q177+Q182,5)</f>
        <v>-43909.78</v>
      </c>
      <c r="R183" s="54">
        <f>ROUND(R177+R182,5)</f>
        <v>9284.9</v>
      </c>
      <c r="S183" s="54">
        <f>ROUND(S177+S182,5)</f>
        <v>-10762.94</v>
      </c>
      <c r="T183" s="54"/>
      <c r="U183" s="54">
        <f t="shared" si="86"/>
        <v>-201841.32</v>
      </c>
      <c r="V183" s="54">
        <f>ROUND(V177+V182,5)</f>
        <v>0</v>
      </c>
      <c r="W183" s="54">
        <f>ROUND(W177+W182,5)</f>
        <v>0</v>
      </c>
      <c r="Y183" s="54"/>
      <c r="Z183" s="54"/>
      <c r="AA183" s="54"/>
      <c r="AB183" s="54"/>
      <c r="AC183" s="54"/>
      <c r="AD183" s="54"/>
      <c r="AE183" s="54"/>
      <c r="AF183" s="54"/>
      <c r="AG183" s="54"/>
      <c r="AH183" s="54"/>
      <c r="AI183" s="54"/>
      <c r="AJ183" s="54"/>
      <c r="AK183" s="54"/>
    </row>
    <row r="184" spans="1:37" ht="15" hidden="1" thickBot="1" x14ac:dyDescent="0.35">
      <c r="A184" s="50" t="s">
        <v>11</v>
      </c>
      <c r="B184" s="50"/>
      <c r="C184" s="50"/>
      <c r="D184" s="50"/>
      <c r="E184" s="50"/>
      <c r="F184" s="50"/>
      <c r="G184" s="50"/>
      <c r="H184" s="55">
        <f t="shared" ref="H184:P184" si="89">ROUND(H176+H183,5)</f>
        <v>24972.79</v>
      </c>
      <c r="I184" s="55">
        <f t="shared" si="89"/>
        <v>-28495.56</v>
      </c>
      <c r="J184" s="55">
        <f t="shared" si="89"/>
        <v>38740.58</v>
      </c>
      <c r="K184" s="55">
        <f t="shared" si="89"/>
        <v>11335.13</v>
      </c>
      <c r="L184" s="55">
        <f t="shared" si="89"/>
        <v>-18880.61</v>
      </c>
      <c r="M184" s="55">
        <f t="shared" si="89"/>
        <v>229859.34</v>
      </c>
      <c r="N184" s="55">
        <f t="shared" si="89"/>
        <v>131497.29</v>
      </c>
      <c r="O184" s="55">
        <f t="shared" si="89"/>
        <v>-7491.57</v>
      </c>
      <c r="P184" s="55">
        <f t="shared" si="89"/>
        <v>-373401.36</v>
      </c>
      <c r="Q184" s="55">
        <f>ROUND(Q176+Q183,5)</f>
        <v>2505.31</v>
      </c>
      <c r="R184" s="55">
        <f>ROUND(R176+R183,5)</f>
        <v>-14589.74</v>
      </c>
      <c r="S184" s="55">
        <f>ROUND(S176+S183,5)</f>
        <v>-422525.19</v>
      </c>
      <c r="T184" s="55"/>
      <c r="U184" s="55">
        <f t="shared" si="86"/>
        <v>-426473.59</v>
      </c>
      <c r="V184" s="55">
        <f>ROUND(V176+V183,5)</f>
        <v>-351500</v>
      </c>
      <c r="W184" s="55">
        <f>ROUND(W176+W183,5)</f>
        <v>0</v>
      </c>
      <c r="Y184" s="55"/>
      <c r="Z184" s="55"/>
      <c r="AA184" s="55"/>
      <c r="AB184" s="55"/>
      <c r="AC184" s="55"/>
      <c r="AD184" s="55"/>
      <c r="AE184" s="55"/>
      <c r="AF184" s="55"/>
      <c r="AG184" s="55"/>
      <c r="AH184" s="55"/>
      <c r="AI184" s="55"/>
      <c r="AJ184" s="55"/>
      <c r="AK184" s="55"/>
    </row>
    <row r="185" spans="1:37" hidden="1" x14ac:dyDescent="0.3"/>
  </sheetData>
  <printOptions horizontalCentered="1"/>
  <pageMargins left="0.7" right="0.7" top="0.75" bottom="0.75" header="0.1" footer="0.3"/>
  <pageSetup orientation="portrait" horizontalDpi="0" verticalDpi="0" r:id="rId1"/>
  <headerFooter>
    <oddHeader>&amp;C&amp;"Arial,Bold"&amp;12 Temecula Public Cemetery District
&amp;14Approved Budget
22-23</oddHeader>
    <oddFooter>&amp;R&amp;"Arial,Bold"&amp;8 Page &amp;P of &amp;N</oddFooter>
  </headerFooter>
  <drawing r:id="rId2"/>
  <legacyDrawing r:id="rId3"/>
  <controls>
    <mc:AlternateContent xmlns:mc="http://schemas.openxmlformats.org/markup-compatibility/2006">
      <mc:Choice Requires="x14">
        <control shapeId="159745"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59745" r:id="rId4" name="FILTER"/>
      </mc:Fallback>
    </mc:AlternateContent>
    <mc:AlternateContent xmlns:mc="http://schemas.openxmlformats.org/markup-compatibility/2006">
      <mc:Choice Requires="x14">
        <control shapeId="159746"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59746" r:id="rId6" name="HEADE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2C46-AC2D-4539-B78A-154A9B589B7B}">
  <sheetPr codeName="Sheet7"/>
  <dimension ref="A1:BD188"/>
  <sheetViews>
    <sheetView workbookViewId="0">
      <pane xSplit="7" ySplit="1" topLeftCell="AQ2" activePane="bottomRight" state="frozenSplit"/>
      <selection pane="topRight" activeCell="H1" sqref="H1"/>
      <selection pane="bottomLeft" activeCell="A2" sqref="A2"/>
      <selection pane="bottomRight" activeCell="X1" sqref="X1:BE1048576"/>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8.88671875" hidden="1" customWidth="1"/>
    <col min="57" max="57"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&amp;14Third&amp;12 &amp;14Draft Budget
22-23</oddHeader>
    <oddFooter>&amp;R&amp;"Arial,Bold"&amp;8 Page &amp;P of &amp;N</oddFooter>
  </headerFooter>
  <drawing r:id="rId2"/>
  <legacyDrawing r:id="rId3"/>
  <controls>
    <mc:AlternateContent xmlns:mc="http://schemas.openxmlformats.org/markup-compatibility/2006">
      <mc:Choice Requires="x14">
        <control shapeId="142338"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42338" r:id="rId4" name="HEADER"/>
      </mc:Fallback>
    </mc:AlternateContent>
    <mc:AlternateContent xmlns:mc="http://schemas.openxmlformats.org/markup-compatibility/2006">
      <mc:Choice Requires="x14">
        <control shapeId="142337"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42337" r:id="rId6" name="FILT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4B25-D44A-410C-8411-19735787B42B}">
  <sheetPr codeName="Sheet6"/>
  <dimension ref="A1:BD188"/>
  <sheetViews>
    <sheetView workbookViewId="0">
      <pane xSplit="7" ySplit="1" topLeftCell="L79" activePane="bottomRight" state="frozenSplit"/>
      <selection pane="topRight" activeCell="H1" sqref="H1"/>
      <selection pane="bottomLeft" activeCell="A2" sqref="A2"/>
      <selection pane="bottomRight" activeCell="U1" sqref="U1"/>
    </sheetView>
  </sheetViews>
  <sheetFormatPr defaultRowHeight="14.4" x14ac:dyDescent="0.3"/>
  <cols>
    <col min="1" max="6" width="3" style="56" customWidth="1"/>
    <col min="7" max="7" width="30.5546875" style="56" customWidth="1"/>
    <col min="8" max="8" width="7.88671875" customWidth="1"/>
    <col min="9" max="12" width="8.44140625" customWidth="1"/>
    <col min="13" max="14" width="8.6640625" customWidth="1"/>
    <col min="15" max="15" width="8.44140625" customWidth="1"/>
    <col min="16" max="16" width="9.33203125" customWidth="1"/>
    <col min="17" max="17" width="7.88671875" customWidth="1"/>
    <col min="18" max="19" width="8.6640625" customWidth="1"/>
    <col min="20" max="20" width="8.33203125" customWidth="1"/>
    <col min="21" max="23" width="10" bestFit="1" customWidth="1"/>
    <col min="24" max="24" width="45.6640625" style="68" customWidth="1"/>
    <col min="25" max="27" width="8.88671875" customWidth="1"/>
    <col min="28" max="32" width="3" style="105" customWidth="1"/>
    <col min="33" max="33" width="23.44140625" style="105" customWidth="1"/>
    <col min="34" max="35" width="7.109375" style="109" customWidth="1"/>
    <col min="36" max="36" width="7.88671875" style="109" customWidth="1"/>
    <col min="37" max="37" width="8.33203125" style="109" customWidth="1"/>
    <col min="38" max="38" width="7.109375" style="109" customWidth="1"/>
    <col min="39" max="39" width="7.5546875" style="109" customWidth="1"/>
    <col min="40" max="41" width="7.109375" style="109" customWidth="1"/>
    <col min="42" max="42" width="7.5546875" style="109" customWidth="1"/>
    <col min="43" max="44" width="7.88671875" style="109" customWidth="1"/>
    <col min="45" max="45" width="7.109375" style="109" customWidth="1"/>
    <col min="46" max="46" width="7.5546875" style="109" customWidth="1"/>
    <col min="47" max="49" width="9.5546875" style="109" customWidth="1"/>
    <col min="50" max="50" width="7.5546875" style="109" customWidth="1"/>
    <col min="51" max="51" width="10.109375" style="110" customWidth="1"/>
    <col min="52" max="52" width="9.5546875" style="110" customWidth="1"/>
    <col min="53" max="53" width="10" style="110" customWidth="1"/>
    <col min="54" max="54" width="22.88671875" style="111" customWidth="1"/>
    <col min="55" max="56" width="8.88671875"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38242"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38242" r:id="rId4" name="HEADER"/>
      </mc:Fallback>
    </mc:AlternateContent>
    <mc:AlternateContent xmlns:mc="http://schemas.openxmlformats.org/markup-compatibility/2006">
      <mc:Choice Requires="x14">
        <control shapeId="138241"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38241" r:id="rId6" name="FILTER"/>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FE5D-B385-4695-88D2-51047A026949}">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B663-AE83-461F-94A5-D347F25CD631}">
  <sheetPr codeName="Sheet5"/>
  <dimension ref="A1:BE188"/>
  <sheetViews>
    <sheetView workbookViewId="0">
      <pane xSplit="7" ySplit="1" topLeftCell="U160" activePane="bottomRight" state="frozenSplit"/>
      <selection pane="topRight" activeCell="H1" sqref="H1"/>
      <selection pane="bottomLeft" activeCell="A2" sqref="A2"/>
      <selection pane="bottomRight" activeCell="W171" sqref="W171:W17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7" width="8.88671875" hidden="1" customWidth="1"/>
    <col min="58" max="58"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0</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6500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300000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1189000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1189000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455450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v>313950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1189000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26977"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26977" r:id="rId4" name="FILTER"/>
      </mc:Fallback>
    </mc:AlternateContent>
    <mc:AlternateContent xmlns:mc="http://schemas.openxmlformats.org/markup-compatibility/2006">
      <mc:Choice Requires="x14">
        <control shapeId="126978"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26978" r:id="rId6" name="HEADER"/>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27111-55A3-49FA-8350-23188365097F}">
  <sheetPr codeName="Sheet4"/>
  <dimension ref="A1:BD188"/>
  <sheetViews>
    <sheetView workbookViewId="0">
      <pane xSplit="7" ySplit="1" topLeftCell="H49" activePane="bottomRight" state="frozenSplit"/>
      <selection pane="topRight" activeCell="H1" sqref="H1"/>
      <selection pane="bottomLeft" activeCell="A2" sqref="A2"/>
      <selection pane="bottomRight" activeCell="W62" sqref="W62"/>
    </sheetView>
  </sheetViews>
  <sheetFormatPr defaultRowHeight="14.4" x14ac:dyDescent="0.3"/>
  <cols>
    <col min="1" max="6" width="3" style="56" customWidth="1"/>
    <col min="7" max="7" width="30.5546875" style="56" customWidth="1"/>
    <col min="8" max="8" width="7.88671875" customWidth="1"/>
    <col min="9" max="12" width="8.44140625" customWidth="1"/>
    <col min="13" max="14" width="8.6640625" customWidth="1"/>
    <col min="15" max="15" width="8.44140625" customWidth="1"/>
    <col min="16" max="16" width="9.33203125" customWidth="1"/>
    <col min="17" max="17" width="7.88671875" customWidth="1"/>
    <col min="18" max="19" width="8.6640625" customWidth="1"/>
    <col min="20" max="20" width="8.33203125" customWidth="1"/>
    <col min="21" max="23" width="10" bestFit="1" customWidth="1"/>
    <col min="24" max="24" width="45.6640625" style="68" customWidth="1"/>
    <col min="25" max="27" width="8.88671875" customWidth="1"/>
    <col min="28" max="32" width="3" style="105" customWidth="1"/>
    <col min="33" max="33" width="23.44140625" style="105" customWidth="1"/>
    <col min="34" max="35" width="7.109375" style="109" customWidth="1"/>
    <col min="36" max="36" width="7.88671875" style="109" customWidth="1"/>
    <col min="37" max="37" width="8.33203125" style="109" customWidth="1"/>
    <col min="38" max="38" width="7.109375" style="109" customWidth="1"/>
    <col min="39" max="39" width="7.5546875" style="109" customWidth="1"/>
    <col min="40" max="41" width="7.109375" style="109" customWidth="1"/>
    <col min="42" max="42" width="7.5546875" style="109" customWidth="1"/>
    <col min="43" max="44" width="7.88671875" style="109" customWidth="1"/>
    <col min="45" max="45" width="7.109375" style="109" customWidth="1"/>
    <col min="46" max="46" width="7.5546875" style="109" customWidth="1"/>
    <col min="47" max="49" width="9.5546875" style="109" customWidth="1"/>
    <col min="50" max="50" width="7.5546875" style="109" customWidth="1"/>
    <col min="51" max="51" width="10.109375" style="110" customWidth="1"/>
    <col min="52" max="52" width="9.5546875" style="110" customWidth="1"/>
    <col min="53" max="53" width="10" style="110" customWidth="1"/>
    <col min="54" max="54" width="22.88671875" style="111" customWidth="1"/>
    <col min="55" max="56" width="8.88671875"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0</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6500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300000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1189000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1189000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455450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245659-1760259+26050</f>
        <v>-1488550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f>
        <v>1189000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22881"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22881" r:id="rId4" name="FILTER"/>
      </mc:Fallback>
    </mc:AlternateContent>
    <mc:AlternateContent xmlns:mc="http://schemas.openxmlformats.org/markup-compatibility/2006">
      <mc:Choice Requires="x14">
        <control shapeId="122882"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22882" r:id="rId6" name="H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8FD0-7E60-4E0A-A063-354C1042A328}">
  <sheetPr codeName="Sheet3"/>
  <dimension ref="A1:BD188"/>
  <sheetViews>
    <sheetView workbookViewId="0">
      <pane xSplit="7" ySplit="1" topLeftCell="U2" activePane="bottomRight" state="frozenSplit"/>
      <selection pane="topRight" activeCell="H1" sqref="H1"/>
      <selection pane="bottomLeft" activeCell="A2" sqref="A2"/>
      <selection pane="bottomRight" activeCell="A125" sqref="A125:XFD13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32.5546875" style="68" hidden="1" customWidth="1"/>
    <col min="25" max="27" width="0"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281</v>
      </c>
      <c r="S1" s="64" t="s">
        <v>282</v>
      </c>
      <c r="T1" s="64"/>
      <c r="U1" s="64" t="s">
        <v>0</v>
      </c>
      <c r="V1" s="64" t="s">
        <v>284</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201866.14</v>
      </c>
      <c r="S5" s="51">
        <v>16877</v>
      </c>
      <c r="T5" s="51"/>
      <c r="U5" s="51">
        <f t="shared" ref="U5:U15" si="0">ROUND(SUM(H5:T5),5)</f>
        <v>673509.73</v>
      </c>
      <c r="V5" s="67">
        <v>663000</v>
      </c>
      <c r="W5" s="67">
        <v>663000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4035.74</v>
      </c>
      <c r="S8" s="51">
        <v>3049</v>
      </c>
      <c r="T8" s="51"/>
      <c r="U8" s="51">
        <f t="shared" si="0"/>
        <v>7084.74</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579.12</v>
      </c>
      <c r="S9" s="51">
        <v>0</v>
      </c>
      <c r="T9" s="51"/>
      <c r="U9" s="51">
        <f t="shared" si="0"/>
        <v>11138.49</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0</v>
      </c>
      <c r="S11" s="51">
        <v>48301</v>
      </c>
      <c r="T11" s="51"/>
      <c r="U11" s="51">
        <f t="shared" si="0"/>
        <v>96509.65</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2204.91</v>
      </c>
      <c r="S12" s="51">
        <v>4023.37</v>
      </c>
      <c r="T12" s="51"/>
      <c r="U12" s="51">
        <f t="shared" si="0"/>
        <v>9344.68</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214146.44</v>
      </c>
      <c r="S15" s="51">
        <f>ROUND(SUM(S4:S14),5)</f>
        <v>69244.740000000005</v>
      </c>
      <c r="T15" s="51"/>
      <c r="U15" s="51">
        <f t="shared" si="0"/>
        <v>839540.96</v>
      </c>
      <c r="V15" s="51">
        <f>ROUND(SUM(V4:V14),5)</f>
        <v>766800</v>
      </c>
      <c r="W15" s="51">
        <f>ROUND(SUM(W4:W14),5)</f>
        <v>766800</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432.36</v>
      </c>
      <c r="S17" s="51">
        <v>432.04</v>
      </c>
      <c r="T17" s="51"/>
      <c r="U17" s="51">
        <f t="shared" ref="U17:U22" si="4">ROUND(SUM(H17:T17),5)</f>
        <v>5806.6</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4787.07</v>
      </c>
      <c r="S18" s="51">
        <v>-4278.67</v>
      </c>
      <c r="T18" s="51"/>
      <c r="U18" s="51">
        <f t="shared" si="4"/>
        <v>69571.02</v>
      </c>
      <c r="V18" s="67">
        <v>50000</v>
      </c>
      <c r="W18" s="67">
        <v>70000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0</v>
      </c>
      <c r="R19" s="51">
        <v>0</v>
      </c>
      <c r="S19" s="51">
        <v>0</v>
      </c>
      <c r="T19" s="51"/>
      <c r="U19" s="51">
        <f t="shared" si="4"/>
        <v>1694.4</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0</v>
      </c>
      <c r="R20" s="51">
        <v>0</v>
      </c>
      <c r="S20" s="51">
        <v>-5.49</v>
      </c>
      <c r="T20" s="51"/>
      <c r="U20" s="51">
        <f t="shared" si="4"/>
        <v>104.33</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0</v>
      </c>
      <c r="R21" s="52">
        <v>0</v>
      </c>
      <c r="S21" s="52">
        <v>2276.58</v>
      </c>
      <c r="T21" s="52"/>
      <c r="U21" s="52">
        <f t="shared" si="4"/>
        <v>6099.48</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4543.25</v>
      </c>
      <c r="R22" s="51">
        <f>ROUND(SUM(R16:R21),5)</f>
        <v>5219.43</v>
      </c>
      <c r="S22" s="51">
        <f>ROUND(SUM(S16:S21),5)</f>
        <v>-1575.54</v>
      </c>
      <c r="T22" s="51"/>
      <c r="U22" s="51">
        <f t="shared" si="4"/>
        <v>83275.83</v>
      </c>
      <c r="V22" s="51">
        <f>ROUND(SUM(V16:V21),5)</f>
        <v>91000</v>
      </c>
      <c r="W22" s="51">
        <f>ROUND(SUM(W16:W21),5)</f>
        <v>90100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7500</v>
      </c>
      <c r="S24" s="51">
        <v>12370.66</v>
      </c>
      <c r="T24" s="51"/>
      <c r="U24" s="51">
        <f t="shared" ref="U24:U35" si="8">ROUND(SUM(H24:T24),5)</f>
        <v>176017.66</v>
      </c>
      <c r="V24" s="67">
        <v>165000</v>
      </c>
      <c r="W24" s="67">
        <v>140000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1500</v>
      </c>
      <c r="S25" s="51">
        <v>1650</v>
      </c>
      <c r="T25" s="51"/>
      <c r="U25" s="51">
        <f t="shared" si="8"/>
        <v>21060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2500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2050</v>
      </c>
      <c r="S27" s="51">
        <v>6100</v>
      </c>
      <c r="T27" s="51"/>
      <c r="U27" s="51">
        <f t="shared" si="8"/>
        <v>56150</v>
      </c>
      <c r="V27" s="67">
        <v>47000</v>
      </c>
      <c r="W27" s="67">
        <v>30000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5800</v>
      </c>
      <c r="S28" s="51">
        <v>9282</v>
      </c>
      <c r="T28" s="51"/>
      <c r="U28" s="51">
        <f t="shared" si="8"/>
        <v>103685</v>
      </c>
      <c r="V28" s="67">
        <v>70000</v>
      </c>
      <c r="W28" s="67">
        <v>55000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15000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7000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400</v>
      </c>
      <c r="S32" s="51">
        <v>1680</v>
      </c>
      <c r="T32" s="51"/>
      <c r="U32" s="51">
        <f t="shared" si="8"/>
        <v>20863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0</v>
      </c>
      <c r="S33" s="51">
        <v>0</v>
      </c>
      <c r="T33" s="51"/>
      <c r="U33" s="51">
        <f t="shared" si="8"/>
        <v>103.5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17250</v>
      </c>
      <c r="S34" s="53">
        <f>ROUND(SUM(S23:S33),5)</f>
        <v>34737.660000000003</v>
      </c>
      <c r="T34" s="53"/>
      <c r="U34" s="53">
        <f t="shared" si="8"/>
        <v>451906.16</v>
      </c>
      <c r="V34" s="53">
        <f>ROUND(SUM(V23:V33),5)</f>
        <v>343200</v>
      </c>
      <c r="W34" s="53">
        <f>ROUND(SUM(W23:W33),5)</f>
        <v>284200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104516.21</v>
      </c>
      <c r="R35" s="51">
        <f>ROUND(R3+R15+R22+R34,5)</f>
        <v>236615.87</v>
      </c>
      <c r="S35" s="51">
        <f>ROUND(S3+S15+S22+S34,5)</f>
        <v>102406.86</v>
      </c>
      <c r="T35" s="51"/>
      <c r="U35" s="51">
        <f t="shared" si="8"/>
        <v>1374722.95</v>
      </c>
      <c r="V35" s="51">
        <f>ROUND(V3+V15+V22+V34,5)</f>
        <v>1201000</v>
      </c>
      <c r="W35" s="51">
        <f>ROUND(W3+W15+W22+W34,5)</f>
        <v>1141100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104516.21</v>
      </c>
      <c r="R39" s="51">
        <f>ROUND(R35-R38,5)</f>
        <v>236615.87</v>
      </c>
      <c r="S39" s="51">
        <f>ROUND(S35-S38,5)</f>
        <v>102406.86</v>
      </c>
      <c r="T39" s="51"/>
      <c r="U39" s="51">
        <f>ROUND(SUM(H39:T39),5)</f>
        <v>1374722.95</v>
      </c>
      <c r="V39" s="51">
        <f>ROUND(V35-V38,5)</f>
        <v>1201000</v>
      </c>
      <c r="W39" s="51">
        <f>ROUND(W35-W38,5)</f>
        <v>1141100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16843.310000000001</v>
      </c>
      <c r="S43" s="51">
        <v>21987.85</v>
      </c>
      <c r="T43" s="51"/>
      <c r="U43" s="51">
        <f>ROUND(SUM(H43:T43),5)</f>
        <v>242279.71</v>
      </c>
      <c r="V43" s="67">
        <v>281000</v>
      </c>
      <c r="W43" s="67">
        <v>304000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5500</v>
      </c>
      <c r="X45" s="68" t="s">
        <v>207</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16878.95</v>
      </c>
      <c r="S47" s="51">
        <f t="shared" si="19"/>
        <v>22023.49</v>
      </c>
      <c r="T47" s="51"/>
      <c r="U47" s="51">
        <f>ROUND(SUM(H47:T47),5)</f>
        <v>248987.51999999999</v>
      </c>
      <c r="V47" s="51">
        <f>ROUND(SUM(V42:V46),5)</f>
        <v>291950</v>
      </c>
      <c r="W47" s="51">
        <f>ROUND(SUM(W42:W46),5)</f>
        <v>316450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1221.78</v>
      </c>
      <c r="S54" s="51">
        <v>1197.02</v>
      </c>
      <c r="T54" s="51"/>
      <c r="U54" s="51">
        <f>ROUND(SUM(H54:T54),5)</f>
        <v>16847.95</v>
      </c>
      <c r="V54" s="51">
        <v>21000</v>
      </c>
      <c r="W54" s="51">
        <v>23000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1221.78</v>
      </c>
      <c r="S56" s="51">
        <f>ROUND(SUM(S53:S55),5)</f>
        <v>1197.02</v>
      </c>
      <c r="T56" s="51"/>
      <c r="U56" s="51">
        <f>ROUND(SUM(H56:T56),5)</f>
        <v>16847.95</v>
      </c>
      <c r="V56" s="51">
        <f>ROUND(SUM(V53:V55),5)</f>
        <v>21000</v>
      </c>
      <c r="W56" s="51">
        <f>ROUND(SUM(W53:W55),5)</f>
        <v>23000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1044.3</v>
      </c>
      <c r="S58" s="51">
        <v>1929.56</v>
      </c>
      <c r="T58" s="51"/>
      <c r="U58" s="51">
        <f>ROUND(SUM(H58:T58),5)</f>
        <v>16321.15</v>
      </c>
      <c r="V58" s="51">
        <v>18771</v>
      </c>
      <c r="W58" s="51">
        <v>20000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244.22</v>
      </c>
      <c r="S59" s="52">
        <v>451.33</v>
      </c>
      <c r="T59" s="52"/>
      <c r="U59" s="52">
        <f>ROUND(SUM(H59:T59),5)</f>
        <v>3817.28</v>
      </c>
      <c r="V59" s="52">
        <v>4390</v>
      </c>
      <c r="W59" s="52">
        <v>4600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1288.52</v>
      </c>
      <c r="S60" s="51">
        <f>ROUND(SUM(S57:S59),5)</f>
        <v>2380.89</v>
      </c>
      <c r="T60" s="51"/>
      <c r="U60" s="51">
        <f>ROUND(SUM(H60:T60),5)</f>
        <v>20138.43</v>
      </c>
      <c r="V60" s="51">
        <f>ROUND(SUM(V57:V59),5)</f>
        <v>23161</v>
      </c>
      <c r="W60" s="51">
        <f>ROUND(SUM(W57:W59),5)</f>
        <v>24600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1042.3699999999999</v>
      </c>
      <c r="S67" s="51">
        <v>1042.3499999999999</v>
      </c>
      <c r="T67" s="51"/>
      <c r="U67" s="51">
        <f>ROUND(SUM(H67:T67),5)</f>
        <v>12615.46</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0</v>
      </c>
      <c r="S69" s="51">
        <v>44.25</v>
      </c>
      <c r="T69" s="51"/>
      <c r="U69" s="51">
        <f>ROUND(SUM(H69:T69),5)</f>
        <v>1140.71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1042.3699999999999</v>
      </c>
      <c r="S70" s="53">
        <f t="shared" si="28"/>
        <v>1086.5999999999999</v>
      </c>
      <c r="T70" s="53"/>
      <c r="U70" s="53">
        <f>ROUND(SUM(H70:T70),5)</f>
        <v>13756.17</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24146.48</v>
      </c>
      <c r="S71" s="51">
        <f t="shared" si="30"/>
        <v>30418.91</v>
      </c>
      <c r="T71" s="51"/>
      <c r="U71" s="51">
        <f>ROUND(SUM(H71:T71),5)</f>
        <v>348686.18</v>
      </c>
      <c r="V71" s="51">
        <f>ROUND(V41+V47+V52+V56+V60+V65+V70,5)</f>
        <v>470191</v>
      </c>
      <c r="W71" s="51">
        <f>ROUND(W41+W47+W52+W56+W60+W65+W70,5)</f>
        <v>443550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336.79</v>
      </c>
      <c r="S74" s="51">
        <v>336.79</v>
      </c>
      <c r="T74" s="51"/>
      <c r="U74" s="51">
        <f>ROUND(SUM(H74:T74),5)</f>
        <v>4206.3599999999997</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448.73</v>
      </c>
      <c r="S75" s="52">
        <v>1125.5899999999999</v>
      </c>
      <c r="T75" s="52"/>
      <c r="U75" s="52">
        <f>ROUND(SUM(H75:T75),5)</f>
        <v>5952.81</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785.52</v>
      </c>
      <c r="S76" s="51">
        <f>ROUND(SUM(S73:S75),5)</f>
        <v>1462.38</v>
      </c>
      <c r="T76" s="51"/>
      <c r="U76" s="51">
        <f>ROUND(SUM(H76:T76),5)</f>
        <v>10159.17</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0</v>
      </c>
      <c r="S93" s="51">
        <v>1500</v>
      </c>
      <c r="T93" s="51"/>
      <c r="U93" s="51">
        <f t="shared" ref="U93:U124" si="34">ROUND(SUM(H93:T93),5)</f>
        <v>7050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206.84</v>
      </c>
      <c r="S94" s="51">
        <v>206.84</v>
      </c>
      <c r="T94" s="51"/>
      <c r="U94" s="51">
        <f t="shared" si="34"/>
        <v>3016.63</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210.33</v>
      </c>
      <c r="R95" s="51">
        <v>0</v>
      </c>
      <c r="S95" s="51">
        <v>512.9</v>
      </c>
      <c r="T95" s="51"/>
      <c r="U95" s="51">
        <f t="shared" si="34"/>
        <v>2687.3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1196.9100000000001</v>
      </c>
      <c r="S97" s="51">
        <v>1196.8900000000001</v>
      </c>
      <c r="T97" s="51"/>
      <c r="U97" s="51">
        <f t="shared" si="34"/>
        <v>15961.61</v>
      </c>
      <c r="V97" s="67">
        <v>15900</v>
      </c>
      <c r="W97" s="67">
        <v>21500</v>
      </c>
      <c r="X97" s="68" t="s">
        <v>287</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3300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261</v>
      </c>
      <c r="S100" s="51">
        <v>0</v>
      </c>
      <c r="T100" s="51"/>
      <c r="U100" s="51">
        <f t="shared" si="34"/>
        <v>410.9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2.99</v>
      </c>
      <c r="R101" s="51">
        <v>355.87</v>
      </c>
      <c r="S101" s="51">
        <v>566.09</v>
      </c>
      <c r="T101" s="51"/>
      <c r="U101" s="51">
        <f t="shared" si="34"/>
        <v>4886.25</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89.84</v>
      </c>
      <c r="S103" s="51">
        <v>134.16</v>
      </c>
      <c r="T103" s="51"/>
      <c r="U103" s="51">
        <f t="shared" si="34"/>
        <v>2630.21</v>
      </c>
      <c r="V103" s="67">
        <v>3000</v>
      </c>
      <c r="W103" s="67">
        <v>3500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0</v>
      </c>
      <c r="R106" s="51">
        <v>0</v>
      </c>
      <c r="S106" s="51">
        <v>0</v>
      </c>
      <c r="T106" s="51"/>
      <c r="U106" s="51">
        <f t="shared" si="34"/>
        <v>145.27000000000001</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237.68</v>
      </c>
      <c r="S108" s="51">
        <v>270.11</v>
      </c>
      <c r="T108" s="51"/>
      <c r="U108" s="51">
        <f t="shared" si="34"/>
        <v>3242.97</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742.5</v>
      </c>
      <c r="S110" s="51">
        <v>440</v>
      </c>
      <c r="T110" s="51"/>
      <c r="U110" s="51">
        <f t="shared" si="34"/>
        <v>8505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0</v>
      </c>
      <c r="R113" s="51">
        <v>1910</v>
      </c>
      <c r="S113" s="51">
        <v>1350</v>
      </c>
      <c r="T113" s="51"/>
      <c r="U113" s="51">
        <f t="shared" si="34"/>
        <v>6800</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3900</v>
      </c>
      <c r="R118" s="51">
        <v>0</v>
      </c>
      <c r="S118" s="51">
        <v>15</v>
      </c>
      <c r="T118" s="51"/>
      <c r="U118" s="51">
        <f t="shared" si="34"/>
        <v>7630.57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120.73</v>
      </c>
      <c r="S119" s="51">
        <v>0</v>
      </c>
      <c r="T119" s="51"/>
      <c r="U119" s="51">
        <f t="shared" si="34"/>
        <v>1305.0899999999999</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100</v>
      </c>
      <c r="S122" s="51">
        <v>50</v>
      </c>
      <c r="T122" s="51"/>
      <c r="U122" s="51">
        <f t="shared" si="34"/>
        <v>650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13.69</v>
      </c>
      <c r="R123" s="52">
        <v>74.489999999999995</v>
      </c>
      <c r="S123" s="52">
        <v>177.15</v>
      </c>
      <c r="T123" s="52"/>
      <c r="U123" s="52">
        <f t="shared" si="34"/>
        <v>1001.51</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9512.99</v>
      </c>
      <c r="R124" s="51">
        <f t="shared" si="36"/>
        <v>5872.19</v>
      </c>
      <c r="S124" s="51">
        <f t="shared" si="36"/>
        <v>7610.44</v>
      </c>
      <c r="T124" s="51"/>
      <c r="U124" s="51">
        <f t="shared" si="34"/>
        <v>94186.2</v>
      </c>
      <c r="V124" s="51">
        <f>ROUND(SUM(V92:V123),5)</f>
        <v>172150</v>
      </c>
      <c r="W124" s="51">
        <f>ROUND(SUM(W92:W123),5)</f>
        <v>179150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v>2523.37</v>
      </c>
      <c r="M137" s="51">
        <v>2521.58</v>
      </c>
      <c r="N137" s="51">
        <v>2451.31</v>
      </c>
      <c r="O137" s="51">
        <v>0</v>
      </c>
      <c r="P137" s="51">
        <v>223.58</v>
      </c>
      <c r="Q137" s="51">
        <v>0</v>
      </c>
      <c r="R137" s="51">
        <v>295</v>
      </c>
      <c r="S137" s="51">
        <v>190</v>
      </c>
      <c r="T137" s="51"/>
      <c r="U137" s="51">
        <f t="shared" ref="U137:U149" si="38">ROUND(SUM(H137:T137),5)</f>
        <v>10385.33</v>
      </c>
      <c r="V137" s="67">
        <v>10000</v>
      </c>
      <c r="W137" s="67">
        <v>11000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1304</v>
      </c>
      <c r="R139" s="51">
        <v>2228</v>
      </c>
      <c r="S139" s="51">
        <v>490</v>
      </c>
      <c r="T139" s="51"/>
      <c r="U139" s="51">
        <f t="shared" si="38"/>
        <v>15907.19</v>
      </c>
      <c r="V139" s="67">
        <v>16500</v>
      </c>
      <c r="W139" s="67">
        <v>16500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500</v>
      </c>
      <c r="R140" s="51">
        <v>496</v>
      </c>
      <c r="S140" s="51">
        <v>450</v>
      </c>
      <c r="T140" s="51"/>
      <c r="U140" s="51">
        <f t="shared" si="38"/>
        <v>6071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2500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125</v>
      </c>
      <c r="S142" s="51">
        <v>465</v>
      </c>
      <c r="T142" s="51"/>
      <c r="U142" s="51">
        <f t="shared" si="38"/>
        <v>2152</v>
      </c>
      <c r="V142" s="67">
        <v>2500</v>
      </c>
      <c r="W142" s="67">
        <v>2500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0</v>
      </c>
      <c r="R144" s="51">
        <v>0</v>
      </c>
      <c r="S144" s="51">
        <v>758.23</v>
      </c>
      <c r="T144" s="51"/>
      <c r="U144" s="51">
        <f t="shared" si="38"/>
        <v>18954.52</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384.91</v>
      </c>
      <c r="S145" s="51">
        <v>185.81</v>
      </c>
      <c r="T145" s="51"/>
      <c r="U145" s="51">
        <f t="shared" si="38"/>
        <v>2923.22</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1090.26</v>
      </c>
      <c r="R146" s="51">
        <v>684.66</v>
      </c>
      <c r="S146" s="51">
        <v>938.47</v>
      </c>
      <c r="T146" s="51"/>
      <c r="U146" s="51">
        <f t="shared" si="38"/>
        <v>10819.22</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7524.84</v>
      </c>
      <c r="M148" s="53">
        <f t="shared" si="40"/>
        <v>14605.83</v>
      </c>
      <c r="N148" s="53">
        <f t="shared" si="40"/>
        <v>4906.1000000000004</v>
      </c>
      <c r="O148" s="53">
        <f t="shared" si="40"/>
        <v>11390.6</v>
      </c>
      <c r="P148" s="53">
        <f t="shared" si="40"/>
        <v>4747.25</v>
      </c>
      <c r="Q148" s="53">
        <f t="shared" si="40"/>
        <v>3139</v>
      </c>
      <c r="R148" s="53">
        <f t="shared" si="40"/>
        <v>4213.57</v>
      </c>
      <c r="S148" s="53">
        <f t="shared" si="40"/>
        <v>15660.18</v>
      </c>
      <c r="T148" s="53"/>
      <c r="U148" s="53">
        <f t="shared" si="38"/>
        <v>85722</v>
      </c>
      <c r="V148" s="53">
        <f>ROUND(SUM(V136:V147),5)</f>
        <v>73400</v>
      </c>
      <c r="W148" s="53">
        <f>ROUND(SUM(W136:W147),5)</f>
        <v>76000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15968.64</v>
      </c>
      <c r="M149" s="51">
        <f t="shared" si="42"/>
        <v>23086.62</v>
      </c>
      <c r="N149" s="51">
        <f t="shared" si="42"/>
        <v>12862.43</v>
      </c>
      <c r="O149" s="51">
        <f t="shared" si="42"/>
        <v>16906.099999999999</v>
      </c>
      <c r="P149" s="51">
        <f t="shared" si="42"/>
        <v>11140.94</v>
      </c>
      <c r="Q149" s="51">
        <f t="shared" si="42"/>
        <v>13429.22</v>
      </c>
      <c r="R149" s="51">
        <f t="shared" si="42"/>
        <v>10871.28</v>
      </c>
      <c r="S149" s="51">
        <f t="shared" si="42"/>
        <v>24733</v>
      </c>
      <c r="T149" s="51"/>
      <c r="U149" s="51">
        <f t="shared" si="38"/>
        <v>190067.37</v>
      </c>
      <c r="V149" s="51">
        <f>ROUND(V72+V76+V124+V148,5)</f>
        <v>255150</v>
      </c>
      <c r="W149" s="51">
        <f>ROUND(W72+W76+W124+W148,5)</f>
        <v>265550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401.94</v>
      </c>
      <c r="R154" s="52">
        <v>197.78</v>
      </c>
      <c r="S154" s="52">
        <v>400</v>
      </c>
      <c r="T154" s="52"/>
      <c r="U154" s="52">
        <f>ROUND(SUM(H154:T154),5)</f>
        <v>2790.1</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401.94</v>
      </c>
      <c r="R155" s="51">
        <f>ROUND(R150+SUM(R153:R154),5)</f>
        <v>197.78</v>
      </c>
      <c r="S155" s="51">
        <f>ROUND(S150+SUM(S153:S154),5)</f>
        <v>49342.34</v>
      </c>
      <c r="T155" s="51"/>
      <c r="U155" s="51">
        <f>ROUND(SUM(H155:T155),5)</f>
        <v>51732.44</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0</v>
      </c>
      <c r="S164" s="52">
        <v>0</v>
      </c>
      <c r="T164" s="52"/>
      <c r="U164" s="52">
        <f>ROUND(SUM(H164:T164),5)</f>
        <v>373566.65</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0</v>
      </c>
      <c r="S165" s="51">
        <f>ROUND(SUM(S163:S164),5)</f>
        <v>0</v>
      </c>
      <c r="T165" s="51"/>
      <c r="U165" s="51">
        <f>ROUND(SUM(H165:T165),5)</f>
        <v>373566.65</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0</v>
      </c>
      <c r="S171" s="54">
        <f t="shared" si="54"/>
        <v>0</v>
      </c>
      <c r="T171" s="54"/>
      <c r="U171" s="54">
        <f>ROUND(SUM(H171:T171),5)</f>
        <v>377411.65</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140100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245659-1760259</f>
        <v>-1514600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40123.08</v>
      </c>
      <c r="M175" s="53">
        <f t="shared" si="56"/>
        <v>55599.54</v>
      </c>
      <c r="N175" s="53">
        <f t="shared" si="56"/>
        <v>57824.7</v>
      </c>
      <c r="O175" s="53">
        <f t="shared" si="56"/>
        <v>44586.239999999998</v>
      </c>
      <c r="P175" s="53">
        <f t="shared" si="56"/>
        <v>393348.6</v>
      </c>
      <c r="Q175" s="53">
        <f t="shared" si="56"/>
        <v>59693.37</v>
      </c>
      <c r="R175" s="53">
        <f t="shared" si="56"/>
        <v>35215.54</v>
      </c>
      <c r="S175" s="53">
        <f t="shared" si="56"/>
        <v>104494.25</v>
      </c>
      <c r="T175" s="53"/>
      <c r="U175" s="53">
        <f>ROUND(SUM(H175:T175),5)</f>
        <v>967897.64</v>
      </c>
      <c r="V175" s="53">
        <f>ROUND(V40+V71+V149+V155+V171,5)+V172+V174</f>
        <v>1552500</v>
      </c>
      <c r="W175" s="53">
        <f>ROUND(W40+W71+W149+W155+W171,5)+W172+W174</f>
        <v>1141100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-13691.18</v>
      </c>
      <c r="M176" s="51">
        <f t="shared" si="57"/>
        <v>242069.91</v>
      </c>
      <c r="N176" s="51">
        <f t="shared" si="57"/>
        <v>160957.59</v>
      </c>
      <c r="O176" s="51">
        <f t="shared" si="57"/>
        <v>15114.64</v>
      </c>
      <c r="P176" s="51">
        <f t="shared" si="57"/>
        <v>-318923.76</v>
      </c>
      <c r="Q176" s="51">
        <f t="shared" si="57"/>
        <v>44822.84</v>
      </c>
      <c r="R176" s="51">
        <f t="shared" si="57"/>
        <v>201400.33</v>
      </c>
      <c r="S176" s="51">
        <f t="shared" si="57"/>
        <v>-2087.39</v>
      </c>
      <c r="T176" s="51"/>
      <c r="U176" s="51">
        <f>ROUND(SUM(H176:T176),5)</f>
        <v>406825.31</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3613.14</v>
      </c>
      <c r="S180" s="51">
        <v>-10762.94</v>
      </c>
      <c r="T180" s="51"/>
      <c r="U180" s="51">
        <f t="shared" si="58"/>
        <v>-209207.97</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5230</v>
      </c>
      <c r="S181" s="51">
        <v>0</v>
      </c>
      <c r="T181" s="51"/>
      <c r="U181" s="51">
        <f t="shared" si="58"/>
        <v>5230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8843.14</v>
      </c>
      <c r="S182" s="54">
        <f>ROUND(SUM(S178:S181),5)</f>
        <v>-10762.94</v>
      </c>
      <c r="T182" s="54"/>
      <c r="U182" s="54">
        <f t="shared" si="58"/>
        <v>-202283.08</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8843.14</v>
      </c>
      <c r="S183" s="54">
        <f>ROUND(S177+S182,5)</f>
        <v>-10762.94</v>
      </c>
      <c r="T183" s="54"/>
      <c r="U183" s="54">
        <f t="shared" si="58"/>
        <v>-202283.08</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-20780.61</v>
      </c>
      <c r="M184" s="55">
        <f t="shared" si="63"/>
        <v>229859.34</v>
      </c>
      <c r="N184" s="55">
        <f t="shared" si="63"/>
        <v>131497.29</v>
      </c>
      <c r="O184" s="55">
        <f t="shared" si="63"/>
        <v>-7491.57</v>
      </c>
      <c r="P184" s="55">
        <f t="shared" si="63"/>
        <v>-373401.36</v>
      </c>
      <c r="Q184" s="55">
        <f>ROUND(Q176+Q183,5)</f>
        <v>913.06</v>
      </c>
      <c r="R184" s="55">
        <f>ROUND(R176+R183,5)</f>
        <v>210243.47</v>
      </c>
      <c r="S184" s="55">
        <f>ROUND(S176+S183,5)</f>
        <v>-12850.33</v>
      </c>
      <c r="T184" s="55"/>
      <c r="U184" s="55">
        <f t="shared" si="58"/>
        <v>204542.23</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&amp;14First&amp;12 &amp;14Draft Budget
22-23</oddHeader>
    <oddFooter>&amp;R&amp;"Arial,Bold"&amp;8 Page &amp;P of &amp;N</oddFooter>
  </headerFooter>
  <drawing r:id="rId2"/>
  <legacyDrawing r:id="rId3"/>
  <controls>
    <mc:AlternateContent xmlns:mc="http://schemas.openxmlformats.org/markup-compatibility/2006">
      <mc:Choice Requires="x14">
        <control shapeId="113666"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13666" r:id="rId4" name="HEADER"/>
      </mc:Fallback>
    </mc:AlternateContent>
    <mc:AlternateContent xmlns:mc="http://schemas.openxmlformats.org/markup-compatibility/2006">
      <mc:Choice Requires="x14">
        <control shapeId="113665"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13665" r:id="rId6" name="FILTER"/>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087F-04FB-455B-B940-39112C7F2F5D}">
  <sheetPr codeName="Sheet2"/>
  <dimension ref="A1:BD160"/>
  <sheetViews>
    <sheetView workbookViewId="0">
      <pane xSplit="7" ySplit="1" topLeftCell="H142" activePane="bottomRight" state="frozenSplit"/>
      <selection pane="topRight" activeCell="H1" sqref="H1"/>
      <selection pane="bottomLeft" activeCell="A2" sqref="A2"/>
      <selection pane="bottomRight" activeCell="W145" sqref="W145"/>
    </sheetView>
  </sheetViews>
  <sheetFormatPr defaultRowHeight="14.4" x14ac:dyDescent="0.3"/>
  <cols>
    <col min="1" max="6" width="3" style="56" customWidth="1"/>
    <col min="7" max="7" width="30.5546875" style="56" customWidth="1"/>
    <col min="8" max="8" width="7.88671875" bestFit="1" customWidth="1"/>
    <col min="9" max="12" width="8.44140625" bestFit="1" customWidth="1"/>
    <col min="13" max="14" width="8.6640625" bestFit="1" customWidth="1"/>
    <col min="15" max="15" width="8.44140625" bestFit="1" customWidth="1"/>
    <col min="16" max="16" width="9.33203125" bestFit="1" customWidth="1"/>
    <col min="17" max="17" width="7.88671875" bestFit="1" customWidth="1"/>
    <col min="18" max="19" width="8.6640625" bestFit="1" customWidth="1"/>
    <col min="20" max="20" width="8.33203125" hidden="1" customWidth="1"/>
    <col min="21" max="23" width="10" bestFit="1" customWidth="1"/>
    <col min="24" max="24" width="32.5546875" style="68" customWidth="1"/>
    <col min="28" max="32" width="3" style="105" customWidth="1"/>
    <col min="33" max="33" width="23.44140625" style="105"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customWidth="1"/>
    <col min="52" max="52" width="9.5546875" style="110" customWidth="1"/>
    <col min="53" max="53" width="10" style="110" bestFit="1" customWidth="1"/>
    <col min="54" max="54" width="22.88671875" style="11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281</v>
      </c>
      <c r="S1" s="64" t="s">
        <v>282</v>
      </c>
      <c r="T1" s="64"/>
      <c r="U1" s="64" t="s">
        <v>0</v>
      </c>
      <c r="V1" s="64" t="s">
        <v>284</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201866.14</v>
      </c>
      <c r="S5" s="51">
        <v>16877</v>
      </c>
      <c r="T5" s="51"/>
      <c r="U5" s="51">
        <f t="shared" ref="U5:U15" si="0">ROUND(SUM(H5:T5),5)</f>
        <v>673509.73</v>
      </c>
      <c r="V5" s="67">
        <v>663000</v>
      </c>
      <c r="W5" s="67">
        <v>663000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4035.74</v>
      </c>
      <c r="S8" s="51">
        <v>3049</v>
      </c>
      <c r="T8" s="51"/>
      <c r="U8" s="51">
        <f t="shared" si="0"/>
        <v>7084.74</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579.12</v>
      </c>
      <c r="S9" s="51">
        <v>0</v>
      </c>
      <c r="T9" s="51"/>
      <c r="U9" s="51">
        <f t="shared" si="0"/>
        <v>11138.49</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0</v>
      </c>
      <c r="S11" s="51">
        <v>48301</v>
      </c>
      <c r="T11" s="51"/>
      <c r="U11" s="51">
        <f t="shared" si="0"/>
        <v>96509.65</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2204.91</v>
      </c>
      <c r="S12" s="51">
        <v>4023.37</v>
      </c>
      <c r="T12" s="51"/>
      <c r="U12" s="51">
        <f t="shared" si="0"/>
        <v>9344.68</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214146.44</v>
      </c>
      <c r="S15" s="51">
        <f>ROUND(SUM(S4:S14),5)</f>
        <v>69244.740000000005</v>
      </c>
      <c r="T15" s="51"/>
      <c r="U15" s="51">
        <f t="shared" si="0"/>
        <v>839540.96</v>
      </c>
      <c r="V15" s="51">
        <f>ROUND(SUM(V4:V14),5)</f>
        <v>766800</v>
      </c>
      <c r="W15" s="51">
        <f>ROUND(SUM(W4:W14),5)</f>
        <v>766800</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432.36</v>
      </c>
      <c r="S17" s="51">
        <v>432.04</v>
      </c>
      <c r="T17" s="51"/>
      <c r="U17" s="51">
        <f t="shared" ref="U17:U22" si="4">ROUND(SUM(H17:T17),5)</f>
        <v>5806.6</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4787.07</v>
      </c>
      <c r="S18" s="51">
        <v>-4278.67</v>
      </c>
      <c r="T18" s="51"/>
      <c r="U18" s="51">
        <f t="shared" si="4"/>
        <v>69571.02</v>
      </c>
      <c r="V18" s="67">
        <v>50000</v>
      </c>
      <c r="W18" s="67">
        <v>70000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0</v>
      </c>
      <c r="R19" s="51">
        <v>0</v>
      </c>
      <c r="S19" s="51">
        <v>0</v>
      </c>
      <c r="T19" s="51"/>
      <c r="U19" s="51">
        <f t="shared" si="4"/>
        <v>1694.4</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0</v>
      </c>
      <c r="R20" s="51">
        <v>0</v>
      </c>
      <c r="S20" s="51">
        <v>-5.49</v>
      </c>
      <c r="T20" s="51"/>
      <c r="U20" s="51">
        <f t="shared" si="4"/>
        <v>104.33</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0</v>
      </c>
      <c r="R21" s="52">
        <v>0</v>
      </c>
      <c r="S21" s="52">
        <v>2276.58</v>
      </c>
      <c r="T21" s="52"/>
      <c r="U21" s="52">
        <f t="shared" si="4"/>
        <v>6099.48</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4543.25</v>
      </c>
      <c r="R22" s="51">
        <f>ROUND(SUM(R16:R21),5)</f>
        <v>5219.43</v>
      </c>
      <c r="S22" s="51">
        <f>ROUND(SUM(S16:S21),5)</f>
        <v>-1575.54</v>
      </c>
      <c r="T22" s="51"/>
      <c r="U22" s="51">
        <f t="shared" si="4"/>
        <v>83275.83</v>
      </c>
      <c r="V22" s="51">
        <f>ROUND(SUM(V16:V21),5)</f>
        <v>91000</v>
      </c>
      <c r="W22" s="51">
        <f>ROUND(SUM(W16:W21),5)</f>
        <v>90100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7500</v>
      </c>
      <c r="S24" s="51">
        <v>12370.66</v>
      </c>
      <c r="T24" s="51"/>
      <c r="U24" s="51">
        <f t="shared" ref="U24:U35" si="8">ROUND(SUM(H24:T24),5)</f>
        <v>176017.66</v>
      </c>
      <c r="V24" s="67">
        <v>165000</v>
      </c>
      <c r="W24" s="67">
        <v>140000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1500</v>
      </c>
      <c r="S25" s="51">
        <v>1650</v>
      </c>
      <c r="T25" s="51"/>
      <c r="U25" s="51">
        <f t="shared" si="8"/>
        <v>21060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2500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2050</v>
      </c>
      <c r="S27" s="51">
        <v>6100</v>
      </c>
      <c r="T27" s="51"/>
      <c r="U27" s="51">
        <f t="shared" si="8"/>
        <v>56150</v>
      </c>
      <c r="V27" s="67">
        <v>47000</v>
      </c>
      <c r="W27" s="67">
        <v>30000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5800</v>
      </c>
      <c r="S28" s="51">
        <v>9282</v>
      </c>
      <c r="T28" s="51"/>
      <c r="U28" s="51">
        <f t="shared" si="8"/>
        <v>103685</v>
      </c>
      <c r="V28" s="67">
        <v>70000</v>
      </c>
      <c r="W28" s="67">
        <v>55000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15000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7000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400</v>
      </c>
      <c r="S32" s="51">
        <v>1680</v>
      </c>
      <c r="T32" s="51"/>
      <c r="U32" s="51">
        <f t="shared" si="8"/>
        <v>20863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0</v>
      </c>
      <c r="S33" s="51">
        <v>0</v>
      </c>
      <c r="T33" s="51"/>
      <c r="U33" s="51">
        <f t="shared" si="8"/>
        <v>103.5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17250</v>
      </c>
      <c r="S34" s="53">
        <f>ROUND(SUM(S23:S33),5)</f>
        <v>34737.660000000003</v>
      </c>
      <c r="T34" s="53"/>
      <c r="U34" s="53">
        <f t="shared" si="8"/>
        <v>451906.16</v>
      </c>
      <c r="V34" s="53">
        <f>ROUND(SUM(V23:V33),5)</f>
        <v>343200</v>
      </c>
      <c r="W34" s="53">
        <f>ROUND(SUM(W23:W33),5)</f>
        <v>284200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104516.21</v>
      </c>
      <c r="R35" s="51">
        <f>ROUND(R3+R15+R22+R34,5)</f>
        <v>236615.87</v>
      </c>
      <c r="S35" s="51">
        <f>ROUND(S3+S15+S22+S34,5)</f>
        <v>102406.86</v>
      </c>
      <c r="T35" s="51"/>
      <c r="U35" s="51">
        <f t="shared" si="8"/>
        <v>1374722.95</v>
      </c>
      <c r="V35" s="51">
        <f>ROUND(V3+V15+V22+V34,5)</f>
        <v>1201000</v>
      </c>
      <c r="W35" s="51">
        <f>ROUND(W3+W15+W22+W34,5)</f>
        <v>1141100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t="15" hidden="1" thickBot="1" x14ac:dyDescent="0.35">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104516.21</v>
      </c>
      <c r="R39" s="51">
        <f>ROUND(R35-R38,5)</f>
        <v>236615.87</v>
      </c>
      <c r="S39" s="51">
        <f>ROUND(S35-S38,5)</f>
        <v>102406.86</v>
      </c>
      <c r="T39" s="51"/>
      <c r="U39" s="51">
        <f>ROUND(SUM(H39:T39),5)</f>
        <v>1374722.95</v>
      </c>
      <c r="V39" s="51">
        <f>ROUND(V35-V38,5)</f>
        <v>1201000</v>
      </c>
      <c r="W39" s="51">
        <f>ROUND(W35-W38,5)</f>
        <v>1141100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16843.310000000001</v>
      </c>
      <c r="S43" s="51">
        <v>21987.85</v>
      </c>
      <c r="T43" s="51"/>
      <c r="U43" s="51">
        <f>ROUND(SUM(H43:T43),5)</f>
        <v>242279.71</v>
      </c>
      <c r="V43" s="67">
        <v>281000</v>
      </c>
      <c r="W43" s="67">
        <v>304000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48"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5500</v>
      </c>
      <c r="X45" s="68" t="s">
        <v>207</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16878.95</v>
      </c>
      <c r="S47" s="51">
        <f t="shared" si="19"/>
        <v>22023.49</v>
      </c>
      <c r="T47" s="51"/>
      <c r="U47" s="51">
        <f>ROUND(SUM(H47:T47),5)</f>
        <v>248987.51999999999</v>
      </c>
      <c r="V47" s="51">
        <f>ROUND(SUM(V42:V46),5)</f>
        <v>291950</v>
      </c>
      <c r="W47" s="51">
        <f>ROUND(SUM(W42:W46),5)</f>
        <v>316450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t="s">
        <v>277</v>
      </c>
      <c r="G48" s="50"/>
      <c r="H48" s="51"/>
      <c r="I48" s="51"/>
      <c r="J48" s="51"/>
      <c r="K48" s="51"/>
      <c r="L48" s="51"/>
      <c r="M48" s="51"/>
      <c r="N48" s="51"/>
      <c r="O48" s="51"/>
      <c r="P48" s="51"/>
      <c r="Q48" s="51"/>
      <c r="R48" s="51"/>
      <c r="S48" s="51"/>
      <c r="T48" s="51"/>
      <c r="U48" s="51"/>
      <c r="V48" s="51"/>
      <c r="W48" s="51"/>
      <c r="AB48" s="86"/>
      <c r="AC48" s="86"/>
      <c r="AD48" s="86"/>
      <c r="AE48" s="86"/>
      <c r="AF48" s="86" t="s">
        <v>110</v>
      </c>
      <c r="AG48" s="86"/>
      <c r="AH48" s="87"/>
      <c r="AI48" s="87"/>
      <c r="AJ48" s="87"/>
      <c r="AK48" s="87"/>
      <c r="AL48" s="87">
        <f t="shared" ref="AL48:AW48" si="20">ROUND(SUM(AL42:AL47),5)</f>
        <v>8978.1200000000008</v>
      </c>
      <c r="AM48" s="87">
        <f t="shared" si="20"/>
        <v>16512.29</v>
      </c>
      <c r="AN48" s="87">
        <f t="shared" si="20"/>
        <v>17701.43</v>
      </c>
      <c r="AO48" s="87">
        <f t="shared" si="20"/>
        <v>28021.75</v>
      </c>
      <c r="AP48" s="87">
        <f t="shared" si="20"/>
        <v>14397.87</v>
      </c>
      <c r="AQ48" s="87">
        <f t="shared" si="20"/>
        <v>18445.650000000001</v>
      </c>
      <c r="AR48" s="87">
        <f t="shared" si="20"/>
        <v>24734.12</v>
      </c>
      <c r="AS48" s="87">
        <f t="shared" si="20"/>
        <v>16782.43</v>
      </c>
      <c r="AT48" s="87">
        <f t="shared" si="20"/>
        <v>16904.16</v>
      </c>
      <c r="AU48" s="87">
        <f t="shared" si="20"/>
        <v>32009.27</v>
      </c>
      <c r="AV48" s="87">
        <f t="shared" si="20"/>
        <v>26933.96</v>
      </c>
      <c r="AW48" s="87">
        <f t="shared" si="20"/>
        <v>21379.13</v>
      </c>
      <c r="AX48" s="87"/>
      <c r="AY48" s="88">
        <f t="shared" si="18"/>
        <v>242800.18</v>
      </c>
      <c r="AZ48" s="88">
        <f>ROUND(SUM(AZ42:AZ47),5)</f>
        <v>288730</v>
      </c>
      <c r="BA48" s="88">
        <f>ROUND(SUM(BA42:BA47),5)</f>
        <v>335630</v>
      </c>
      <c r="BB48" s="89"/>
    </row>
    <row r="49" spans="1:54" ht="15" thickBot="1" x14ac:dyDescent="0.35">
      <c r="A49" s="50"/>
      <c r="B49" s="50"/>
      <c r="C49" s="50"/>
      <c r="D49" s="50"/>
      <c r="E49" s="50"/>
      <c r="F49" s="50"/>
      <c r="G49" s="50" t="s">
        <v>212</v>
      </c>
      <c r="H49" s="52">
        <v>0</v>
      </c>
      <c r="I49" s="52">
        <v>0</v>
      </c>
      <c r="J49" s="52">
        <v>0</v>
      </c>
      <c r="K49" s="52">
        <v>1254.4000000000001</v>
      </c>
      <c r="L49" s="52">
        <v>851.2</v>
      </c>
      <c r="M49" s="52">
        <v>0</v>
      </c>
      <c r="N49" s="52">
        <v>0</v>
      </c>
      <c r="O49" s="52">
        <v>0</v>
      </c>
      <c r="P49" s="52">
        <v>0</v>
      </c>
      <c r="Q49" s="52">
        <v>0</v>
      </c>
      <c r="R49" s="52">
        <v>0</v>
      </c>
      <c r="S49" s="52">
        <v>0</v>
      </c>
      <c r="T49" s="52"/>
      <c r="U49" s="52">
        <f>ROUND(SUM(H49:T49),5)</f>
        <v>2105.6</v>
      </c>
      <c r="V49" s="52">
        <v>43680</v>
      </c>
      <c r="W49" s="52">
        <v>0</v>
      </c>
      <c r="X49" s="68" t="s">
        <v>297</v>
      </c>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278</v>
      </c>
      <c r="G50" s="50"/>
      <c r="H50" s="51">
        <f t="shared" ref="H50:P50" si="21">ROUND(SUM(H48:H49),5)</f>
        <v>0</v>
      </c>
      <c r="I50" s="51">
        <f t="shared" si="21"/>
        <v>0</v>
      </c>
      <c r="J50" s="51">
        <f t="shared" si="21"/>
        <v>0</v>
      </c>
      <c r="K50" s="51">
        <f t="shared" si="21"/>
        <v>1254.4000000000001</v>
      </c>
      <c r="L50" s="51">
        <f t="shared" si="21"/>
        <v>851.2</v>
      </c>
      <c r="M50" s="51">
        <f t="shared" si="21"/>
        <v>0</v>
      </c>
      <c r="N50" s="51">
        <f t="shared" si="21"/>
        <v>0</v>
      </c>
      <c r="O50" s="51">
        <f t="shared" si="21"/>
        <v>0</v>
      </c>
      <c r="P50" s="51">
        <f t="shared" si="21"/>
        <v>0</v>
      </c>
      <c r="Q50" s="51">
        <f>ROUND(SUM(Q48:Q49),5)</f>
        <v>0</v>
      </c>
      <c r="R50" s="51">
        <f>ROUND(SUM(R48:R49),5)</f>
        <v>0</v>
      </c>
      <c r="S50" s="51">
        <f>ROUND(SUM(S48:S49),5)</f>
        <v>0</v>
      </c>
      <c r="T50" s="51"/>
      <c r="U50" s="51">
        <f>ROUND(SUM(H50:T50),5)</f>
        <v>2105.6</v>
      </c>
      <c r="V50" s="51">
        <f>ROUND(SUM(V48:V49),5)</f>
        <v>43680</v>
      </c>
      <c r="W50" s="51">
        <f>ROUND(SUM(W48:W49),5)</f>
        <v>0</v>
      </c>
      <c r="AB50" s="86"/>
      <c r="AC50" s="86"/>
      <c r="AD50" s="86"/>
      <c r="AE50" s="86"/>
      <c r="AF50" s="86"/>
      <c r="AG50" s="86"/>
      <c r="AH50" s="87"/>
      <c r="AI50" s="87"/>
      <c r="AJ50" s="87"/>
      <c r="AK50" s="87"/>
      <c r="AL50" s="87"/>
      <c r="AM50" s="87"/>
      <c r="AN50" s="87"/>
      <c r="AO50" s="87"/>
      <c r="AP50" s="87"/>
      <c r="AQ50" s="87"/>
      <c r="AR50" s="87"/>
      <c r="AS50" s="87"/>
      <c r="AT50" s="87"/>
      <c r="AU50" s="87"/>
      <c r="AV50" s="87"/>
      <c r="AW50" s="87"/>
      <c r="AX50" s="87"/>
      <c r="AY50" s="88"/>
      <c r="AZ50" s="88"/>
      <c r="BA50" s="88"/>
      <c r="BB50" s="89"/>
    </row>
    <row r="51" spans="1:54" x14ac:dyDescent="0.3">
      <c r="A51" s="50"/>
      <c r="B51" s="50"/>
      <c r="C51" s="50"/>
      <c r="D51" s="50"/>
      <c r="E51" s="50"/>
      <c r="F51" s="50" t="s">
        <v>111</v>
      </c>
      <c r="G51" s="50"/>
      <c r="H51" s="51"/>
      <c r="I51" s="51"/>
      <c r="J51" s="51"/>
      <c r="K51" s="51"/>
      <c r="L51" s="51"/>
      <c r="M51" s="51"/>
      <c r="N51" s="51"/>
      <c r="O51" s="51"/>
      <c r="P51" s="51"/>
      <c r="Q51" s="51"/>
      <c r="R51" s="51"/>
      <c r="S51" s="51"/>
      <c r="T51" s="51"/>
      <c r="U51" s="51"/>
      <c r="V51" s="51"/>
      <c r="W51" s="51"/>
      <c r="AB51" s="86"/>
      <c r="AC51" s="86"/>
      <c r="AD51" s="86"/>
      <c r="AE51" s="86"/>
      <c r="AF51" s="86" t="s">
        <v>111</v>
      </c>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c r="G52" s="50" t="s">
        <v>112</v>
      </c>
      <c r="H52" s="51">
        <v>1363.28</v>
      </c>
      <c r="I52" s="51">
        <v>1867.01</v>
      </c>
      <c r="J52" s="51">
        <v>656.6</v>
      </c>
      <c r="K52" s="51">
        <v>1950.84</v>
      </c>
      <c r="L52" s="51">
        <v>1313.48</v>
      </c>
      <c r="M52" s="51">
        <v>1320.95</v>
      </c>
      <c r="N52" s="51">
        <v>1321.44</v>
      </c>
      <c r="O52" s="51">
        <v>1329.6</v>
      </c>
      <c r="P52" s="51">
        <v>1319.97</v>
      </c>
      <c r="Q52" s="51">
        <v>1985.98</v>
      </c>
      <c r="R52" s="51">
        <v>1221.78</v>
      </c>
      <c r="S52" s="51">
        <v>1197.02</v>
      </c>
      <c r="T52" s="51"/>
      <c r="U52" s="51">
        <f>ROUND(SUM(H52:T52),5)</f>
        <v>16847.95</v>
      </c>
      <c r="V52" s="51">
        <v>21000</v>
      </c>
      <c r="W52" s="51">
        <v>23000</v>
      </c>
      <c r="X52" s="68" t="s">
        <v>207</v>
      </c>
      <c r="AB52" s="86"/>
      <c r="AC52" s="86"/>
      <c r="AD52" s="86"/>
      <c r="AE52" s="86"/>
      <c r="AF52" s="86"/>
      <c r="AG52" s="86" t="s">
        <v>112</v>
      </c>
      <c r="AH52" s="87"/>
      <c r="AI52" s="87"/>
      <c r="AJ52" s="87"/>
      <c r="AK52" s="87"/>
      <c r="AL52" s="87">
        <v>1292.3</v>
      </c>
      <c r="AM52" s="87">
        <v>1764.12</v>
      </c>
      <c r="AN52" s="87">
        <v>589.02</v>
      </c>
      <c r="AO52" s="87">
        <v>2195.9699999999998</v>
      </c>
      <c r="AP52" s="87">
        <v>1217.4100000000001</v>
      </c>
      <c r="AQ52" s="87">
        <v>1220.48</v>
      </c>
      <c r="AR52" s="87">
        <v>1228.23</v>
      </c>
      <c r="AS52" s="87">
        <v>1225.46</v>
      </c>
      <c r="AT52" s="87">
        <v>1234.52</v>
      </c>
      <c r="AU52" s="87">
        <v>1839.28</v>
      </c>
      <c r="AV52" s="87">
        <v>1239.45</v>
      </c>
      <c r="AW52" s="87">
        <v>1365.34</v>
      </c>
      <c r="AX52" s="87"/>
      <c r="AY52" s="88">
        <f>ROUND(SUM(AH52:AX52),5)</f>
        <v>16411.580000000002</v>
      </c>
      <c r="AZ52" s="88">
        <v>16100</v>
      </c>
      <c r="BA52" s="88">
        <v>21000</v>
      </c>
      <c r="BB52" s="89" t="s">
        <v>207</v>
      </c>
    </row>
    <row r="53" spans="1:54" ht="15" thickBot="1" x14ac:dyDescent="0.35">
      <c r="A53" s="50"/>
      <c r="B53" s="50"/>
      <c r="C53" s="50"/>
      <c r="D53" s="50"/>
      <c r="E53" s="50"/>
      <c r="F53" s="50"/>
      <c r="G53" s="50" t="s">
        <v>113</v>
      </c>
      <c r="H53" s="52">
        <v>0</v>
      </c>
      <c r="I53" s="52">
        <v>626.04</v>
      </c>
      <c r="J53" s="52">
        <v>-626.04</v>
      </c>
      <c r="K53" s="52">
        <v>0</v>
      </c>
      <c r="L53" s="52">
        <v>0</v>
      </c>
      <c r="M53" s="52">
        <v>0</v>
      </c>
      <c r="N53" s="52">
        <v>0</v>
      </c>
      <c r="O53" s="52">
        <v>0</v>
      </c>
      <c r="P53" s="52">
        <v>0</v>
      </c>
      <c r="Q53" s="52">
        <v>0</v>
      </c>
      <c r="R53" s="52">
        <v>0</v>
      </c>
      <c r="S53" s="52">
        <v>0</v>
      </c>
      <c r="T53" s="52"/>
      <c r="U53" s="52">
        <f>ROUND(SUM(H53:T53),5)</f>
        <v>0</v>
      </c>
      <c r="V53" s="52">
        <v>0</v>
      </c>
      <c r="W53" s="52">
        <v>0</v>
      </c>
      <c r="AB53" s="86"/>
      <c r="AC53" s="86"/>
      <c r="AD53" s="86"/>
      <c r="AE53" s="86"/>
      <c r="AF53" s="86"/>
      <c r="AG53" s="86" t="s">
        <v>113</v>
      </c>
      <c r="AH53" s="90"/>
      <c r="AI53" s="90"/>
      <c r="AJ53" s="90"/>
      <c r="AK53" s="90"/>
      <c r="AL53" s="90">
        <v>126.98</v>
      </c>
      <c r="AM53" s="90">
        <v>589.03</v>
      </c>
      <c r="AN53" s="90">
        <v>-589.03</v>
      </c>
      <c r="AO53" s="90">
        <v>0</v>
      </c>
      <c r="AP53" s="90">
        <v>0</v>
      </c>
      <c r="AQ53" s="90">
        <v>0</v>
      </c>
      <c r="AR53" s="90">
        <v>0</v>
      </c>
      <c r="AS53" s="90">
        <v>0</v>
      </c>
      <c r="AT53" s="90">
        <v>0</v>
      </c>
      <c r="AU53" s="90">
        <v>0</v>
      </c>
      <c r="AV53" s="90">
        <v>0</v>
      </c>
      <c r="AW53" s="90">
        <v>-126.98</v>
      </c>
      <c r="AX53" s="90"/>
      <c r="AY53" s="91">
        <f>ROUND(SUM(AH53:AX53),5)</f>
        <v>0</v>
      </c>
      <c r="AZ53" s="91">
        <v>0</v>
      </c>
      <c r="BA53" s="91">
        <v>0</v>
      </c>
      <c r="BB53" s="92"/>
    </row>
    <row r="54" spans="1:54" x14ac:dyDescent="0.3">
      <c r="A54" s="50"/>
      <c r="B54" s="50"/>
      <c r="C54" s="50"/>
      <c r="D54" s="50"/>
      <c r="E54" s="50"/>
      <c r="F54" s="50" t="s">
        <v>114</v>
      </c>
      <c r="G54" s="50"/>
      <c r="H54" s="51">
        <f t="shared" ref="H54:P54" si="22">ROUND(SUM(H51:H53),5)</f>
        <v>1363.28</v>
      </c>
      <c r="I54" s="51">
        <f t="shared" si="22"/>
        <v>2493.0500000000002</v>
      </c>
      <c r="J54" s="51">
        <f t="shared" si="22"/>
        <v>30.56</v>
      </c>
      <c r="K54" s="51">
        <f t="shared" si="22"/>
        <v>1950.84</v>
      </c>
      <c r="L54" s="51">
        <f t="shared" si="22"/>
        <v>1313.48</v>
      </c>
      <c r="M54" s="51">
        <f t="shared" si="22"/>
        <v>1320.95</v>
      </c>
      <c r="N54" s="51">
        <f t="shared" si="22"/>
        <v>1321.44</v>
      </c>
      <c r="O54" s="51">
        <f t="shared" si="22"/>
        <v>1329.6</v>
      </c>
      <c r="P54" s="51">
        <f t="shared" si="22"/>
        <v>1319.97</v>
      </c>
      <c r="Q54" s="51">
        <f>ROUND(SUM(Q51:Q53),5)</f>
        <v>1985.98</v>
      </c>
      <c r="R54" s="51">
        <f>ROUND(SUM(R51:R53),5)</f>
        <v>1221.78</v>
      </c>
      <c r="S54" s="51">
        <f>ROUND(SUM(S51:S53),5)</f>
        <v>1197.02</v>
      </c>
      <c r="T54" s="51"/>
      <c r="U54" s="51">
        <f>ROUND(SUM(H54:T54),5)</f>
        <v>16847.95</v>
      </c>
      <c r="V54" s="51">
        <f>ROUND(SUM(V51:V53),5)</f>
        <v>21000</v>
      </c>
      <c r="W54" s="51">
        <f>ROUND(SUM(W51:W53),5)</f>
        <v>23000</v>
      </c>
      <c r="AB54" s="86"/>
      <c r="AC54" s="86"/>
      <c r="AD54" s="86"/>
      <c r="AE54" s="86"/>
      <c r="AF54" s="86" t="s">
        <v>114</v>
      </c>
      <c r="AG54" s="86"/>
      <c r="AH54" s="87"/>
      <c r="AI54" s="87"/>
      <c r="AJ54" s="87"/>
      <c r="AK54" s="87"/>
      <c r="AL54" s="87">
        <f t="shared" ref="AL54:AW54" si="23">ROUND(SUM(AL51:AL53),5)</f>
        <v>1419.28</v>
      </c>
      <c r="AM54" s="87">
        <f t="shared" si="23"/>
        <v>2353.15</v>
      </c>
      <c r="AN54" s="87">
        <f t="shared" si="23"/>
        <v>-0.01</v>
      </c>
      <c r="AO54" s="87">
        <f t="shared" si="23"/>
        <v>2195.9699999999998</v>
      </c>
      <c r="AP54" s="87">
        <f t="shared" si="23"/>
        <v>1217.4100000000001</v>
      </c>
      <c r="AQ54" s="87">
        <f t="shared" si="23"/>
        <v>1220.48</v>
      </c>
      <c r="AR54" s="87">
        <f t="shared" si="23"/>
        <v>1228.23</v>
      </c>
      <c r="AS54" s="87">
        <f t="shared" si="23"/>
        <v>1225.46</v>
      </c>
      <c r="AT54" s="87">
        <f t="shared" si="23"/>
        <v>1234.52</v>
      </c>
      <c r="AU54" s="87">
        <f t="shared" si="23"/>
        <v>1839.28</v>
      </c>
      <c r="AV54" s="87">
        <f t="shared" si="23"/>
        <v>1239.45</v>
      </c>
      <c r="AW54" s="87">
        <f t="shared" si="23"/>
        <v>1238.3599999999999</v>
      </c>
      <c r="AX54" s="87"/>
      <c r="AY54" s="88">
        <f>ROUND(SUM(AH54:AX54),5)</f>
        <v>16411.580000000002</v>
      </c>
      <c r="AZ54" s="88">
        <f>ROUND(SUM(AZ51:AZ53),5)</f>
        <v>16100</v>
      </c>
      <c r="BA54" s="88">
        <f>ROUND(SUM(BA51:BA53),5)</f>
        <v>21000</v>
      </c>
      <c r="BB54" s="89"/>
    </row>
    <row r="55" spans="1:54" x14ac:dyDescent="0.3">
      <c r="A55" s="50"/>
      <c r="B55" s="50"/>
      <c r="C55" s="50"/>
      <c r="D55" s="50"/>
      <c r="E55" s="50"/>
      <c r="F55" s="50" t="s">
        <v>115</v>
      </c>
      <c r="G55" s="50"/>
      <c r="H55" s="51"/>
      <c r="I55" s="51"/>
      <c r="J55" s="51"/>
      <c r="K55" s="51"/>
      <c r="L55" s="51"/>
      <c r="M55" s="51"/>
      <c r="N55" s="51"/>
      <c r="O55" s="51"/>
      <c r="P55" s="51"/>
      <c r="Q55" s="51"/>
      <c r="R55" s="51"/>
      <c r="S55" s="51"/>
      <c r="T55" s="51"/>
      <c r="U55" s="51"/>
      <c r="V55" s="51"/>
      <c r="W55" s="51"/>
      <c r="AB55" s="86"/>
      <c r="AC55" s="86"/>
      <c r="AD55" s="86"/>
      <c r="AE55" s="86"/>
      <c r="AF55" s="86" t="s">
        <v>115</v>
      </c>
      <c r="AG55" s="86"/>
      <c r="AH55" s="87"/>
      <c r="AI55" s="87"/>
      <c r="AJ55" s="87"/>
      <c r="AK55" s="87"/>
      <c r="AL55" s="87"/>
      <c r="AM55" s="87"/>
      <c r="AN55" s="87"/>
      <c r="AO55" s="87"/>
      <c r="AP55" s="87"/>
      <c r="AQ55" s="87"/>
      <c r="AR55" s="87"/>
      <c r="AS55" s="87"/>
      <c r="AT55" s="87"/>
      <c r="AU55" s="87"/>
      <c r="AV55" s="87"/>
      <c r="AW55" s="87"/>
      <c r="AX55" s="87"/>
      <c r="AY55" s="88"/>
      <c r="AZ55" s="88"/>
      <c r="BA55" s="88"/>
      <c r="BB55" s="89"/>
    </row>
    <row r="56" spans="1:54" ht="21.6" x14ac:dyDescent="0.3">
      <c r="A56" s="50"/>
      <c r="B56" s="50"/>
      <c r="C56" s="50"/>
      <c r="D56" s="50"/>
      <c r="E56" s="50"/>
      <c r="F56" s="50"/>
      <c r="G56" s="50" t="s">
        <v>116</v>
      </c>
      <c r="H56" s="51">
        <v>543.91</v>
      </c>
      <c r="I56" s="51">
        <v>1118.73</v>
      </c>
      <c r="J56" s="51">
        <v>1323.72</v>
      </c>
      <c r="K56" s="51">
        <v>1471.73</v>
      </c>
      <c r="L56" s="51">
        <v>1019.6</v>
      </c>
      <c r="M56" s="51">
        <v>1547.22</v>
      </c>
      <c r="N56" s="51">
        <v>2208.17</v>
      </c>
      <c r="O56" s="51">
        <v>1186.3499999999999</v>
      </c>
      <c r="P56" s="51">
        <v>1171.55</v>
      </c>
      <c r="Q56" s="51">
        <v>1756.31</v>
      </c>
      <c r="R56" s="51">
        <v>1044.3</v>
      </c>
      <c r="S56" s="51">
        <v>1929.56</v>
      </c>
      <c r="T56" s="51"/>
      <c r="U56" s="51">
        <f>ROUND(SUM(H56:T56),5)</f>
        <v>16321.15</v>
      </c>
      <c r="V56" s="51">
        <v>18771</v>
      </c>
      <c r="W56" s="51">
        <v>20000</v>
      </c>
      <c r="X56" s="68" t="s">
        <v>208</v>
      </c>
      <c r="AB56" s="86"/>
      <c r="AC56" s="86"/>
      <c r="AD56" s="86"/>
      <c r="AE56" s="86"/>
      <c r="AF56" s="86"/>
      <c r="AG56" s="86" t="s">
        <v>116</v>
      </c>
      <c r="AH56" s="87"/>
      <c r="AI56" s="87"/>
      <c r="AJ56" s="87"/>
      <c r="AK56" s="87"/>
      <c r="AL56" s="87">
        <v>559.08000000000004</v>
      </c>
      <c r="AM56" s="87">
        <v>1068.06</v>
      </c>
      <c r="AN56" s="87">
        <v>1141.78</v>
      </c>
      <c r="AO56" s="87">
        <v>1828.14</v>
      </c>
      <c r="AP56" s="87">
        <v>890.47</v>
      </c>
      <c r="AQ56" s="87">
        <v>1187.93</v>
      </c>
      <c r="AR56" s="87">
        <v>1531.32</v>
      </c>
      <c r="AS56" s="87">
        <v>1084.8</v>
      </c>
      <c r="AT56" s="87">
        <v>1092.3599999999999</v>
      </c>
      <c r="AU56" s="87">
        <v>2075.37</v>
      </c>
      <c r="AV56" s="87">
        <v>1667.7</v>
      </c>
      <c r="AW56" s="87">
        <v>1411.65</v>
      </c>
      <c r="AX56" s="87"/>
      <c r="AY56" s="88">
        <f>ROUND(SUM(AH56:AX56),5)</f>
        <v>15538.66</v>
      </c>
      <c r="AZ56" s="88">
        <v>19000</v>
      </c>
      <c r="BA56" s="88">
        <f>ROUND((BA43+BA45+BA46+BA76)*0.062,0)</f>
        <v>18771</v>
      </c>
      <c r="BB56" s="89" t="s">
        <v>208</v>
      </c>
    </row>
    <row r="57" spans="1:54" ht="22.2" thickBot="1" x14ac:dyDescent="0.35">
      <c r="A57" s="50"/>
      <c r="B57" s="50"/>
      <c r="C57" s="50"/>
      <c r="D57" s="50"/>
      <c r="E57" s="50"/>
      <c r="F57" s="50"/>
      <c r="G57" s="50" t="s">
        <v>117</v>
      </c>
      <c r="H57" s="52">
        <v>127.2</v>
      </c>
      <c r="I57" s="52">
        <v>261.66000000000003</v>
      </c>
      <c r="J57" s="52">
        <v>309.60000000000002</v>
      </c>
      <c r="K57" s="52">
        <v>344.23</v>
      </c>
      <c r="L57" s="52">
        <v>238.47</v>
      </c>
      <c r="M57" s="52">
        <v>361.87</v>
      </c>
      <c r="N57" s="52">
        <v>516.42999999999995</v>
      </c>
      <c r="O57" s="52">
        <v>277.47000000000003</v>
      </c>
      <c r="P57" s="52">
        <v>274.01</v>
      </c>
      <c r="Q57" s="52">
        <v>410.79</v>
      </c>
      <c r="R57" s="52">
        <v>244.22</v>
      </c>
      <c r="S57" s="52">
        <v>451.33</v>
      </c>
      <c r="T57" s="52"/>
      <c r="U57" s="52">
        <f>ROUND(SUM(H57:T57),5)</f>
        <v>3817.28</v>
      </c>
      <c r="V57" s="52">
        <v>4390</v>
      </c>
      <c r="W57" s="52">
        <v>4600</v>
      </c>
      <c r="X57" s="68" t="s">
        <v>208</v>
      </c>
      <c r="AB57" s="86"/>
      <c r="AC57" s="86"/>
      <c r="AD57" s="86"/>
      <c r="AE57" s="86"/>
      <c r="AF57" s="86"/>
      <c r="AG57" s="86" t="s">
        <v>117</v>
      </c>
      <c r="AH57" s="90"/>
      <c r="AI57" s="90"/>
      <c r="AJ57" s="90"/>
      <c r="AK57" s="90"/>
      <c r="AL57" s="90">
        <v>130.76</v>
      </c>
      <c r="AM57" s="90">
        <v>249.81</v>
      </c>
      <c r="AN57" s="90">
        <v>267.06</v>
      </c>
      <c r="AO57" s="90">
        <v>427.6</v>
      </c>
      <c r="AP57" s="90">
        <v>208.26</v>
      </c>
      <c r="AQ57" s="90">
        <v>277.83999999999997</v>
      </c>
      <c r="AR57" s="90">
        <v>358.11</v>
      </c>
      <c r="AS57" s="90">
        <v>253.72</v>
      </c>
      <c r="AT57" s="90">
        <v>255.51</v>
      </c>
      <c r="AU57" s="90">
        <v>485.42</v>
      </c>
      <c r="AV57" s="90">
        <v>390.03</v>
      </c>
      <c r="AW57" s="90">
        <v>330.2</v>
      </c>
      <c r="AX57" s="90"/>
      <c r="AY57" s="91">
        <f>ROUND(SUM(AH57:AX57),5)</f>
        <v>3634.32</v>
      </c>
      <c r="AZ57" s="91">
        <v>4000</v>
      </c>
      <c r="BA57" s="91">
        <f>ROUND((BA43+BA45+BA46+BA76)*0.0145,0)</f>
        <v>4390</v>
      </c>
      <c r="BB57" s="92" t="s">
        <v>208</v>
      </c>
    </row>
    <row r="58" spans="1:54" x14ac:dyDescent="0.3">
      <c r="A58" s="50"/>
      <c r="B58" s="50"/>
      <c r="C58" s="50"/>
      <c r="D58" s="50"/>
      <c r="E58" s="50"/>
      <c r="F58" s="50" t="s">
        <v>118</v>
      </c>
      <c r="G58" s="50"/>
      <c r="H58" s="51">
        <f t="shared" ref="H58:P58" si="24">ROUND(SUM(H55:H57),5)</f>
        <v>671.11</v>
      </c>
      <c r="I58" s="51">
        <f t="shared" si="24"/>
        <v>1380.39</v>
      </c>
      <c r="J58" s="51">
        <f t="shared" si="24"/>
        <v>1633.32</v>
      </c>
      <c r="K58" s="51">
        <f t="shared" si="24"/>
        <v>1815.96</v>
      </c>
      <c r="L58" s="51">
        <f t="shared" si="24"/>
        <v>1258.07</v>
      </c>
      <c r="M58" s="51">
        <f t="shared" si="24"/>
        <v>1909.09</v>
      </c>
      <c r="N58" s="51">
        <f t="shared" si="24"/>
        <v>2724.6</v>
      </c>
      <c r="O58" s="51">
        <f t="shared" si="24"/>
        <v>1463.82</v>
      </c>
      <c r="P58" s="51">
        <f t="shared" si="24"/>
        <v>1445.56</v>
      </c>
      <c r="Q58" s="51">
        <f>ROUND(SUM(Q55:Q57),5)</f>
        <v>2167.1</v>
      </c>
      <c r="R58" s="51">
        <f>ROUND(SUM(R55:R57),5)</f>
        <v>1288.52</v>
      </c>
      <c r="S58" s="51">
        <f>ROUND(SUM(S55:S57),5)</f>
        <v>2380.89</v>
      </c>
      <c r="T58" s="51"/>
      <c r="U58" s="51">
        <f>ROUND(SUM(H58:T58),5)</f>
        <v>20138.43</v>
      </c>
      <c r="V58" s="51">
        <f>ROUND(SUM(V55:V57),5)</f>
        <v>23161</v>
      </c>
      <c r="W58" s="51">
        <f>ROUND(SUM(W55:W57),5)</f>
        <v>24600</v>
      </c>
      <c r="AB58" s="86"/>
      <c r="AC58" s="86"/>
      <c r="AD58" s="86"/>
      <c r="AE58" s="86"/>
      <c r="AF58" s="86" t="s">
        <v>118</v>
      </c>
      <c r="AG58" s="86"/>
      <c r="AH58" s="87"/>
      <c r="AI58" s="87"/>
      <c r="AJ58" s="87"/>
      <c r="AK58" s="87"/>
      <c r="AL58" s="87">
        <f t="shared" ref="AL58:AW58" si="25">ROUND(SUM(AL55:AL57),5)</f>
        <v>689.84</v>
      </c>
      <c r="AM58" s="87">
        <f t="shared" si="25"/>
        <v>1317.87</v>
      </c>
      <c r="AN58" s="87">
        <f t="shared" si="25"/>
        <v>1408.84</v>
      </c>
      <c r="AO58" s="87">
        <f t="shared" si="25"/>
        <v>2255.7399999999998</v>
      </c>
      <c r="AP58" s="87">
        <f t="shared" si="25"/>
        <v>1098.73</v>
      </c>
      <c r="AQ58" s="87">
        <f t="shared" si="25"/>
        <v>1465.77</v>
      </c>
      <c r="AR58" s="87">
        <f t="shared" si="25"/>
        <v>1889.43</v>
      </c>
      <c r="AS58" s="87">
        <f t="shared" si="25"/>
        <v>1338.52</v>
      </c>
      <c r="AT58" s="87">
        <f t="shared" si="25"/>
        <v>1347.87</v>
      </c>
      <c r="AU58" s="87">
        <f t="shared" si="25"/>
        <v>2560.79</v>
      </c>
      <c r="AV58" s="87">
        <f t="shared" si="25"/>
        <v>2057.73</v>
      </c>
      <c r="AW58" s="87">
        <f t="shared" si="25"/>
        <v>1741.85</v>
      </c>
      <c r="AX58" s="87"/>
      <c r="AY58" s="88">
        <f>ROUND(SUM(AH58:AX58),5)</f>
        <v>19172.98</v>
      </c>
      <c r="AZ58" s="88">
        <f>ROUND(SUM(AZ55:AZ57),5)</f>
        <v>23000</v>
      </c>
      <c r="BA58" s="88">
        <f>ROUND(SUM(BA55:BA57),5)</f>
        <v>23161</v>
      </c>
      <c r="BB58" s="89"/>
    </row>
    <row r="59" spans="1:54" x14ac:dyDescent="0.3">
      <c r="A59" s="50"/>
      <c r="B59" s="50"/>
      <c r="C59" s="50"/>
      <c r="D59" s="50"/>
      <c r="E59" s="50"/>
      <c r="F59" s="50" t="s">
        <v>119</v>
      </c>
      <c r="G59" s="50"/>
      <c r="H59" s="51"/>
      <c r="I59" s="51"/>
      <c r="J59" s="51"/>
      <c r="K59" s="51"/>
      <c r="L59" s="51"/>
      <c r="M59" s="51"/>
      <c r="N59" s="51"/>
      <c r="O59" s="51"/>
      <c r="P59" s="51"/>
      <c r="Q59" s="51"/>
      <c r="R59" s="51"/>
      <c r="S59" s="51"/>
      <c r="T59" s="51"/>
      <c r="U59" s="51"/>
      <c r="V59" s="51"/>
      <c r="W59" s="51"/>
      <c r="AB59" s="86"/>
      <c r="AC59" s="86"/>
      <c r="AD59" s="86"/>
      <c r="AE59" s="86"/>
      <c r="AF59" s="86" t="s">
        <v>119</v>
      </c>
      <c r="AG59" s="86"/>
      <c r="AH59" s="87"/>
      <c r="AI59" s="87"/>
      <c r="AJ59" s="87"/>
      <c r="AK59" s="87"/>
      <c r="AL59" s="87"/>
      <c r="AM59" s="87"/>
      <c r="AN59" s="87"/>
      <c r="AO59" s="87"/>
      <c r="AP59" s="87"/>
      <c r="AQ59" s="87"/>
      <c r="AR59" s="87"/>
      <c r="AS59" s="87"/>
      <c r="AT59" s="87"/>
      <c r="AU59" s="87"/>
      <c r="AV59" s="87"/>
      <c r="AW59" s="87"/>
      <c r="AX59" s="87"/>
      <c r="AY59" s="88"/>
      <c r="AZ59" s="88"/>
      <c r="BA59" s="88"/>
      <c r="BB59" s="89"/>
    </row>
    <row r="60" spans="1:54" x14ac:dyDescent="0.3">
      <c r="A60" s="50"/>
      <c r="B60" s="50"/>
      <c r="C60" s="50"/>
      <c r="D60" s="50"/>
      <c r="E60" s="50"/>
      <c r="F60" s="50"/>
      <c r="G60" s="50" t="s">
        <v>120</v>
      </c>
      <c r="H60" s="51">
        <v>7851.47</v>
      </c>
      <c r="I60" s="51">
        <v>3925.93</v>
      </c>
      <c r="J60" s="51">
        <v>0</v>
      </c>
      <c r="K60" s="51">
        <v>3925.93</v>
      </c>
      <c r="L60" s="51">
        <v>3254.42</v>
      </c>
      <c r="M60" s="51">
        <v>3254.42</v>
      </c>
      <c r="N60" s="51">
        <v>3379.51</v>
      </c>
      <c r="O60" s="51">
        <v>3379.51</v>
      </c>
      <c r="P60" s="51">
        <v>3379.51</v>
      </c>
      <c r="Q60" s="51">
        <v>3379.51</v>
      </c>
      <c r="R60" s="51">
        <v>3379.51</v>
      </c>
      <c r="S60" s="51">
        <v>3379.51</v>
      </c>
      <c r="T60" s="51"/>
      <c r="U60" s="51">
        <f>ROUND(SUM(H60:T60),5)</f>
        <v>42489.23</v>
      </c>
      <c r="V60" s="67">
        <v>60000</v>
      </c>
      <c r="W60" s="67">
        <v>50000</v>
      </c>
      <c r="X60" s="68" t="s">
        <v>207</v>
      </c>
      <c r="AB60" s="86"/>
      <c r="AC60" s="86"/>
      <c r="AD60" s="86"/>
      <c r="AE60" s="86"/>
      <c r="AF60" s="86"/>
      <c r="AG60" s="86" t="s">
        <v>120</v>
      </c>
      <c r="AH60" s="87"/>
      <c r="AI60" s="87"/>
      <c r="AJ60" s="87"/>
      <c r="AK60" s="87"/>
      <c r="AL60" s="87">
        <v>3878.65</v>
      </c>
      <c r="AM60" s="87">
        <v>3212.66</v>
      </c>
      <c r="AN60" s="87">
        <v>0</v>
      </c>
      <c r="AO60" s="87">
        <v>3212.66</v>
      </c>
      <c r="AP60" s="87">
        <v>3212.66</v>
      </c>
      <c r="AQ60" s="87">
        <v>3212.66</v>
      </c>
      <c r="AR60" s="87">
        <v>3254.09</v>
      </c>
      <c r="AS60" s="87">
        <v>3254.09</v>
      </c>
      <c r="AT60" s="87">
        <v>4596.99</v>
      </c>
      <c r="AU60" s="87">
        <v>3925.54</v>
      </c>
      <c r="AV60" s="87">
        <v>5212.17</v>
      </c>
      <c r="AW60" s="87">
        <v>8800.1</v>
      </c>
      <c r="AX60" s="87"/>
      <c r="AY60" s="88">
        <f>ROUND(SUM(AH60:AX60),5)</f>
        <v>45772.27</v>
      </c>
      <c r="AZ60" s="88">
        <v>60000</v>
      </c>
      <c r="BA60" s="88">
        <v>60000</v>
      </c>
      <c r="BB60" s="89" t="s">
        <v>207</v>
      </c>
    </row>
    <row r="61" spans="1:54" x14ac:dyDescent="0.3">
      <c r="A61" s="50"/>
      <c r="B61" s="50"/>
      <c r="C61" s="50"/>
      <c r="D61" s="50"/>
      <c r="E61" s="50"/>
      <c r="F61" s="50"/>
      <c r="G61" s="50" t="s">
        <v>121</v>
      </c>
      <c r="H61" s="51">
        <v>147.69</v>
      </c>
      <c r="I61" s="51">
        <v>0</v>
      </c>
      <c r="J61" s="51">
        <v>0</v>
      </c>
      <c r="K61" s="51">
        <v>49.23</v>
      </c>
      <c r="L61" s="51">
        <v>71.760000000000005</v>
      </c>
      <c r="M61" s="51">
        <v>80.66</v>
      </c>
      <c r="N61" s="51">
        <v>40.33</v>
      </c>
      <c r="O61" s="51">
        <v>0</v>
      </c>
      <c r="P61" s="51">
        <v>80.66</v>
      </c>
      <c r="Q61" s="51">
        <v>0</v>
      </c>
      <c r="R61" s="51">
        <v>49.23</v>
      </c>
      <c r="S61" s="51">
        <v>65.28</v>
      </c>
      <c r="T61" s="51"/>
      <c r="U61" s="51">
        <f>ROUND(SUM(H61:T61),5)</f>
        <v>584.84</v>
      </c>
      <c r="V61" s="67">
        <v>1000</v>
      </c>
      <c r="W61" s="67">
        <v>800</v>
      </c>
      <c r="X61" s="68" t="s">
        <v>207</v>
      </c>
      <c r="AB61" s="86"/>
      <c r="AC61" s="86"/>
      <c r="AD61" s="86"/>
      <c r="AE61" s="86"/>
      <c r="AF61" s="86"/>
      <c r="AG61" s="86" t="s">
        <v>121</v>
      </c>
      <c r="AH61" s="87"/>
      <c r="AI61" s="87"/>
      <c r="AJ61" s="87"/>
      <c r="AK61" s="87"/>
      <c r="AL61" s="87">
        <v>46.72</v>
      </c>
      <c r="AM61" s="87">
        <v>40.33</v>
      </c>
      <c r="AN61" s="87">
        <v>40.33</v>
      </c>
      <c r="AO61" s="87">
        <v>40.33</v>
      </c>
      <c r="AP61" s="87">
        <v>40.33</v>
      </c>
      <c r="AQ61" s="87">
        <v>40.33</v>
      </c>
      <c r="AR61" s="87">
        <v>49.23</v>
      </c>
      <c r="AS61" s="87">
        <v>0</v>
      </c>
      <c r="AT61" s="87">
        <v>98.46</v>
      </c>
      <c r="AU61" s="87">
        <v>49.23</v>
      </c>
      <c r="AV61" s="87">
        <v>65.28</v>
      </c>
      <c r="AW61" s="87">
        <v>112</v>
      </c>
      <c r="AX61" s="87"/>
      <c r="AY61" s="88">
        <f>ROUND(SUM(AH61:AX61),5)</f>
        <v>622.57000000000005</v>
      </c>
      <c r="AZ61" s="88">
        <v>850</v>
      </c>
      <c r="BA61" s="88">
        <v>1000</v>
      </c>
      <c r="BB61" s="89" t="s">
        <v>207</v>
      </c>
    </row>
    <row r="62" spans="1:54" ht="15" thickBot="1" x14ac:dyDescent="0.35">
      <c r="A62" s="50"/>
      <c r="B62" s="50"/>
      <c r="C62" s="50"/>
      <c r="D62" s="50"/>
      <c r="E62" s="50"/>
      <c r="F62" s="50"/>
      <c r="G62" s="50" t="s">
        <v>122</v>
      </c>
      <c r="H62" s="52">
        <v>664.72</v>
      </c>
      <c r="I62" s="52">
        <v>332.36</v>
      </c>
      <c r="J62" s="52">
        <v>272.48</v>
      </c>
      <c r="K62" s="52">
        <v>272.48</v>
      </c>
      <c r="L62" s="52">
        <v>272.48</v>
      </c>
      <c r="M62" s="52">
        <v>0</v>
      </c>
      <c r="N62" s="52">
        <v>544.96</v>
      </c>
      <c r="O62" s="52">
        <v>0</v>
      </c>
      <c r="P62" s="52">
        <v>558.6</v>
      </c>
      <c r="Q62" s="52">
        <v>286.12</v>
      </c>
      <c r="R62" s="52">
        <v>286.12</v>
      </c>
      <c r="S62" s="52">
        <v>286.12</v>
      </c>
      <c r="T62" s="52"/>
      <c r="U62" s="52">
        <f>ROUND(SUM(H62:T62),5)</f>
        <v>3776.44</v>
      </c>
      <c r="V62" s="69">
        <v>3800</v>
      </c>
      <c r="W62" s="69">
        <v>3200</v>
      </c>
      <c r="X62" s="68" t="s">
        <v>207</v>
      </c>
      <c r="AB62" s="86"/>
      <c r="AC62" s="86"/>
      <c r="AD62" s="86"/>
      <c r="AE62" s="86"/>
      <c r="AF62" s="86"/>
      <c r="AG62" s="86" t="s">
        <v>122</v>
      </c>
      <c r="AH62" s="90"/>
      <c r="AI62" s="90"/>
      <c r="AJ62" s="90"/>
      <c r="AK62" s="90"/>
      <c r="AL62" s="90">
        <v>332.36</v>
      </c>
      <c r="AM62" s="90">
        <v>272.48</v>
      </c>
      <c r="AN62" s="90">
        <v>272.48</v>
      </c>
      <c r="AO62" s="90">
        <v>272.48</v>
      </c>
      <c r="AP62" s="90">
        <v>272.48</v>
      </c>
      <c r="AQ62" s="90">
        <v>272.48</v>
      </c>
      <c r="AR62" s="90">
        <v>332.36</v>
      </c>
      <c r="AS62" s="90">
        <v>0</v>
      </c>
      <c r="AT62" s="90">
        <v>664.72</v>
      </c>
      <c r="AU62" s="90">
        <v>332.36</v>
      </c>
      <c r="AV62" s="90">
        <v>447.04</v>
      </c>
      <c r="AW62" s="90">
        <v>429.76</v>
      </c>
      <c r="AX62" s="90"/>
      <c r="AY62" s="91">
        <f>ROUND(SUM(AH62:AX62),5)</f>
        <v>3901</v>
      </c>
      <c r="AZ62" s="91">
        <v>4100</v>
      </c>
      <c r="BA62" s="91">
        <v>3800</v>
      </c>
      <c r="BB62" s="92" t="s">
        <v>207</v>
      </c>
    </row>
    <row r="63" spans="1:54" x14ac:dyDescent="0.3">
      <c r="A63" s="50"/>
      <c r="B63" s="50"/>
      <c r="C63" s="50"/>
      <c r="D63" s="50"/>
      <c r="E63" s="50"/>
      <c r="F63" s="50" t="s">
        <v>123</v>
      </c>
      <c r="G63" s="50"/>
      <c r="H63" s="51">
        <f t="shared" ref="H63:P63" si="26">ROUND(SUM(H59:H62),5)</f>
        <v>8663.8799999999992</v>
      </c>
      <c r="I63" s="51">
        <f t="shared" si="26"/>
        <v>4258.29</v>
      </c>
      <c r="J63" s="51">
        <f t="shared" si="26"/>
        <v>272.48</v>
      </c>
      <c r="K63" s="51">
        <f t="shared" si="26"/>
        <v>4247.6400000000003</v>
      </c>
      <c r="L63" s="51">
        <f t="shared" si="26"/>
        <v>3598.66</v>
      </c>
      <c r="M63" s="51">
        <f t="shared" si="26"/>
        <v>3335.08</v>
      </c>
      <c r="N63" s="51">
        <f t="shared" si="26"/>
        <v>3964.8</v>
      </c>
      <c r="O63" s="51">
        <f t="shared" si="26"/>
        <v>3379.51</v>
      </c>
      <c r="P63" s="51">
        <f t="shared" si="26"/>
        <v>4018.77</v>
      </c>
      <c r="Q63" s="51">
        <f>ROUND(SUM(Q59:Q62),5)</f>
        <v>3665.63</v>
      </c>
      <c r="R63" s="51">
        <f>ROUND(SUM(R59:R62),5)</f>
        <v>3714.86</v>
      </c>
      <c r="S63" s="51">
        <f>ROUND(SUM(S59:S62),5)</f>
        <v>3730.91</v>
      </c>
      <c r="T63" s="51"/>
      <c r="U63" s="51">
        <f>ROUND(SUM(H63:T63),5)</f>
        <v>46850.51</v>
      </c>
      <c r="V63" s="51">
        <f>ROUND(SUM(V59:V62),5)</f>
        <v>64800</v>
      </c>
      <c r="W63" s="51">
        <f>ROUND(SUM(W59:W62),5)</f>
        <v>54000</v>
      </c>
      <c r="AB63" s="86"/>
      <c r="AC63" s="86"/>
      <c r="AD63" s="86"/>
      <c r="AE63" s="86"/>
      <c r="AF63" s="86" t="s">
        <v>123</v>
      </c>
      <c r="AG63" s="86"/>
      <c r="AH63" s="87"/>
      <c r="AI63" s="87"/>
      <c r="AJ63" s="87"/>
      <c r="AK63" s="87"/>
      <c r="AL63" s="87">
        <f t="shared" ref="AL63:AW63" si="27">ROUND(SUM(AL59:AL62),5)</f>
        <v>4257.7299999999996</v>
      </c>
      <c r="AM63" s="87">
        <f t="shared" si="27"/>
        <v>3525.47</v>
      </c>
      <c r="AN63" s="87">
        <f t="shared" si="27"/>
        <v>312.81</v>
      </c>
      <c r="AO63" s="87">
        <f t="shared" si="27"/>
        <v>3525.47</v>
      </c>
      <c r="AP63" s="87">
        <f t="shared" si="27"/>
        <v>3525.47</v>
      </c>
      <c r="AQ63" s="87">
        <f t="shared" si="27"/>
        <v>3525.47</v>
      </c>
      <c r="AR63" s="87">
        <f t="shared" si="27"/>
        <v>3635.68</v>
      </c>
      <c r="AS63" s="87">
        <f t="shared" si="27"/>
        <v>3254.09</v>
      </c>
      <c r="AT63" s="87">
        <f t="shared" si="27"/>
        <v>5360.17</v>
      </c>
      <c r="AU63" s="87">
        <f t="shared" si="27"/>
        <v>4307.13</v>
      </c>
      <c r="AV63" s="87">
        <f t="shared" si="27"/>
        <v>5724.49</v>
      </c>
      <c r="AW63" s="87">
        <f t="shared" si="27"/>
        <v>9341.86</v>
      </c>
      <c r="AX63" s="87"/>
      <c r="AY63" s="88">
        <f>ROUND(SUM(AH63:AX63),5)</f>
        <v>50295.839999999997</v>
      </c>
      <c r="AZ63" s="88">
        <f>ROUND(SUM(AZ59:AZ62),5)</f>
        <v>64950</v>
      </c>
      <c r="BA63" s="88">
        <f>ROUND(SUM(BA59:BA62),5)</f>
        <v>64800</v>
      </c>
      <c r="BB63" s="89"/>
    </row>
    <row r="64" spans="1:54" x14ac:dyDescent="0.3">
      <c r="A64" s="50"/>
      <c r="B64" s="50"/>
      <c r="C64" s="50"/>
      <c r="D64" s="50"/>
      <c r="E64" s="50"/>
      <c r="F64" s="50" t="s">
        <v>124</v>
      </c>
      <c r="G64" s="50"/>
      <c r="H64" s="51"/>
      <c r="I64" s="51"/>
      <c r="J64" s="51"/>
      <c r="K64" s="51"/>
      <c r="L64" s="51"/>
      <c r="M64" s="51"/>
      <c r="N64" s="51"/>
      <c r="O64" s="51"/>
      <c r="P64" s="51"/>
      <c r="Q64" s="51"/>
      <c r="R64" s="51"/>
      <c r="S64" s="51"/>
      <c r="T64" s="51"/>
      <c r="U64" s="51"/>
      <c r="V64" s="51"/>
      <c r="W64" s="51"/>
      <c r="AB64" s="86"/>
      <c r="AC64" s="86"/>
      <c r="AD64" s="86"/>
      <c r="AE64" s="86"/>
      <c r="AF64" s="86" t="s">
        <v>124</v>
      </c>
      <c r="AG64" s="86"/>
      <c r="AH64" s="87"/>
      <c r="AI64" s="87"/>
      <c r="AJ64" s="87"/>
      <c r="AK64" s="87"/>
      <c r="AL64" s="87"/>
      <c r="AM64" s="87"/>
      <c r="AN64" s="87"/>
      <c r="AO64" s="87"/>
      <c r="AP64" s="87"/>
      <c r="AQ64" s="87"/>
      <c r="AR64" s="87"/>
      <c r="AS64" s="87"/>
      <c r="AT64" s="87"/>
      <c r="AU64" s="87"/>
      <c r="AV64" s="87"/>
      <c r="AW64" s="87"/>
      <c r="AX64" s="87"/>
      <c r="AY64" s="88"/>
      <c r="AZ64" s="88"/>
      <c r="BA64" s="88"/>
      <c r="BB64" s="89"/>
    </row>
    <row r="65" spans="1:54" ht="31.8" x14ac:dyDescent="0.3">
      <c r="A65" s="50"/>
      <c r="B65" s="50"/>
      <c r="C65" s="50"/>
      <c r="D65" s="50"/>
      <c r="E65" s="50"/>
      <c r="F65" s="50"/>
      <c r="G65" s="50" t="s">
        <v>125</v>
      </c>
      <c r="H65" s="51">
        <v>920.16</v>
      </c>
      <c r="I65" s="51">
        <v>2249.3000000000002</v>
      </c>
      <c r="J65" s="51">
        <v>920.16</v>
      </c>
      <c r="K65" s="51">
        <v>920.16</v>
      </c>
      <c r="L65" s="51">
        <v>920.16</v>
      </c>
      <c r="M65" s="51">
        <v>920.16</v>
      </c>
      <c r="N65" s="51">
        <v>920.16</v>
      </c>
      <c r="O65" s="51">
        <v>920.16</v>
      </c>
      <c r="P65" s="51">
        <v>920.16</v>
      </c>
      <c r="Q65" s="51">
        <v>920.16</v>
      </c>
      <c r="R65" s="51">
        <v>1042.3699999999999</v>
      </c>
      <c r="S65" s="51">
        <v>1042.3499999999999</v>
      </c>
      <c r="T65" s="51"/>
      <c r="U65" s="51">
        <f>ROUND(SUM(H65:T65),5)</f>
        <v>12615.46</v>
      </c>
      <c r="V65" s="67">
        <v>22000</v>
      </c>
      <c r="W65" s="67">
        <v>22000</v>
      </c>
      <c r="X65" s="68" t="s">
        <v>256</v>
      </c>
      <c r="AB65" s="86"/>
      <c r="AC65" s="86"/>
      <c r="AD65" s="86"/>
      <c r="AE65" s="86"/>
      <c r="AF65" s="86"/>
      <c r="AG65" s="86" t="s">
        <v>125</v>
      </c>
      <c r="AH65" s="87"/>
      <c r="AI65" s="87"/>
      <c r="AJ65" s="87"/>
      <c r="AK65" s="87"/>
      <c r="AL65" s="87">
        <v>1042.3699999999999</v>
      </c>
      <c r="AM65" s="87">
        <v>1042.3699999999999</v>
      </c>
      <c r="AN65" s="87">
        <v>3266.71</v>
      </c>
      <c r="AO65" s="87">
        <v>1042.3699999999999</v>
      </c>
      <c r="AP65" s="87">
        <v>1042.3699999999999</v>
      </c>
      <c r="AQ65" s="87">
        <v>1042.3699999999999</v>
      </c>
      <c r="AR65" s="87">
        <v>1042.3699999999999</v>
      </c>
      <c r="AS65" s="87">
        <v>1042.3699999999999</v>
      </c>
      <c r="AT65" s="87">
        <v>1042.3699999999999</v>
      </c>
      <c r="AU65" s="87">
        <v>1042.3699999999999</v>
      </c>
      <c r="AV65" s="87">
        <v>1590.57</v>
      </c>
      <c r="AW65" s="87">
        <v>1590.51</v>
      </c>
      <c r="AX65" s="87"/>
      <c r="AY65" s="88">
        <f>ROUND(SUM(AH65:AX65),5)</f>
        <v>15829.12</v>
      </c>
      <c r="AZ65" s="88">
        <v>17000</v>
      </c>
      <c r="BA65" s="88">
        <v>22000</v>
      </c>
      <c r="BB65" s="89" t="s">
        <v>256</v>
      </c>
    </row>
    <row r="66" spans="1:54" x14ac:dyDescent="0.3">
      <c r="A66" s="50"/>
      <c r="B66" s="50"/>
      <c r="C66" s="50"/>
      <c r="D66" s="50"/>
      <c r="E66" s="50"/>
      <c r="F66" s="50"/>
      <c r="G66" s="50" t="s">
        <v>199</v>
      </c>
      <c r="H66" s="51">
        <v>0</v>
      </c>
      <c r="I66" s="51">
        <v>0</v>
      </c>
      <c r="J66" s="51">
        <v>0</v>
      </c>
      <c r="K66" s="51">
        <v>0</v>
      </c>
      <c r="L66" s="51">
        <v>0</v>
      </c>
      <c r="M66" s="51">
        <v>0</v>
      </c>
      <c r="N66" s="51">
        <v>0</v>
      </c>
      <c r="O66" s="51">
        <v>0</v>
      </c>
      <c r="P66" s="51">
        <v>0</v>
      </c>
      <c r="Q66" s="51">
        <v>0</v>
      </c>
      <c r="R66" s="51">
        <v>0</v>
      </c>
      <c r="S66" s="51">
        <v>0</v>
      </c>
      <c r="T66" s="51">
        <v>0</v>
      </c>
      <c r="U66" s="51">
        <v>0</v>
      </c>
      <c r="V66" s="67">
        <v>1600</v>
      </c>
      <c r="W66" s="67">
        <v>1500</v>
      </c>
      <c r="AB66" s="86"/>
      <c r="AC66" s="86"/>
      <c r="AD66" s="86"/>
      <c r="AE66" s="86"/>
      <c r="AF66" s="86"/>
      <c r="AG66" s="86" t="s">
        <v>199</v>
      </c>
      <c r="AH66" s="87"/>
      <c r="AI66" s="87"/>
      <c r="AJ66" s="87"/>
      <c r="AK66" s="87"/>
      <c r="AL66" s="87">
        <v>0</v>
      </c>
      <c r="AM66" s="87">
        <v>0</v>
      </c>
      <c r="AN66" s="87">
        <v>0</v>
      </c>
      <c r="AO66" s="87">
        <v>0</v>
      </c>
      <c r="AP66" s="87">
        <v>0</v>
      </c>
      <c r="AQ66" s="87">
        <v>0</v>
      </c>
      <c r="AR66" s="87">
        <v>0</v>
      </c>
      <c r="AS66" s="87">
        <v>0</v>
      </c>
      <c r="AT66" s="87">
        <v>0</v>
      </c>
      <c r="AU66" s="87">
        <v>0</v>
      </c>
      <c r="AV66" s="87">
        <v>0</v>
      </c>
      <c r="AW66" s="87">
        <v>0</v>
      </c>
      <c r="AX66" s="87"/>
      <c r="AY66" s="88">
        <f>ROUND(SUM(AH66:AX66),5)</f>
        <v>0</v>
      </c>
      <c r="AZ66" s="88">
        <v>1600</v>
      </c>
      <c r="BA66" s="88">
        <v>1600</v>
      </c>
      <c r="BB66" s="89"/>
    </row>
    <row r="67" spans="1:54" ht="15" thickBot="1" x14ac:dyDescent="0.35">
      <c r="A67" s="50"/>
      <c r="B67" s="50"/>
      <c r="C67" s="50"/>
      <c r="D67" s="50"/>
      <c r="E67" s="50"/>
      <c r="F67" s="50"/>
      <c r="G67" s="50" t="s">
        <v>126</v>
      </c>
      <c r="H67" s="51">
        <v>0.75</v>
      </c>
      <c r="I67" s="51">
        <v>22.5</v>
      </c>
      <c r="J67" s="51">
        <v>22.5</v>
      </c>
      <c r="K67" s="51">
        <v>22.5</v>
      </c>
      <c r="L67" s="51">
        <v>25.85</v>
      </c>
      <c r="M67" s="51">
        <v>94.84</v>
      </c>
      <c r="N67" s="51">
        <v>477</v>
      </c>
      <c r="O67" s="51">
        <v>266.7</v>
      </c>
      <c r="P67" s="51">
        <v>140.5</v>
      </c>
      <c r="Q67" s="51">
        <v>23.32</v>
      </c>
      <c r="R67" s="51">
        <v>0</v>
      </c>
      <c r="S67" s="51">
        <v>44.25</v>
      </c>
      <c r="T67" s="51"/>
      <c r="U67" s="51">
        <f>ROUND(SUM(H67:T67),5)</f>
        <v>1140.71</v>
      </c>
      <c r="V67" s="67">
        <v>2000</v>
      </c>
      <c r="W67" s="67">
        <v>2000</v>
      </c>
      <c r="AB67" s="86"/>
      <c r="AC67" s="86"/>
      <c r="AD67" s="86"/>
      <c r="AE67" s="86"/>
      <c r="AF67" s="86"/>
      <c r="AG67" s="86" t="s">
        <v>126</v>
      </c>
      <c r="AH67" s="87"/>
      <c r="AI67" s="87"/>
      <c r="AJ67" s="87"/>
      <c r="AK67" s="87"/>
      <c r="AL67" s="87">
        <v>3.07</v>
      </c>
      <c r="AM67" s="87">
        <v>24</v>
      </c>
      <c r="AN67" s="87">
        <v>24</v>
      </c>
      <c r="AO67" s="87">
        <v>48</v>
      </c>
      <c r="AP67" s="87">
        <v>0</v>
      </c>
      <c r="AQ67" s="87">
        <v>24</v>
      </c>
      <c r="AR67" s="87">
        <v>426.54</v>
      </c>
      <c r="AS67" s="87">
        <v>254.93</v>
      </c>
      <c r="AT67" s="87">
        <v>153.99</v>
      </c>
      <c r="AU67" s="87">
        <v>94.54</v>
      </c>
      <c r="AV67" s="87">
        <v>0</v>
      </c>
      <c r="AW67" s="87">
        <v>44.93</v>
      </c>
      <c r="AX67" s="87"/>
      <c r="AY67" s="88">
        <f>ROUND(SUM(AH67:AX67),5)</f>
        <v>1098</v>
      </c>
      <c r="AZ67" s="88">
        <v>2000</v>
      </c>
      <c r="BA67" s="88">
        <v>2000</v>
      </c>
      <c r="BB67" s="89"/>
    </row>
    <row r="68" spans="1:54" ht="15" thickBot="1" x14ac:dyDescent="0.35">
      <c r="A68" s="50"/>
      <c r="B68" s="50"/>
      <c r="C68" s="50"/>
      <c r="D68" s="50"/>
      <c r="E68" s="50"/>
      <c r="F68" s="50" t="s">
        <v>127</v>
      </c>
      <c r="G68" s="50"/>
      <c r="H68" s="53">
        <f t="shared" ref="H68:S68" si="28">ROUND(SUM(H64:H67),5)</f>
        <v>920.91</v>
      </c>
      <c r="I68" s="53">
        <f t="shared" si="28"/>
        <v>2271.8000000000002</v>
      </c>
      <c r="J68" s="53">
        <f t="shared" si="28"/>
        <v>942.66</v>
      </c>
      <c r="K68" s="53">
        <f t="shared" si="28"/>
        <v>942.66</v>
      </c>
      <c r="L68" s="53">
        <f t="shared" si="28"/>
        <v>946.01</v>
      </c>
      <c r="M68" s="53">
        <f t="shared" si="28"/>
        <v>1015</v>
      </c>
      <c r="N68" s="53">
        <f t="shared" si="28"/>
        <v>1397.16</v>
      </c>
      <c r="O68" s="53">
        <f t="shared" si="28"/>
        <v>1186.8599999999999</v>
      </c>
      <c r="P68" s="53">
        <f t="shared" si="28"/>
        <v>1060.6600000000001</v>
      </c>
      <c r="Q68" s="53">
        <f t="shared" si="28"/>
        <v>943.48</v>
      </c>
      <c r="R68" s="53">
        <f t="shared" si="28"/>
        <v>1042.3699999999999</v>
      </c>
      <c r="S68" s="53">
        <f t="shared" si="28"/>
        <v>1086.5999999999999</v>
      </c>
      <c r="T68" s="53"/>
      <c r="U68" s="53">
        <f>ROUND(SUM(H68:T68),5)</f>
        <v>13756.17</v>
      </c>
      <c r="V68" s="53">
        <f>ROUND(SUM(V64:V67),5)</f>
        <v>25600</v>
      </c>
      <c r="W68" s="53">
        <f>ROUND(SUM(W64:W67),5)</f>
        <v>25500</v>
      </c>
      <c r="AB68" s="86"/>
      <c r="AC68" s="86"/>
      <c r="AD68" s="86"/>
      <c r="AE68" s="86" t="s">
        <v>128</v>
      </c>
      <c r="AF68" s="86" t="s">
        <v>127</v>
      </c>
      <c r="AG68" s="86"/>
      <c r="AH68" s="93"/>
      <c r="AI68" s="93"/>
      <c r="AJ68" s="93"/>
      <c r="AK68" s="93"/>
      <c r="AL68" s="93">
        <f t="shared" ref="AL68:AW68" si="29">ROUND(SUM(AL64:AL67),5)</f>
        <v>1045.44</v>
      </c>
      <c r="AM68" s="93">
        <f t="shared" si="29"/>
        <v>1066.3699999999999</v>
      </c>
      <c r="AN68" s="93">
        <f t="shared" si="29"/>
        <v>3290.71</v>
      </c>
      <c r="AO68" s="93">
        <f t="shared" si="29"/>
        <v>1090.3699999999999</v>
      </c>
      <c r="AP68" s="93">
        <f t="shared" si="29"/>
        <v>1042.3699999999999</v>
      </c>
      <c r="AQ68" s="93">
        <f t="shared" si="29"/>
        <v>1066.3699999999999</v>
      </c>
      <c r="AR68" s="93">
        <f t="shared" si="29"/>
        <v>1468.91</v>
      </c>
      <c r="AS68" s="93">
        <f t="shared" si="29"/>
        <v>1297.3</v>
      </c>
      <c r="AT68" s="93">
        <f t="shared" si="29"/>
        <v>1196.3599999999999</v>
      </c>
      <c r="AU68" s="93">
        <f t="shared" si="29"/>
        <v>1136.9100000000001</v>
      </c>
      <c r="AV68" s="93">
        <f t="shared" si="29"/>
        <v>1590.57</v>
      </c>
      <c r="AW68" s="93">
        <f t="shared" si="29"/>
        <v>1635.44</v>
      </c>
      <c r="AX68" s="93"/>
      <c r="AY68" s="94">
        <f>ROUND(SUM(AH68:AX68),5)</f>
        <v>16927.12</v>
      </c>
      <c r="AZ68" s="94">
        <f>ROUND(SUM(AZ64:AZ67),5)</f>
        <v>20600</v>
      </c>
      <c r="BA68" s="94">
        <f>ROUND(SUM(BA64:BA67),5)</f>
        <v>25600</v>
      </c>
      <c r="BB68" s="95"/>
    </row>
    <row r="69" spans="1:54" x14ac:dyDescent="0.3">
      <c r="A69" s="50"/>
      <c r="B69" s="50"/>
      <c r="C69" s="50"/>
      <c r="D69" s="50"/>
      <c r="E69" s="50" t="s">
        <v>128</v>
      </c>
      <c r="F69" s="50"/>
      <c r="G69" s="50"/>
      <c r="H69" s="51">
        <f t="shared" ref="H69:S69" si="30">ROUND(H41+H47+H50+H54+H58+H63+H68,5)</f>
        <v>20427.5</v>
      </c>
      <c r="I69" s="51">
        <f t="shared" si="30"/>
        <v>27733.33</v>
      </c>
      <c r="J69" s="51">
        <f t="shared" si="30"/>
        <v>23514.880000000001</v>
      </c>
      <c r="K69" s="51">
        <f t="shared" si="30"/>
        <v>33234.839999999997</v>
      </c>
      <c r="L69" s="51">
        <f t="shared" si="30"/>
        <v>23848.2</v>
      </c>
      <c r="M69" s="51">
        <f t="shared" si="30"/>
        <v>31970.85</v>
      </c>
      <c r="N69" s="51">
        <f t="shared" si="30"/>
        <v>45059.15</v>
      </c>
      <c r="O69" s="51">
        <f t="shared" si="30"/>
        <v>25780.14</v>
      </c>
      <c r="P69" s="51">
        <f t="shared" si="30"/>
        <v>26176.5</v>
      </c>
      <c r="Q69" s="51">
        <f t="shared" si="30"/>
        <v>36375.4</v>
      </c>
      <c r="R69" s="51">
        <f t="shared" si="30"/>
        <v>24146.48</v>
      </c>
      <c r="S69" s="51">
        <f t="shared" si="30"/>
        <v>30418.91</v>
      </c>
      <c r="T69" s="51"/>
      <c r="U69" s="51">
        <f>ROUND(SUM(H69:T69),5)</f>
        <v>348686.18</v>
      </c>
      <c r="V69" s="51">
        <f>ROUND(V41+V47+V50+V54+V58+V63+V68,5)</f>
        <v>470191</v>
      </c>
      <c r="W69" s="51">
        <f>ROUND(W41+W47+W50+W54+W58+W63+W68,5)</f>
        <v>443550</v>
      </c>
      <c r="AB69" s="86"/>
      <c r="AC69" s="86"/>
      <c r="AD69" s="86"/>
      <c r="AE69" s="86" t="s">
        <v>129</v>
      </c>
      <c r="AF69" s="86"/>
      <c r="AG69" s="86"/>
      <c r="AH69" s="87"/>
      <c r="AI69" s="87"/>
      <c r="AJ69" s="87"/>
      <c r="AK69" s="87"/>
      <c r="AL69" s="87">
        <f t="shared" ref="AL69:AW69" si="31">ROUND(AL41+AL48+AL54+AL58+AL63+AL68,5)</f>
        <v>16390.41</v>
      </c>
      <c r="AM69" s="87">
        <f t="shared" si="31"/>
        <v>24775.15</v>
      </c>
      <c r="AN69" s="87">
        <f t="shared" si="31"/>
        <v>22713.78</v>
      </c>
      <c r="AO69" s="87">
        <f t="shared" si="31"/>
        <v>37089.300000000003</v>
      </c>
      <c r="AP69" s="87">
        <f t="shared" si="31"/>
        <v>21281.85</v>
      </c>
      <c r="AQ69" s="87">
        <f t="shared" si="31"/>
        <v>25723.74</v>
      </c>
      <c r="AR69" s="87">
        <f t="shared" si="31"/>
        <v>32956.370000000003</v>
      </c>
      <c r="AS69" s="87">
        <f t="shared" si="31"/>
        <v>23897.8</v>
      </c>
      <c r="AT69" s="87">
        <f t="shared" si="31"/>
        <v>26043.08</v>
      </c>
      <c r="AU69" s="87">
        <f t="shared" si="31"/>
        <v>41853.379999999997</v>
      </c>
      <c r="AV69" s="87">
        <f t="shared" si="31"/>
        <v>37546.199999999997</v>
      </c>
      <c r="AW69" s="87">
        <f t="shared" si="31"/>
        <v>35336.639999999999</v>
      </c>
      <c r="AX69" s="87"/>
      <c r="AY69" s="88">
        <f>ROUND(SUM(AH69:AX69),5)</f>
        <v>345607.7</v>
      </c>
      <c r="AZ69" s="88">
        <f>ROUND(AZ41+AZ48+AZ54+AZ58+AZ63+AZ68,5)</f>
        <v>413380</v>
      </c>
      <c r="BA69" s="88">
        <f>ROUND(BA41+BA48+BA54+BA58+BA63+BA68,5)</f>
        <v>470191</v>
      </c>
      <c r="BB69" s="89"/>
    </row>
    <row r="70" spans="1:54" x14ac:dyDescent="0.3">
      <c r="A70" s="50"/>
      <c r="B70" s="50"/>
      <c r="C70" s="50"/>
      <c r="D70" s="50"/>
      <c r="E70" s="50" t="s">
        <v>129</v>
      </c>
      <c r="F70" s="50"/>
      <c r="G70" s="50"/>
      <c r="H70" s="51"/>
      <c r="I70" s="51"/>
      <c r="J70" s="51"/>
      <c r="K70" s="51"/>
      <c r="L70" s="51"/>
      <c r="M70" s="51"/>
      <c r="N70" s="51"/>
      <c r="O70" s="51"/>
      <c r="P70" s="51"/>
      <c r="Q70" s="51"/>
      <c r="R70" s="51"/>
      <c r="S70" s="51"/>
      <c r="T70" s="51"/>
      <c r="U70" s="51"/>
      <c r="V70" s="51"/>
      <c r="W70" s="51"/>
      <c r="AB70" s="86"/>
      <c r="AC70" s="86"/>
      <c r="AD70" s="86"/>
      <c r="AE70" s="86"/>
      <c r="AF70" s="86"/>
      <c r="AG70" s="86"/>
      <c r="AH70" s="87"/>
      <c r="AI70" s="87"/>
      <c r="AJ70" s="87"/>
      <c r="AK70" s="87"/>
      <c r="AL70" s="87"/>
      <c r="AM70" s="87"/>
      <c r="AN70" s="87"/>
      <c r="AO70" s="87"/>
      <c r="AP70" s="87"/>
      <c r="AQ70" s="87"/>
      <c r="AR70" s="87"/>
      <c r="AS70" s="87"/>
      <c r="AT70" s="87"/>
      <c r="AU70" s="87"/>
      <c r="AV70" s="87"/>
      <c r="AW70" s="87"/>
      <c r="AX70" s="87"/>
      <c r="AY70" s="88"/>
      <c r="AZ70" s="88"/>
      <c r="BA70" s="88"/>
      <c r="BB70" s="89"/>
    </row>
    <row r="71" spans="1:54" x14ac:dyDescent="0.3">
      <c r="A71" s="50"/>
      <c r="B71" s="50"/>
      <c r="C71" s="50"/>
      <c r="D71" s="50"/>
      <c r="E71" s="50"/>
      <c r="F71" s="50" t="s">
        <v>130</v>
      </c>
      <c r="G71" s="50"/>
      <c r="H71" s="51"/>
      <c r="I71" s="51"/>
      <c r="J71" s="51"/>
      <c r="K71" s="51"/>
      <c r="L71" s="51"/>
      <c r="M71" s="51"/>
      <c r="N71" s="51"/>
      <c r="O71" s="51"/>
      <c r="P71" s="51"/>
      <c r="Q71" s="51"/>
      <c r="R71" s="51"/>
      <c r="S71" s="51"/>
      <c r="T71" s="51"/>
      <c r="U71" s="51"/>
      <c r="V71" s="51"/>
      <c r="W71" s="51"/>
      <c r="AB71" s="86"/>
      <c r="AC71" s="86"/>
      <c r="AD71" s="86"/>
      <c r="AE71" s="86"/>
      <c r="AF71" s="86" t="s">
        <v>130</v>
      </c>
      <c r="AG71" s="86"/>
      <c r="AH71" s="87"/>
      <c r="AI71" s="87"/>
      <c r="AJ71" s="87"/>
      <c r="AK71" s="87"/>
      <c r="AL71" s="87"/>
      <c r="AM71" s="87"/>
      <c r="AN71" s="87"/>
      <c r="AO71" s="87"/>
      <c r="AP71" s="87"/>
      <c r="AQ71" s="87"/>
      <c r="AR71" s="87"/>
      <c r="AS71" s="87"/>
      <c r="AT71" s="87"/>
      <c r="AU71" s="87"/>
      <c r="AV71" s="87"/>
      <c r="AW71" s="87"/>
      <c r="AX71" s="87"/>
      <c r="AY71" s="88"/>
      <c r="AZ71" s="88"/>
      <c r="BA71" s="88"/>
      <c r="BB71" s="89"/>
    </row>
    <row r="72" spans="1:54" x14ac:dyDescent="0.3">
      <c r="A72" s="50"/>
      <c r="B72" s="50"/>
      <c r="C72" s="50"/>
      <c r="D72" s="50"/>
      <c r="E72" s="50"/>
      <c r="F72" s="50"/>
      <c r="G72" s="50" t="s">
        <v>131</v>
      </c>
      <c r="H72" s="51">
        <v>336.79</v>
      </c>
      <c r="I72" s="51">
        <v>343.57</v>
      </c>
      <c r="J72" s="51">
        <v>340.18</v>
      </c>
      <c r="K72" s="51">
        <v>340.18</v>
      </c>
      <c r="L72" s="51">
        <v>471.16</v>
      </c>
      <c r="M72" s="51">
        <v>340.18</v>
      </c>
      <c r="N72" s="51">
        <v>340.18</v>
      </c>
      <c r="O72" s="51">
        <v>340.18</v>
      </c>
      <c r="P72" s="51">
        <v>340.18</v>
      </c>
      <c r="Q72" s="51">
        <v>340.18</v>
      </c>
      <c r="R72" s="51">
        <v>336.79</v>
      </c>
      <c r="S72" s="51">
        <v>336.79</v>
      </c>
      <c r="T72" s="51"/>
      <c r="U72" s="51">
        <f>ROUND(SUM(H72:T72),5)</f>
        <v>4206.3599999999997</v>
      </c>
      <c r="V72" s="67">
        <v>4100</v>
      </c>
      <c r="W72" s="67">
        <v>4400</v>
      </c>
      <c r="AB72" s="86"/>
      <c r="AC72" s="86"/>
      <c r="AD72" s="86"/>
      <c r="AE72" s="86"/>
      <c r="AF72" s="86"/>
      <c r="AG72" s="86" t="s">
        <v>131</v>
      </c>
      <c r="AH72" s="87"/>
      <c r="AI72" s="87"/>
      <c r="AJ72" s="87"/>
      <c r="AK72" s="87"/>
      <c r="AL72" s="87">
        <v>265.27999999999997</v>
      </c>
      <c r="AM72" s="87">
        <v>329.08</v>
      </c>
      <c r="AN72" s="87">
        <v>297.18</v>
      </c>
      <c r="AO72" s="87">
        <v>297.18</v>
      </c>
      <c r="AP72" s="87">
        <v>297.18</v>
      </c>
      <c r="AQ72" s="87">
        <v>342.55</v>
      </c>
      <c r="AR72" s="87">
        <v>336.79</v>
      </c>
      <c r="AS72" s="87">
        <v>336.79</v>
      </c>
      <c r="AT72" s="87">
        <v>336.79</v>
      </c>
      <c r="AU72" s="87">
        <v>336.79</v>
      </c>
      <c r="AV72" s="87">
        <v>265.27999999999997</v>
      </c>
      <c r="AW72" s="87">
        <v>265.27999999999997</v>
      </c>
      <c r="AX72" s="87"/>
      <c r="AY72" s="88">
        <f>ROUND(SUM(AH72:AX72),5)</f>
        <v>3706.17</v>
      </c>
      <c r="AZ72" s="88">
        <v>3300</v>
      </c>
      <c r="BA72" s="88">
        <v>4100</v>
      </c>
      <c r="BB72" s="89" t="s">
        <v>250</v>
      </c>
    </row>
    <row r="73" spans="1:54" ht="15" thickBot="1" x14ac:dyDescent="0.35">
      <c r="A73" s="50"/>
      <c r="B73" s="50"/>
      <c r="C73" s="50"/>
      <c r="D73" s="50"/>
      <c r="E73" s="50"/>
      <c r="F73" s="50"/>
      <c r="G73" s="50" t="s">
        <v>132</v>
      </c>
      <c r="H73" s="52">
        <v>0</v>
      </c>
      <c r="I73" s="52">
        <v>613.13</v>
      </c>
      <c r="J73" s="52">
        <v>621.05999999999995</v>
      </c>
      <c r="K73" s="52">
        <v>649.05999999999995</v>
      </c>
      <c r="L73" s="52">
        <v>447.52</v>
      </c>
      <c r="M73" s="52">
        <v>449.1</v>
      </c>
      <c r="N73" s="52">
        <v>352.72</v>
      </c>
      <c r="O73" s="52">
        <v>368.99</v>
      </c>
      <c r="P73" s="52">
        <v>439.86</v>
      </c>
      <c r="Q73" s="52">
        <v>437.05</v>
      </c>
      <c r="R73" s="52">
        <v>448.73</v>
      </c>
      <c r="S73" s="52">
        <v>1125.5899999999999</v>
      </c>
      <c r="T73" s="52"/>
      <c r="U73" s="52">
        <f>ROUND(SUM(H73:T73),5)</f>
        <v>5952.81</v>
      </c>
      <c r="V73" s="69">
        <v>5500</v>
      </c>
      <c r="W73" s="69">
        <v>6000</v>
      </c>
      <c r="AB73" s="86"/>
      <c r="AC73" s="86"/>
      <c r="AD73" s="86"/>
      <c r="AE73" s="86"/>
      <c r="AF73" s="86"/>
      <c r="AG73" s="86" t="s">
        <v>132</v>
      </c>
      <c r="AH73" s="90"/>
      <c r="AI73" s="90"/>
      <c r="AJ73" s="90"/>
      <c r="AK73" s="90"/>
      <c r="AL73" s="90">
        <v>0</v>
      </c>
      <c r="AM73" s="90">
        <v>563.13</v>
      </c>
      <c r="AN73" s="90">
        <v>558</v>
      </c>
      <c r="AO73" s="90">
        <v>564.51</v>
      </c>
      <c r="AP73" s="90">
        <v>381.22</v>
      </c>
      <c r="AQ73" s="90">
        <v>394.29</v>
      </c>
      <c r="AR73" s="90">
        <v>348.74</v>
      </c>
      <c r="AS73" s="90">
        <v>330.04</v>
      </c>
      <c r="AT73" s="90">
        <v>387.21</v>
      </c>
      <c r="AU73" s="90">
        <v>320.44</v>
      </c>
      <c r="AV73" s="90">
        <v>350.52</v>
      </c>
      <c r="AW73" s="90">
        <v>939.43</v>
      </c>
      <c r="AX73" s="90"/>
      <c r="AY73" s="91">
        <f>ROUND(SUM(AH73:AX73),5)</f>
        <v>5137.53</v>
      </c>
      <c r="AZ73" s="91">
        <v>5000</v>
      </c>
      <c r="BA73" s="91">
        <v>5500</v>
      </c>
      <c r="BB73" s="92"/>
    </row>
    <row r="74" spans="1:54" x14ac:dyDescent="0.3">
      <c r="A74" s="50"/>
      <c r="B74" s="50"/>
      <c r="C74" s="50"/>
      <c r="D74" s="50"/>
      <c r="E74" s="50"/>
      <c r="F74" s="50" t="s">
        <v>133</v>
      </c>
      <c r="G74" s="50"/>
      <c r="H74" s="51">
        <f t="shared" ref="H74:P74" si="32">ROUND(SUM(H71:H73),5)</f>
        <v>336.79</v>
      </c>
      <c r="I74" s="51">
        <f t="shared" si="32"/>
        <v>956.7</v>
      </c>
      <c r="J74" s="51">
        <f t="shared" si="32"/>
        <v>961.24</v>
      </c>
      <c r="K74" s="51">
        <f t="shared" si="32"/>
        <v>989.24</v>
      </c>
      <c r="L74" s="51">
        <f t="shared" si="32"/>
        <v>918.68</v>
      </c>
      <c r="M74" s="51">
        <f t="shared" si="32"/>
        <v>789.28</v>
      </c>
      <c r="N74" s="51">
        <f t="shared" si="32"/>
        <v>692.9</v>
      </c>
      <c r="O74" s="51">
        <f t="shared" si="32"/>
        <v>709.17</v>
      </c>
      <c r="P74" s="51">
        <f t="shared" si="32"/>
        <v>780.04</v>
      </c>
      <c r="Q74" s="51">
        <f>ROUND(SUM(Q71:Q73),5)</f>
        <v>777.23</v>
      </c>
      <c r="R74" s="51">
        <f>ROUND(SUM(R71:R73),5)</f>
        <v>785.52</v>
      </c>
      <c r="S74" s="51">
        <f>ROUND(SUM(S71:S73),5)</f>
        <v>1462.38</v>
      </c>
      <c r="T74" s="51"/>
      <c r="U74" s="51">
        <f>ROUND(SUM(H74:T74),5)</f>
        <v>10159.17</v>
      </c>
      <c r="V74" s="51">
        <f>ROUND(SUM(V71:V73),5)</f>
        <v>9600</v>
      </c>
      <c r="W74" s="51">
        <f>ROUND(SUM(W71:W73),5)</f>
        <v>10400</v>
      </c>
      <c r="AB74" s="86"/>
      <c r="AC74" s="86"/>
      <c r="AD74" s="86"/>
      <c r="AE74" s="86"/>
      <c r="AF74" s="86" t="s">
        <v>133</v>
      </c>
      <c r="AG74" s="86"/>
      <c r="AH74" s="87"/>
      <c r="AI74" s="87"/>
      <c r="AJ74" s="87"/>
      <c r="AK74" s="87"/>
      <c r="AL74" s="87">
        <f t="shared" ref="AL74:AW74" si="33">ROUND(SUM(AL71:AL73),5)</f>
        <v>265.27999999999997</v>
      </c>
      <c r="AM74" s="87">
        <f t="shared" si="33"/>
        <v>892.21</v>
      </c>
      <c r="AN74" s="87">
        <f t="shared" si="33"/>
        <v>855.18</v>
      </c>
      <c r="AO74" s="87">
        <f t="shared" si="33"/>
        <v>861.69</v>
      </c>
      <c r="AP74" s="87">
        <f t="shared" si="33"/>
        <v>678.4</v>
      </c>
      <c r="AQ74" s="87">
        <f t="shared" si="33"/>
        <v>736.84</v>
      </c>
      <c r="AR74" s="87">
        <f t="shared" si="33"/>
        <v>685.53</v>
      </c>
      <c r="AS74" s="87">
        <f t="shared" si="33"/>
        <v>666.83</v>
      </c>
      <c r="AT74" s="87">
        <f t="shared" si="33"/>
        <v>724</v>
      </c>
      <c r="AU74" s="87">
        <f t="shared" si="33"/>
        <v>657.23</v>
      </c>
      <c r="AV74" s="87">
        <f t="shared" si="33"/>
        <v>615.79999999999995</v>
      </c>
      <c r="AW74" s="87">
        <f t="shared" si="33"/>
        <v>1204.71</v>
      </c>
      <c r="AX74" s="87"/>
      <c r="AY74" s="88">
        <f>ROUND(SUM(AH74:AX74),5)</f>
        <v>8843.7000000000007</v>
      </c>
      <c r="AZ74" s="88">
        <f>ROUND(SUM(AZ71:AZ73),5)</f>
        <v>8300</v>
      </c>
      <c r="BA74" s="88">
        <f>ROUND(SUM(BA71:BA73),5)</f>
        <v>9600</v>
      </c>
      <c r="BB74" s="89"/>
    </row>
    <row r="75" spans="1:54" x14ac:dyDescent="0.3">
      <c r="A75" s="50"/>
      <c r="B75" s="50"/>
      <c r="C75" s="50"/>
      <c r="D75" s="50"/>
      <c r="E75" s="50"/>
      <c r="F75" s="50" t="s">
        <v>134</v>
      </c>
      <c r="G75" s="50"/>
      <c r="H75" s="51"/>
      <c r="I75" s="51"/>
      <c r="J75" s="51"/>
      <c r="K75" s="51"/>
      <c r="L75" s="51"/>
      <c r="M75" s="51"/>
      <c r="N75" s="51"/>
      <c r="O75" s="51"/>
      <c r="P75" s="51"/>
      <c r="Q75" s="51"/>
      <c r="R75" s="51"/>
      <c r="S75" s="51"/>
      <c r="T75" s="51"/>
      <c r="U75" s="51"/>
      <c r="V75" s="51"/>
      <c r="W75" s="51"/>
      <c r="AB75" s="86"/>
      <c r="AC75" s="86"/>
      <c r="AD75" s="86"/>
      <c r="AE75" s="86"/>
      <c r="AF75" s="86" t="s">
        <v>134</v>
      </c>
      <c r="AG75" s="86"/>
      <c r="AH75" s="87"/>
      <c r="AI75" s="87"/>
      <c r="AJ75" s="87"/>
      <c r="AK75" s="87"/>
      <c r="AL75" s="87"/>
      <c r="AM75" s="87"/>
      <c r="AN75" s="87"/>
      <c r="AO75" s="87"/>
      <c r="AP75" s="87"/>
      <c r="AQ75" s="87"/>
      <c r="AR75" s="87"/>
      <c r="AS75" s="87"/>
      <c r="AT75" s="87"/>
      <c r="AU75" s="87"/>
      <c r="AV75" s="87"/>
      <c r="AW75" s="87"/>
      <c r="AX75" s="87"/>
      <c r="AY75" s="88"/>
      <c r="AZ75" s="88"/>
      <c r="BA75" s="88"/>
      <c r="BB75" s="89"/>
    </row>
    <row r="76" spans="1:54" x14ac:dyDescent="0.3">
      <c r="A76" s="50"/>
      <c r="B76" s="50"/>
      <c r="C76" s="50"/>
      <c r="D76" s="50"/>
      <c r="E76" s="50"/>
      <c r="F76" s="50"/>
      <c r="G76" s="50" t="s">
        <v>135</v>
      </c>
      <c r="H76" s="51">
        <v>0</v>
      </c>
      <c r="I76" s="51">
        <v>750</v>
      </c>
      <c r="J76" s="51">
        <v>750</v>
      </c>
      <c r="K76" s="51">
        <v>750</v>
      </c>
      <c r="L76" s="51">
        <v>600</v>
      </c>
      <c r="M76" s="51">
        <v>600</v>
      </c>
      <c r="N76" s="51">
        <v>0</v>
      </c>
      <c r="O76" s="51">
        <v>750</v>
      </c>
      <c r="P76" s="51">
        <v>600</v>
      </c>
      <c r="Q76" s="51">
        <v>750</v>
      </c>
      <c r="R76" s="51">
        <v>0</v>
      </c>
      <c r="S76" s="51">
        <v>1500</v>
      </c>
      <c r="T76" s="51"/>
      <c r="U76" s="51">
        <f t="shared" ref="U76:U107" si="34">ROUND(SUM(H76:T76),5)</f>
        <v>7050</v>
      </c>
      <c r="V76" s="67">
        <v>11250</v>
      </c>
      <c r="W76" s="67">
        <v>11250</v>
      </c>
      <c r="X76" s="68" t="s">
        <v>246</v>
      </c>
      <c r="AB76" s="86"/>
      <c r="AC76" s="86"/>
      <c r="AD76" s="86"/>
      <c r="AE76" s="86"/>
      <c r="AF76" s="86"/>
      <c r="AG76" s="86" t="s">
        <v>135</v>
      </c>
      <c r="AH76" s="87"/>
      <c r="AI76" s="87"/>
      <c r="AJ76" s="87"/>
      <c r="AK76" s="87"/>
      <c r="AL76" s="87">
        <v>0</v>
      </c>
      <c r="AM76" s="87">
        <v>750</v>
      </c>
      <c r="AN76" s="87">
        <v>750</v>
      </c>
      <c r="AO76" s="87">
        <v>1500</v>
      </c>
      <c r="AP76" s="87">
        <v>0</v>
      </c>
      <c r="AQ76" s="87">
        <v>750</v>
      </c>
      <c r="AR76" s="87">
        <v>0</v>
      </c>
      <c r="AS76" s="87">
        <v>750</v>
      </c>
      <c r="AT76" s="87">
        <v>750</v>
      </c>
      <c r="AU76" s="87">
        <v>1500</v>
      </c>
      <c r="AV76" s="87">
        <v>0</v>
      </c>
      <c r="AW76" s="87">
        <v>1500</v>
      </c>
      <c r="AX76" s="87"/>
      <c r="AY76" s="88">
        <f t="shared" ref="AY76:AY107" si="35">ROUND(SUM(AH76:AX76),5)</f>
        <v>8250</v>
      </c>
      <c r="AZ76" s="88">
        <v>10500</v>
      </c>
      <c r="BA76" s="88">
        <v>11250</v>
      </c>
      <c r="BB76" s="89" t="s">
        <v>246</v>
      </c>
    </row>
    <row r="77" spans="1:54" x14ac:dyDescent="0.3">
      <c r="A77" s="50"/>
      <c r="B77" s="50"/>
      <c r="C77" s="50"/>
      <c r="D77" s="50"/>
      <c r="E77" s="50"/>
      <c r="F77" s="50"/>
      <c r="G77" s="50" t="s">
        <v>136</v>
      </c>
      <c r="H77" s="51">
        <v>258.55</v>
      </c>
      <c r="I77" s="51">
        <v>206.84</v>
      </c>
      <c r="J77" s="51">
        <v>0</v>
      </c>
      <c r="K77" s="51">
        <v>210.34</v>
      </c>
      <c r="L77" s="51">
        <v>332.12</v>
      </c>
      <c r="M77" s="51">
        <v>403.48</v>
      </c>
      <c r="N77" s="51">
        <v>405.04</v>
      </c>
      <c r="O77" s="51">
        <v>200.52</v>
      </c>
      <c r="P77" s="51">
        <v>131.38999999999999</v>
      </c>
      <c r="Q77" s="51">
        <v>454.67</v>
      </c>
      <c r="R77" s="51">
        <v>206.84</v>
      </c>
      <c r="S77" s="51">
        <v>206.84</v>
      </c>
      <c r="T77" s="51"/>
      <c r="U77" s="51">
        <f t="shared" si="34"/>
        <v>3016.63</v>
      </c>
      <c r="V77" s="67">
        <v>3600</v>
      </c>
      <c r="W77" s="67">
        <v>3600</v>
      </c>
      <c r="AB77" s="86"/>
      <c r="AC77" s="86"/>
      <c r="AD77" s="86"/>
      <c r="AE77" s="86"/>
      <c r="AF77" s="86"/>
      <c r="AG77" s="86" t="s">
        <v>136</v>
      </c>
      <c r="AH77" s="87"/>
      <c r="AI77" s="87"/>
      <c r="AJ77" s="87"/>
      <c r="AK77" s="87"/>
      <c r="AL77" s="87">
        <v>343.33</v>
      </c>
      <c r="AM77" s="87">
        <v>145.52000000000001</v>
      </c>
      <c r="AN77" s="87">
        <v>48.86</v>
      </c>
      <c r="AO77" s="87">
        <v>178.2</v>
      </c>
      <c r="AP77" s="87">
        <v>34.76</v>
      </c>
      <c r="AQ77" s="87">
        <v>320.76</v>
      </c>
      <c r="AR77" s="87">
        <v>60.83</v>
      </c>
      <c r="AS77" s="87">
        <v>0</v>
      </c>
      <c r="AT77" s="87">
        <v>438.46</v>
      </c>
      <c r="AU77" s="87">
        <v>295.25</v>
      </c>
      <c r="AV77" s="87">
        <v>422.36</v>
      </c>
      <c r="AW77" s="87">
        <v>0</v>
      </c>
      <c r="AX77" s="87"/>
      <c r="AY77" s="88">
        <f t="shared" si="35"/>
        <v>2288.33</v>
      </c>
      <c r="AZ77" s="88">
        <v>3100</v>
      </c>
      <c r="BA77" s="88">
        <v>3600</v>
      </c>
      <c r="BB77" s="89" t="s">
        <v>250</v>
      </c>
    </row>
    <row r="78" spans="1:54" x14ac:dyDescent="0.3">
      <c r="A78" s="50"/>
      <c r="B78" s="50"/>
      <c r="C78" s="50"/>
      <c r="D78" s="50"/>
      <c r="E78" s="50"/>
      <c r="F78" s="50"/>
      <c r="G78" s="50" t="s">
        <v>137</v>
      </c>
      <c r="H78" s="51">
        <v>0</v>
      </c>
      <c r="I78" s="51">
        <v>260.75</v>
      </c>
      <c r="J78" s="51">
        <v>0</v>
      </c>
      <c r="K78" s="51">
        <v>260.63</v>
      </c>
      <c r="L78" s="51">
        <v>551.49</v>
      </c>
      <c r="M78" s="51">
        <v>0</v>
      </c>
      <c r="N78" s="51">
        <v>470.42</v>
      </c>
      <c r="O78" s="51">
        <v>210.39</v>
      </c>
      <c r="P78" s="51">
        <v>210.39</v>
      </c>
      <c r="Q78" s="51">
        <v>210.33</v>
      </c>
      <c r="R78" s="51">
        <v>0</v>
      </c>
      <c r="S78" s="51">
        <v>512.9</v>
      </c>
      <c r="T78" s="51"/>
      <c r="U78" s="51">
        <f t="shared" si="34"/>
        <v>2687.3</v>
      </c>
      <c r="V78" s="67">
        <v>3300</v>
      </c>
      <c r="W78" s="67">
        <v>3300</v>
      </c>
      <c r="AB78" s="86"/>
      <c r="AC78" s="86"/>
      <c r="AD78" s="86"/>
      <c r="AE78" s="86"/>
      <c r="AF78" s="86"/>
      <c r="AG78" s="86" t="s">
        <v>137</v>
      </c>
      <c r="AH78" s="87"/>
      <c r="AI78" s="87"/>
      <c r="AJ78" s="87"/>
      <c r="AK78" s="87"/>
      <c r="AL78" s="87">
        <v>241.34</v>
      </c>
      <c r="AM78" s="87">
        <v>372.18</v>
      </c>
      <c r="AN78" s="87">
        <v>296.32</v>
      </c>
      <c r="AO78" s="87">
        <v>0</v>
      </c>
      <c r="AP78" s="87">
        <v>517.34</v>
      </c>
      <c r="AQ78" s="87">
        <v>256.20999999999998</v>
      </c>
      <c r="AR78" s="87">
        <v>256.41000000000003</v>
      </c>
      <c r="AS78" s="87">
        <v>256.41000000000003</v>
      </c>
      <c r="AT78" s="87">
        <v>256.41000000000003</v>
      </c>
      <c r="AU78" s="87">
        <v>256.47000000000003</v>
      </c>
      <c r="AV78" s="87">
        <v>240.82</v>
      </c>
      <c r="AW78" s="87">
        <v>240.82</v>
      </c>
      <c r="AX78" s="87"/>
      <c r="AY78" s="88">
        <f t="shared" si="35"/>
        <v>3190.73</v>
      </c>
      <c r="AZ78" s="88">
        <v>3900</v>
      </c>
      <c r="BA78" s="88">
        <v>3300</v>
      </c>
      <c r="BB78" s="89"/>
    </row>
    <row r="79" spans="1:54" ht="21.6" x14ac:dyDescent="0.3">
      <c r="A79" s="50"/>
      <c r="B79" s="50"/>
      <c r="C79" s="50"/>
      <c r="D79" s="50"/>
      <c r="E79" s="50"/>
      <c r="F79" s="50"/>
      <c r="G79" s="50" t="s">
        <v>138</v>
      </c>
      <c r="H79" s="51">
        <v>0</v>
      </c>
      <c r="I79" s="51">
        <v>0</v>
      </c>
      <c r="J79" s="51">
        <v>0</v>
      </c>
      <c r="K79" s="51">
        <v>0</v>
      </c>
      <c r="L79" s="51">
        <v>0</v>
      </c>
      <c r="M79" s="51">
        <v>0</v>
      </c>
      <c r="N79" s="51">
        <v>0</v>
      </c>
      <c r="O79" s="51">
        <v>0</v>
      </c>
      <c r="P79" s="51">
        <v>0</v>
      </c>
      <c r="Q79" s="51">
        <v>0</v>
      </c>
      <c r="R79" s="51">
        <v>0</v>
      </c>
      <c r="S79" s="51">
        <v>0</v>
      </c>
      <c r="T79" s="51"/>
      <c r="U79" s="51">
        <f t="shared" si="34"/>
        <v>0</v>
      </c>
      <c r="V79" s="67">
        <v>0</v>
      </c>
      <c r="W79" s="67">
        <v>1200</v>
      </c>
      <c r="X79" s="68" t="s">
        <v>295</v>
      </c>
      <c r="AB79" s="86"/>
      <c r="AC79" s="86"/>
      <c r="AD79" s="86"/>
      <c r="AE79" s="86"/>
      <c r="AF79" s="86"/>
      <c r="AG79" s="86" t="s">
        <v>138</v>
      </c>
      <c r="AH79" s="87"/>
      <c r="AI79" s="87"/>
      <c r="AJ79" s="87"/>
      <c r="AK79" s="87"/>
      <c r="AL79" s="87">
        <v>0</v>
      </c>
      <c r="AM79" s="87">
        <v>0</v>
      </c>
      <c r="AN79" s="87">
        <v>0</v>
      </c>
      <c r="AO79" s="87">
        <v>0</v>
      </c>
      <c r="AP79" s="87">
        <v>0</v>
      </c>
      <c r="AQ79" s="87">
        <v>0</v>
      </c>
      <c r="AR79" s="87">
        <v>0</v>
      </c>
      <c r="AS79" s="87">
        <v>0</v>
      </c>
      <c r="AT79" s="87">
        <v>0</v>
      </c>
      <c r="AU79" s="87">
        <v>0</v>
      </c>
      <c r="AV79" s="87">
        <v>0</v>
      </c>
      <c r="AW79" s="87">
        <v>0</v>
      </c>
      <c r="AX79" s="87"/>
      <c r="AY79" s="88">
        <f t="shared" si="35"/>
        <v>0</v>
      </c>
      <c r="AZ79" s="88">
        <v>1100</v>
      </c>
      <c r="BA79" s="88">
        <v>0</v>
      </c>
      <c r="BB79" s="89" t="s">
        <v>248</v>
      </c>
    </row>
    <row r="80" spans="1:54" x14ac:dyDescent="0.3">
      <c r="A80" s="50"/>
      <c r="B80" s="50"/>
      <c r="C80" s="50"/>
      <c r="D80" s="50"/>
      <c r="E80" s="50"/>
      <c r="F80" s="50"/>
      <c r="G80" s="50" t="s">
        <v>139</v>
      </c>
      <c r="H80" s="51">
        <v>1321.74</v>
      </c>
      <c r="I80" s="51">
        <v>1321.74</v>
      </c>
      <c r="J80" s="51">
        <v>1321.74</v>
      </c>
      <c r="K80" s="51">
        <v>1321.74</v>
      </c>
      <c r="L80" s="51">
        <v>1371.24</v>
      </c>
      <c r="M80" s="51">
        <v>1371.24</v>
      </c>
      <c r="N80" s="51">
        <v>1371.24</v>
      </c>
      <c r="O80" s="51">
        <v>1371.24</v>
      </c>
      <c r="P80" s="51">
        <v>1371.24</v>
      </c>
      <c r="Q80" s="51">
        <v>1424.65</v>
      </c>
      <c r="R80" s="51">
        <v>1196.9100000000001</v>
      </c>
      <c r="S80" s="51">
        <v>1196.8900000000001</v>
      </c>
      <c r="T80" s="51"/>
      <c r="U80" s="51">
        <f t="shared" si="34"/>
        <v>15961.61</v>
      </c>
      <c r="V80" s="67">
        <v>15900</v>
      </c>
      <c r="W80" s="67">
        <v>21500</v>
      </c>
      <c r="X80" s="68" t="s">
        <v>287</v>
      </c>
      <c r="AB80" s="86"/>
      <c r="AC80" s="86"/>
      <c r="AD80" s="86"/>
      <c r="AE80" s="86"/>
      <c r="AF80" s="86"/>
      <c r="AG80" s="86" t="s">
        <v>139</v>
      </c>
      <c r="AH80" s="87"/>
      <c r="AI80" s="87"/>
      <c r="AJ80" s="87"/>
      <c r="AK80" s="87"/>
      <c r="AL80" s="87">
        <v>1196.9100000000001</v>
      </c>
      <c r="AM80" s="87">
        <v>1196.9100000000001</v>
      </c>
      <c r="AN80" s="87">
        <v>1196.9100000000001</v>
      </c>
      <c r="AO80" s="87">
        <v>1196.9100000000001</v>
      </c>
      <c r="AP80" s="87">
        <v>1196.9100000000001</v>
      </c>
      <c r="AQ80" s="87">
        <v>1196.9100000000001</v>
      </c>
      <c r="AR80" s="87">
        <v>1196.9100000000001</v>
      </c>
      <c r="AS80" s="87">
        <v>1196.9100000000001</v>
      </c>
      <c r="AT80" s="87">
        <v>1196.9100000000001</v>
      </c>
      <c r="AU80" s="87">
        <v>1196.9100000000001</v>
      </c>
      <c r="AV80" s="87">
        <v>1196.9100000000001</v>
      </c>
      <c r="AW80" s="87">
        <v>1196.9100000000001</v>
      </c>
      <c r="AX80" s="87"/>
      <c r="AY80" s="88">
        <f t="shared" si="35"/>
        <v>14362.92</v>
      </c>
      <c r="AZ80" s="88">
        <v>14400</v>
      </c>
      <c r="BA80" s="88">
        <v>15900</v>
      </c>
      <c r="BB80" s="89" t="s">
        <v>255</v>
      </c>
    </row>
    <row r="81" spans="1:54" x14ac:dyDescent="0.3">
      <c r="A81" s="50"/>
      <c r="B81" s="50"/>
      <c r="C81" s="50"/>
      <c r="D81" s="50"/>
      <c r="E81" s="50"/>
      <c r="F81" s="50"/>
      <c r="G81" s="50" t="s">
        <v>140</v>
      </c>
      <c r="H81" s="51">
        <v>0</v>
      </c>
      <c r="I81" s="51">
        <v>120</v>
      </c>
      <c r="J81" s="51">
        <v>0</v>
      </c>
      <c r="K81" s="51">
        <v>2669</v>
      </c>
      <c r="L81" s="51">
        <v>284</v>
      </c>
      <c r="M81" s="51">
        <v>0</v>
      </c>
      <c r="N81" s="51">
        <v>0</v>
      </c>
      <c r="O81" s="51">
        <v>175</v>
      </c>
      <c r="P81" s="51">
        <v>0</v>
      </c>
      <c r="Q81" s="51">
        <v>300</v>
      </c>
      <c r="R81" s="51">
        <v>0</v>
      </c>
      <c r="S81" s="51">
        <v>0</v>
      </c>
      <c r="T81" s="51"/>
      <c r="U81" s="51">
        <f t="shared" si="34"/>
        <v>3548</v>
      </c>
      <c r="V81" s="67">
        <v>2600</v>
      </c>
      <c r="W81" s="67">
        <v>3300</v>
      </c>
      <c r="X81" s="68" t="s">
        <v>258</v>
      </c>
      <c r="AB81" s="86"/>
      <c r="AC81" s="86"/>
      <c r="AD81" s="86"/>
      <c r="AE81" s="86"/>
      <c r="AF81" s="86"/>
      <c r="AG81" s="86" t="s">
        <v>140</v>
      </c>
      <c r="AH81" s="87"/>
      <c r="AI81" s="87"/>
      <c r="AJ81" s="87"/>
      <c r="AK81" s="87"/>
      <c r="AL81" s="87">
        <v>120</v>
      </c>
      <c r="AM81" s="87">
        <v>75</v>
      </c>
      <c r="AN81" s="87">
        <v>0</v>
      </c>
      <c r="AO81" s="87">
        <v>0</v>
      </c>
      <c r="AP81" s="87">
        <v>395</v>
      </c>
      <c r="AQ81" s="87">
        <v>1230</v>
      </c>
      <c r="AR81" s="87">
        <v>584</v>
      </c>
      <c r="AS81" s="87">
        <v>0</v>
      </c>
      <c r="AT81" s="87">
        <v>0</v>
      </c>
      <c r="AU81" s="87">
        <v>0</v>
      </c>
      <c r="AV81" s="87">
        <v>0</v>
      </c>
      <c r="AW81" s="87">
        <v>0</v>
      </c>
      <c r="AX81" s="87"/>
      <c r="AY81" s="88">
        <f t="shared" si="35"/>
        <v>2404</v>
      </c>
      <c r="AZ81" s="88">
        <v>2600</v>
      </c>
      <c r="BA81" s="88">
        <v>2600</v>
      </c>
      <c r="BB81" s="89"/>
    </row>
    <row r="82" spans="1:54" x14ac:dyDescent="0.3">
      <c r="A82" s="50"/>
      <c r="B82" s="50"/>
      <c r="C82" s="50"/>
      <c r="D82" s="50"/>
      <c r="E82" s="50"/>
      <c r="F82" s="50"/>
      <c r="G82" s="50" t="s">
        <v>141</v>
      </c>
      <c r="H82" s="51">
        <v>16</v>
      </c>
      <c r="I82" s="51">
        <v>16</v>
      </c>
      <c r="J82" s="51">
        <v>16</v>
      </c>
      <c r="K82" s="51">
        <v>16</v>
      </c>
      <c r="L82" s="51">
        <v>31</v>
      </c>
      <c r="M82" s="51">
        <v>16</v>
      </c>
      <c r="N82" s="51">
        <v>16</v>
      </c>
      <c r="O82" s="51">
        <v>26</v>
      </c>
      <c r="P82" s="51">
        <v>16</v>
      </c>
      <c r="Q82" s="51">
        <v>26</v>
      </c>
      <c r="R82" s="51">
        <v>16</v>
      </c>
      <c r="S82" s="51">
        <v>16</v>
      </c>
      <c r="T82" s="51"/>
      <c r="U82" s="51">
        <f t="shared" si="34"/>
        <v>227</v>
      </c>
      <c r="V82" s="67">
        <v>300</v>
      </c>
      <c r="W82" s="67">
        <v>300</v>
      </c>
      <c r="AB82" s="86"/>
      <c r="AC82" s="86"/>
      <c r="AD82" s="86"/>
      <c r="AE82" s="86"/>
      <c r="AF82" s="86"/>
      <c r="AG82" s="86" t="s">
        <v>141</v>
      </c>
      <c r="AH82" s="87"/>
      <c r="AI82" s="87"/>
      <c r="AJ82" s="87"/>
      <c r="AK82" s="87"/>
      <c r="AL82" s="87">
        <v>21</v>
      </c>
      <c r="AM82" s="87">
        <v>21</v>
      </c>
      <c r="AN82" s="87">
        <v>21</v>
      </c>
      <c r="AO82" s="87">
        <v>56</v>
      </c>
      <c r="AP82" s="87">
        <v>21</v>
      </c>
      <c r="AQ82" s="87">
        <v>21</v>
      </c>
      <c r="AR82" s="87">
        <v>21</v>
      </c>
      <c r="AS82" s="87">
        <v>16</v>
      </c>
      <c r="AT82" s="87">
        <v>16</v>
      </c>
      <c r="AU82" s="87">
        <v>16</v>
      </c>
      <c r="AV82" s="87">
        <v>21</v>
      </c>
      <c r="AW82" s="87">
        <v>21</v>
      </c>
      <c r="AX82" s="87"/>
      <c r="AY82" s="88">
        <f t="shared" si="35"/>
        <v>272</v>
      </c>
      <c r="AZ82" s="88">
        <v>800</v>
      </c>
      <c r="BA82" s="88">
        <v>300</v>
      </c>
      <c r="BB82" s="89"/>
    </row>
    <row r="83" spans="1:54" x14ac:dyDescent="0.3">
      <c r="A83" s="50"/>
      <c r="B83" s="50"/>
      <c r="C83" s="50"/>
      <c r="D83" s="50"/>
      <c r="E83" s="50"/>
      <c r="F83" s="50"/>
      <c r="G83" s="50" t="s">
        <v>142</v>
      </c>
      <c r="H83" s="51">
        <v>0</v>
      </c>
      <c r="I83" s="51">
        <v>0</v>
      </c>
      <c r="J83" s="51">
        <v>0</v>
      </c>
      <c r="K83" s="51">
        <v>0</v>
      </c>
      <c r="L83" s="51">
        <v>0</v>
      </c>
      <c r="M83" s="51">
        <v>0</v>
      </c>
      <c r="N83" s="51">
        <v>0</v>
      </c>
      <c r="O83" s="51">
        <v>0</v>
      </c>
      <c r="P83" s="51">
        <v>0</v>
      </c>
      <c r="Q83" s="51">
        <v>149.9</v>
      </c>
      <c r="R83" s="51">
        <v>261</v>
      </c>
      <c r="S83" s="51">
        <v>0</v>
      </c>
      <c r="T83" s="51"/>
      <c r="U83" s="51">
        <f t="shared" si="34"/>
        <v>410.9</v>
      </c>
      <c r="V83" s="67">
        <v>2000</v>
      </c>
      <c r="W83" s="67">
        <v>500</v>
      </c>
      <c r="AB83" s="86"/>
      <c r="AC83" s="86"/>
      <c r="AD83" s="86"/>
      <c r="AE83" s="86"/>
      <c r="AF83" s="86"/>
      <c r="AG83" s="86" t="s">
        <v>142</v>
      </c>
      <c r="AH83" s="87"/>
      <c r="AI83" s="87"/>
      <c r="AJ83" s="87"/>
      <c r="AK83" s="87"/>
      <c r="AL83" s="87">
        <v>0</v>
      </c>
      <c r="AM83" s="87">
        <v>0</v>
      </c>
      <c r="AN83" s="87">
        <v>0</v>
      </c>
      <c r="AO83" s="87">
        <v>0</v>
      </c>
      <c r="AP83" s="87">
        <v>837.34</v>
      </c>
      <c r="AQ83" s="87">
        <v>0</v>
      </c>
      <c r="AR83" s="87">
        <v>0</v>
      </c>
      <c r="AS83" s="87">
        <v>0</v>
      </c>
      <c r="AT83" s="87">
        <v>0</v>
      </c>
      <c r="AU83" s="87">
        <v>0</v>
      </c>
      <c r="AV83" s="87">
        <v>0</v>
      </c>
      <c r="AW83" s="87">
        <v>1850</v>
      </c>
      <c r="AX83" s="87"/>
      <c r="AY83" s="88">
        <f t="shared" si="35"/>
        <v>2687.34</v>
      </c>
      <c r="AZ83" s="88">
        <v>1500</v>
      </c>
      <c r="BA83" s="88">
        <v>2000</v>
      </c>
      <c r="BB83" s="89" t="s">
        <v>258</v>
      </c>
    </row>
    <row r="84" spans="1:54" x14ac:dyDescent="0.3">
      <c r="A84" s="50"/>
      <c r="B84" s="50"/>
      <c r="C84" s="50"/>
      <c r="D84" s="50"/>
      <c r="E84" s="50"/>
      <c r="F84" s="50"/>
      <c r="G84" s="50" t="s">
        <v>143</v>
      </c>
      <c r="H84" s="51">
        <v>2.99</v>
      </c>
      <c r="I84" s="51">
        <v>356.44</v>
      </c>
      <c r="J84" s="51">
        <v>356.92</v>
      </c>
      <c r="K84" s="51">
        <v>356.92</v>
      </c>
      <c r="L84" s="51">
        <v>848.03</v>
      </c>
      <c r="M84" s="51">
        <v>497.98</v>
      </c>
      <c r="N84" s="51">
        <v>354.64</v>
      </c>
      <c r="O84" s="51">
        <v>371.91</v>
      </c>
      <c r="P84" s="51">
        <v>815.47</v>
      </c>
      <c r="Q84" s="51">
        <v>2.99</v>
      </c>
      <c r="R84" s="51">
        <v>355.87</v>
      </c>
      <c r="S84" s="51">
        <v>566.09</v>
      </c>
      <c r="T84" s="51"/>
      <c r="U84" s="51">
        <f t="shared" si="34"/>
        <v>4886.25</v>
      </c>
      <c r="V84" s="67">
        <v>7000</v>
      </c>
      <c r="W84" s="67">
        <v>7000</v>
      </c>
      <c r="AB84" s="86"/>
      <c r="AC84" s="86"/>
      <c r="AD84" s="86"/>
      <c r="AE84" s="86"/>
      <c r="AF84" s="86"/>
      <c r="AG84" s="86" t="s">
        <v>143</v>
      </c>
      <c r="AH84" s="87"/>
      <c r="AI84" s="87"/>
      <c r="AJ84" s="87"/>
      <c r="AK84" s="87"/>
      <c r="AL84" s="87">
        <v>2.99</v>
      </c>
      <c r="AM84" s="87">
        <v>488.86</v>
      </c>
      <c r="AN84" s="87">
        <v>346.22</v>
      </c>
      <c r="AO84" s="87">
        <v>418.45</v>
      </c>
      <c r="AP84" s="87">
        <v>349.26</v>
      </c>
      <c r="AQ84" s="87">
        <v>350.07</v>
      </c>
      <c r="AR84" s="87">
        <v>620.41999999999996</v>
      </c>
      <c r="AS84" s="87">
        <v>349.84</v>
      </c>
      <c r="AT84" s="87">
        <v>350.02</v>
      </c>
      <c r="AU84" s="87">
        <v>496.21</v>
      </c>
      <c r="AV84" s="87">
        <v>887.43</v>
      </c>
      <c r="AW84" s="87">
        <v>361.82</v>
      </c>
      <c r="AX84" s="87"/>
      <c r="AY84" s="88">
        <f t="shared" si="35"/>
        <v>5021.59</v>
      </c>
      <c r="AZ84" s="88">
        <v>7000</v>
      </c>
      <c r="BA84" s="88">
        <v>7000</v>
      </c>
      <c r="BB84" s="89"/>
    </row>
    <row r="85" spans="1:54" x14ac:dyDescent="0.3">
      <c r="A85" s="50"/>
      <c r="B85" s="50"/>
      <c r="C85" s="50"/>
      <c r="D85" s="50"/>
      <c r="E85" s="50"/>
      <c r="F85" s="50"/>
      <c r="G85" s="50" t="s">
        <v>144</v>
      </c>
      <c r="H85" s="51">
        <v>0</v>
      </c>
      <c r="I85" s="51">
        <v>0</v>
      </c>
      <c r="J85" s="51">
        <v>0</v>
      </c>
      <c r="K85" s="51">
        <v>0</v>
      </c>
      <c r="L85" s="51">
        <v>0</v>
      </c>
      <c r="M85" s="51">
        <v>0</v>
      </c>
      <c r="N85" s="51">
        <v>418.65</v>
      </c>
      <c r="O85" s="51">
        <v>0</v>
      </c>
      <c r="P85" s="51">
        <v>270.52</v>
      </c>
      <c r="Q85" s="51">
        <v>0</v>
      </c>
      <c r="R85" s="51">
        <v>0</v>
      </c>
      <c r="S85" s="51">
        <v>0</v>
      </c>
      <c r="T85" s="51"/>
      <c r="U85" s="51">
        <f t="shared" si="34"/>
        <v>689.17</v>
      </c>
      <c r="V85" s="67">
        <v>0</v>
      </c>
      <c r="W85" s="67">
        <v>1000</v>
      </c>
      <c r="X85" s="68" t="s">
        <v>296</v>
      </c>
      <c r="AB85" s="86"/>
      <c r="AC85" s="86"/>
      <c r="AD85" s="86"/>
      <c r="AE85" s="86"/>
      <c r="AF85" s="86"/>
      <c r="AG85" s="86" t="s">
        <v>144</v>
      </c>
      <c r="AH85" s="87"/>
      <c r="AI85" s="87"/>
      <c r="AJ85" s="87"/>
      <c r="AK85" s="87"/>
      <c r="AL85" s="87">
        <v>0</v>
      </c>
      <c r="AM85" s="87">
        <v>0</v>
      </c>
      <c r="AN85" s="87">
        <v>0</v>
      </c>
      <c r="AO85" s="87">
        <v>0</v>
      </c>
      <c r="AP85" s="87">
        <v>0</v>
      </c>
      <c r="AQ85" s="87">
        <v>0</v>
      </c>
      <c r="AR85" s="87">
        <v>0</v>
      </c>
      <c r="AS85" s="87">
        <v>0</v>
      </c>
      <c r="AT85" s="87">
        <v>0</v>
      </c>
      <c r="AU85" s="87">
        <v>0</v>
      </c>
      <c r="AV85" s="87">
        <v>0</v>
      </c>
      <c r="AW85" s="87">
        <v>0</v>
      </c>
      <c r="AX85" s="87"/>
      <c r="AY85" s="88">
        <f t="shared" si="35"/>
        <v>0</v>
      </c>
      <c r="AZ85" s="88">
        <v>1200</v>
      </c>
      <c r="BA85" s="88">
        <v>0</v>
      </c>
      <c r="BB85" s="89" t="s">
        <v>248</v>
      </c>
    </row>
    <row r="86" spans="1:54" x14ac:dyDescent="0.3">
      <c r="A86" s="50"/>
      <c r="B86" s="50"/>
      <c r="C86" s="50"/>
      <c r="D86" s="50"/>
      <c r="E86" s="50"/>
      <c r="F86" s="50"/>
      <c r="G86" s="50" t="s">
        <v>145</v>
      </c>
      <c r="H86" s="51">
        <v>364.31</v>
      </c>
      <c r="I86" s="51">
        <v>41.55</v>
      </c>
      <c r="J86" s="51">
        <v>778.44</v>
      </c>
      <c r="K86" s="51">
        <v>71.599999999999994</v>
      </c>
      <c r="L86" s="51">
        <v>0</v>
      </c>
      <c r="M86" s="51">
        <v>601.58000000000004</v>
      </c>
      <c r="N86" s="51">
        <v>0</v>
      </c>
      <c r="O86" s="51">
        <v>0</v>
      </c>
      <c r="P86" s="51">
        <v>411.56</v>
      </c>
      <c r="Q86" s="51">
        <v>137.16999999999999</v>
      </c>
      <c r="R86" s="51">
        <v>89.84</v>
      </c>
      <c r="S86" s="51">
        <v>134.16</v>
      </c>
      <c r="T86" s="51"/>
      <c r="U86" s="51">
        <f t="shared" si="34"/>
        <v>2630.21</v>
      </c>
      <c r="V86" s="67">
        <v>3000</v>
      </c>
      <c r="W86" s="67">
        <v>3500</v>
      </c>
      <c r="AB86" s="86"/>
      <c r="AC86" s="86"/>
      <c r="AD86" s="86"/>
      <c r="AE86" s="86"/>
      <c r="AF86" s="86"/>
      <c r="AG86" s="86" t="s">
        <v>145</v>
      </c>
      <c r="AH86" s="87"/>
      <c r="AI86" s="87"/>
      <c r="AJ86" s="87"/>
      <c r="AK86" s="87"/>
      <c r="AL86" s="87">
        <v>195.95</v>
      </c>
      <c r="AM86" s="87">
        <v>275.38</v>
      </c>
      <c r="AN86" s="87">
        <v>60.79</v>
      </c>
      <c r="AO86" s="87">
        <v>107.39</v>
      </c>
      <c r="AP86" s="87">
        <v>191.56</v>
      </c>
      <c r="AQ86" s="87">
        <v>69.58</v>
      </c>
      <c r="AR86" s="87">
        <v>0</v>
      </c>
      <c r="AS86" s="87">
        <v>89.08</v>
      </c>
      <c r="AT86" s="87">
        <v>113.48</v>
      </c>
      <c r="AU86" s="87">
        <v>162.65</v>
      </c>
      <c r="AV86" s="87">
        <v>59.88</v>
      </c>
      <c r="AW86" s="87">
        <v>17.399999999999999</v>
      </c>
      <c r="AX86" s="87"/>
      <c r="AY86" s="88">
        <f t="shared" si="35"/>
        <v>1343.14</v>
      </c>
      <c r="AZ86" s="88">
        <v>3000</v>
      </c>
      <c r="BA86" s="88">
        <v>3000</v>
      </c>
      <c r="BB86" s="89"/>
    </row>
    <row r="87" spans="1:54" x14ac:dyDescent="0.3">
      <c r="A87" s="50"/>
      <c r="B87" s="50"/>
      <c r="C87" s="50"/>
      <c r="D87" s="50"/>
      <c r="E87" s="50"/>
      <c r="F87" s="50"/>
      <c r="G87" s="50" t="s">
        <v>146</v>
      </c>
      <c r="H87" s="51">
        <v>0</v>
      </c>
      <c r="I87" s="51">
        <v>0</v>
      </c>
      <c r="J87" s="51">
        <v>160.51</v>
      </c>
      <c r="K87" s="51">
        <v>232</v>
      </c>
      <c r="L87" s="51">
        <v>0</v>
      </c>
      <c r="M87" s="51">
        <v>0</v>
      </c>
      <c r="N87" s="51">
        <v>0</v>
      </c>
      <c r="O87" s="51">
        <v>0</v>
      </c>
      <c r="P87" s="51">
        <v>0</v>
      </c>
      <c r="Q87" s="51">
        <v>232</v>
      </c>
      <c r="R87" s="51">
        <v>0</v>
      </c>
      <c r="S87" s="51">
        <v>245</v>
      </c>
      <c r="T87" s="51"/>
      <c r="U87" s="51">
        <f t="shared" si="34"/>
        <v>869.51</v>
      </c>
      <c r="V87" s="67">
        <v>1000</v>
      </c>
      <c r="W87" s="67">
        <v>1000</v>
      </c>
      <c r="AB87" s="86"/>
      <c r="AC87" s="86"/>
      <c r="AD87" s="86"/>
      <c r="AE87" s="86"/>
      <c r="AF87" s="86"/>
      <c r="AG87" s="86" t="s">
        <v>146</v>
      </c>
      <c r="AH87" s="87"/>
      <c r="AI87" s="87"/>
      <c r="AJ87" s="87"/>
      <c r="AK87" s="87"/>
      <c r="AL87" s="87">
        <v>110</v>
      </c>
      <c r="AM87" s="87">
        <v>0</v>
      </c>
      <c r="AN87" s="87">
        <v>136.35</v>
      </c>
      <c r="AO87" s="87">
        <v>0</v>
      </c>
      <c r="AP87" s="87">
        <v>0</v>
      </c>
      <c r="AQ87" s="87">
        <v>0</v>
      </c>
      <c r="AR87" s="87">
        <v>220</v>
      </c>
      <c r="AS87" s="87">
        <v>0</v>
      </c>
      <c r="AT87" s="87">
        <v>0</v>
      </c>
      <c r="AU87" s="87">
        <v>44.39</v>
      </c>
      <c r="AV87" s="87">
        <v>0</v>
      </c>
      <c r="AW87" s="87">
        <v>240</v>
      </c>
      <c r="AX87" s="87"/>
      <c r="AY87" s="88">
        <f t="shared" si="35"/>
        <v>750.74</v>
      </c>
      <c r="AZ87" s="88">
        <v>1000</v>
      </c>
      <c r="BA87" s="88">
        <v>1000</v>
      </c>
      <c r="BB87" s="89"/>
    </row>
    <row r="88" spans="1:54" x14ac:dyDescent="0.3">
      <c r="A88" s="50"/>
      <c r="B88" s="50"/>
      <c r="C88" s="50"/>
      <c r="D88" s="50"/>
      <c r="E88" s="50"/>
      <c r="F88" s="50"/>
      <c r="G88" s="50" t="s">
        <v>147</v>
      </c>
      <c r="H88" s="51">
        <v>0</v>
      </c>
      <c r="I88" s="51">
        <v>0</v>
      </c>
      <c r="J88" s="51">
        <v>0</v>
      </c>
      <c r="K88" s="51">
        <v>0</v>
      </c>
      <c r="L88" s="51">
        <v>803.32</v>
      </c>
      <c r="M88" s="51">
        <v>0</v>
      </c>
      <c r="N88" s="51">
        <v>0</v>
      </c>
      <c r="O88" s="51">
        <v>0</v>
      </c>
      <c r="P88" s="51">
        <v>5.98</v>
      </c>
      <c r="Q88" s="51">
        <v>0</v>
      </c>
      <c r="R88" s="51">
        <v>0</v>
      </c>
      <c r="S88" s="51">
        <v>369.97</v>
      </c>
      <c r="T88" s="51"/>
      <c r="U88" s="51">
        <f t="shared" si="34"/>
        <v>1179.27</v>
      </c>
      <c r="V88" s="67">
        <v>2500</v>
      </c>
      <c r="W88" s="67">
        <v>2500</v>
      </c>
      <c r="AB88" s="86"/>
      <c r="AC88" s="86"/>
      <c r="AD88" s="86"/>
      <c r="AE88" s="86"/>
      <c r="AF88" s="86"/>
      <c r="AG88" s="86" t="s">
        <v>147</v>
      </c>
      <c r="AH88" s="87"/>
      <c r="AI88" s="87"/>
      <c r="AJ88" s="87"/>
      <c r="AK88" s="87"/>
      <c r="AL88" s="87">
        <v>42.34</v>
      </c>
      <c r="AM88" s="87">
        <v>0</v>
      </c>
      <c r="AN88" s="87">
        <v>0</v>
      </c>
      <c r="AO88" s="87">
        <v>0</v>
      </c>
      <c r="AP88" s="87">
        <v>0</v>
      </c>
      <c r="AQ88" s="87">
        <v>0</v>
      </c>
      <c r="AR88" s="87">
        <v>0</v>
      </c>
      <c r="AS88" s="87">
        <v>0</v>
      </c>
      <c r="AT88" s="87">
        <v>0</v>
      </c>
      <c r="AU88" s="87">
        <v>195.72</v>
      </c>
      <c r="AV88" s="87">
        <v>570.48</v>
      </c>
      <c r="AW88" s="87">
        <v>2.99</v>
      </c>
      <c r="AX88" s="87"/>
      <c r="AY88" s="88">
        <f t="shared" si="35"/>
        <v>811.53</v>
      </c>
      <c r="AZ88" s="88">
        <v>4000</v>
      </c>
      <c r="BA88" s="88">
        <v>2500</v>
      </c>
      <c r="BB88" s="89"/>
    </row>
    <row r="89" spans="1:54" x14ac:dyDescent="0.3">
      <c r="A89" s="50"/>
      <c r="B89" s="50"/>
      <c r="C89" s="50"/>
      <c r="D89" s="50"/>
      <c r="E89" s="50"/>
      <c r="F89" s="50"/>
      <c r="G89" s="50" t="s">
        <v>232</v>
      </c>
      <c r="H89" s="51">
        <v>92.05</v>
      </c>
      <c r="I89" s="51">
        <v>0</v>
      </c>
      <c r="J89" s="51">
        <v>0</v>
      </c>
      <c r="K89" s="51">
        <v>0</v>
      </c>
      <c r="L89" s="51">
        <v>0</v>
      </c>
      <c r="M89" s="51">
        <v>0</v>
      </c>
      <c r="N89" s="51">
        <v>0</v>
      </c>
      <c r="O89" s="51">
        <v>53.22</v>
      </c>
      <c r="P89" s="51">
        <v>0</v>
      </c>
      <c r="Q89" s="51">
        <v>0</v>
      </c>
      <c r="R89" s="51">
        <v>0</v>
      </c>
      <c r="S89" s="51">
        <v>0</v>
      </c>
      <c r="T89" s="51"/>
      <c r="U89" s="51">
        <f t="shared" si="34"/>
        <v>145.27000000000001</v>
      </c>
      <c r="V89" s="67">
        <v>2400</v>
      </c>
      <c r="W89" s="67">
        <v>2400</v>
      </c>
      <c r="AB89" s="86"/>
      <c r="AC89" s="86"/>
      <c r="AD89" s="86"/>
      <c r="AE89" s="86"/>
      <c r="AF89" s="86"/>
      <c r="AG89" s="86" t="s">
        <v>232</v>
      </c>
      <c r="AH89" s="87"/>
      <c r="AI89" s="87"/>
      <c r="AJ89" s="87"/>
      <c r="AK89" s="87"/>
      <c r="AL89" s="87">
        <v>0</v>
      </c>
      <c r="AM89" s="87">
        <v>22.04</v>
      </c>
      <c r="AN89" s="87">
        <v>0</v>
      </c>
      <c r="AO89" s="87">
        <v>0</v>
      </c>
      <c r="AP89" s="87">
        <v>0</v>
      </c>
      <c r="AQ89" s="87">
        <v>0</v>
      </c>
      <c r="AR89" s="87">
        <v>0</v>
      </c>
      <c r="AS89" s="87">
        <v>0</v>
      </c>
      <c r="AT89" s="87">
        <v>0</v>
      </c>
      <c r="AU89" s="87">
        <v>0</v>
      </c>
      <c r="AV89" s="87">
        <v>0</v>
      </c>
      <c r="AW89" s="87">
        <v>0</v>
      </c>
      <c r="AX89" s="87"/>
      <c r="AY89" s="88">
        <f t="shared" si="35"/>
        <v>22.04</v>
      </c>
      <c r="AZ89" s="88">
        <v>0</v>
      </c>
      <c r="BA89" s="88">
        <v>2400</v>
      </c>
      <c r="BB89" s="89" t="s">
        <v>249</v>
      </c>
    </row>
    <row r="90" spans="1:54" x14ac:dyDescent="0.3">
      <c r="A90" s="50"/>
      <c r="B90" s="50"/>
      <c r="C90" s="50"/>
      <c r="D90" s="50"/>
      <c r="E90" s="50"/>
      <c r="F90" s="50"/>
      <c r="G90" s="50" t="s">
        <v>148</v>
      </c>
      <c r="H90" s="51">
        <v>115</v>
      </c>
      <c r="I90" s="51">
        <v>115</v>
      </c>
      <c r="J90" s="51">
        <v>230</v>
      </c>
      <c r="K90" s="51">
        <v>0</v>
      </c>
      <c r="L90" s="51">
        <v>115</v>
      </c>
      <c r="M90" s="51">
        <v>115</v>
      </c>
      <c r="N90" s="51">
        <v>115</v>
      </c>
      <c r="O90" s="51">
        <v>115</v>
      </c>
      <c r="P90" s="51">
        <v>115</v>
      </c>
      <c r="Q90" s="51">
        <v>115</v>
      </c>
      <c r="R90" s="51">
        <v>115</v>
      </c>
      <c r="S90" s="51">
        <v>115</v>
      </c>
      <c r="T90" s="51"/>
      <c r="U90" s="51">
        <f t="shared" si="34"/>
        <v>1380</v>
      </c>
      <c r="V90" s="67">
        <v>1400</v>
      </c>
      <c r="W90" s="67">
        <v>1400</v>
      </c>
      <c r="AB90" s="86"/>
      <c r="AC90" s="86"/>
      <c r="AD90" s="86"/>
      <c r="AE90" s="86"/>
      <c r="AF90" s="86"/>
      <c r="AG90" s="86" t="s">
        <v>148</v>
      </c>
      <c r="AH90" s="87"/>
      <c r="AI90" s="87"/>
      <c r="AJ90" s="87"/>
      <c r="AK90" s="87"/>
      <c r="AL90" s="87">
        <v>116</v>
      </c>
      <c r="AM90" s="87">
        <v>116</v>
      </c>
      <c r="AN90" s="87">
        <v>241</v>
      </c>
      <c r="AO90" s="87">
        <v>0</v>
      </c>
      <c r="AP90" s="87">
        <v>115</v>
      </c>
      <c r="AQ90" s="87">
        <v>115</v>
      </c>
      <c r="AR90" s="87">
        <v>115</v>
      </c>
      <c r="AS90" s="87">
        <v>230</v>
      </c>
      <c r="AT90" s="87">
        <v>0</v>
      </c>
      <c r="AU90" s="87">
        <v>115</v>
      </c>
      <c r="AV90" s="87">
        <v>116</v>
      </c>
      <c r="AW90" s="87">
        <v>116</v>
      </c>
      <c r="AX90" s="87"/>
      <c r="AY90" s="88">
        <f t="shared" si="35"/>
        <v>1395</v>
      </c>
      <c r="AZ90" s="88">
        <v>1500</v>
      </c>
      <c r="BA90" s="88">
        <v>1400</v>
      </c>
      <c r="BB90" s="89"/>
    </row>
    <row r="91" spans="1:54" x14ac:dyDescent="0.3">
      <c r="A91" s="50"/>
      <c r="B91" s="50"/>
      <c r="C91" s="50"/>
      <c r="D91" s="50"/>
      <c r="E91" s="50"/>
      <c r="F91" s="50"/>
      <c r="G91" s="50" t="s">
        <v>149</v>
      </c>
      <c r="H91" s="51">
        <v>287.19</v>
      </c>
      <c r="I91" s="51">
        <v>277.58999999999997</v>
      </c>
      <c r="J91" s="51">
        <v>296</v>
      </c>
      <c r="K91" s="51">
        <v>391.54</v>
      </c>
      <c r="L91" s="51">
        <v>266.11</v>
      </c>
      <c r="M91" s="51">
        <v>294.98</v>
      </c>
      <c r="N91" s="51">
        <v>436.26</v>
      </c>
      <c r="O91" s="51">
        <v>30.18</v>
      </c>
      <c r="P91" s="51">
        <v>26.68</v>
      </c>
      <c r="Q91" s="51">
        <v>428.65</v>
      </c>
      <c r="R91" s="51">
        <v>237.68</v>
      </c>
      <c r="S91" s="51">
        <v>270.11</v>
      </c>
      <c r="T91" s="51"/>
      <c r="U91" s="51">
        <f t="shared" si="34"/>
        <v>3242.97</v>
      </c>
      <c r="V91" s="67">
        <v>4100</v>
      </c>
      <c r="W91" s="67">
        <v>4100</v>
      </c>
      <c r="AB91" s="86"/>
      <c r="AC91" s="86"/>
      <c r="AD91" s="86"/>
      <c r="AE91" s="86"/>
      <c r="AF91" s="86"/>
      <c r="AG91" s="86" t="s">
        <v>149</v>
      </c>
      <c r="AH91" s="87"/>
      <c r="AI91" s="87"/>
      <c r="AJ91" s="87"/>
      <c r="AK91" s="87"/>
      <c r="AL91" s="87">
        <v>278.04000000000002</v>
      </c>
      <c r="AM91" s="87">
        <v>270.92</v>
      </c>
      <c r="AN91" s="87">
        <v>259.54000000000002</v>
      </c>
      <c r="AO91" s="87">
        <v>435.49</v>
      </c>
      <c r="AP91" s="87">
        <v>221.98</v>
      </c>
      <c r="AQ91" s="87">
        <v>279.07</v>
      </c>
      <c r="AR91" s="87">
        <v>425.18</v>
      </c>
      <c r="AS91" s="87">
        <v>276.11</v>
      </c>
      <c r="AT91" s="87">
        <v>276.11</v>
      </c>
      <c r="AU91" s="87">
        <v>463.17</v>
      </c>
      <c r="AV91" s="87">
        <v>370.92</v>
      </c>
      <c r="AW91" s="87">
        <v>400.19</v>
      </c>
      <c r="AX91" s="87"/>
      <c r="AY91" s="88">
        <f t="shared" si="35"/>
        <v>3956.72</v>
      </c>
      <c r="AZ91" s="88">
        <v>4200</v>
      </c>
      <c r="BA91" s="88">
        <v>4100</v>
      </c>
      <c r="BB91" s="89"/>
    </row>
    <row r="92" spans="1:54" x14ac:dyDescent="0.3">
      <c r="A92" s="50"/>
      <c r="B92" s="50"/>
      <c r="C92" s="50"/>
      <c r="D92" s="50"/>
      <c r="E92" s="50"/>
      <c r="F92" s="50"/>
      <c r="G92" s="50" t="s">
        <v>150</v>
      </c>
      <c r="H92" s="51">
        <v>0</v>
      </c>
      <c r="I92" s="51">
        <v>0</v>
      </c>
      <c r="J92" s="51">
        <v>0</v>
      </c>
      <c r="K92" s="51">
        <v>9900</v>
      </c>
      <c r="L92" s="51">
        <v>0</v>
      </c>
      <c r="M92" s="51">
        <v>0</v>
      </c>
      <c r="N92" s="51">
        <v>1100</v>
      </c>
      <c r="O92" s="51">
        <v>0</v>
      </c>
      <c r="P92" s="51">
        <v>0</v>
      </c>
      <c r="Q92" s="51">
        <v>0</v>
      </c>
      <c r="R92" s="51">
        <v>0</v>
      </c>
      <c r="S92" s="51">
        <v>0</v>
      </c>
      <c r="T92" s="51"/>
      <c r="U92" s="51">
        <f t="shared" si="34"/>
        <v>11000</v>
      </c>
      <c r="V92" s="67">
        <v>11000</v>
      </c>
      <c r="W92" s="67">
        <v>10500</v>
      </c>
      <c r="AB92" s="86"/>
      <c r="AC92" s="86"/>
      <c r="AD92" s="86"/>
      <c r="AE92" s="86"/>
      <c r="AF92" s="86"/>
      <c r="AG92" s="86" t="s">
        <v>150</v>
      </c>
      <c r="AH92" s="87"/>
      <c r="AI92" s="87"/>
      <c r="AJ92" s="87"/>
      <c r="AK92" s="87"/>
      <c r="AL92" s="87">
        <v>0</v>
      </c>
      <c r="AM92" s="87">
        <v>8240</v>
      </c>
      <c r="AN92" s="87">
        <v>2060</v>
      </c>
      <c r="AO92" s="87">
        <v>0</v>
      </c>
      <c r="AP92" s="87">
        <v>0</v>
      </c>
      <c r="AQ92" s="87">
        <v>0</v>
      </c>
      <c r="AR92" s="87">
        <v>0</v>
      </c>
      <c r="AS92" s="87">
        <v>0</v>
      </c>
      <c r="AT92" s="87">
        <v>0</v>
      </c>
      <c r="AU92" s="87">
        <v>0</v>
      </c>
      <c r="AV92" s="87">
        <v>0</v>
      </c>
      <c r="AW92" s="87">
        <v>0</v>
      </c>
      <c r="AX92" s="87"/>
      <c r="AY92" s="88">
        <f t="shared" si="35"/>
        <v>10300</v>
      </c>
      <c r="AZ92" s="88">
        <v>12000</v>
      </c>
      <c r="BA92" s="88">
        <v>11000</v>
      </c>
      <c r="BB92" s="89"/>
    </row>
    <row r="93" spans="1:54" x14ac:dyDescent="0.3">
      <c r="A93" s="50"/>
      <c r="B93" s="50"/>
      <c r="C93" s="50"/>
      <c r="D93" s="50"/>
      <c r="E93" s="50"/>
      <c r="F93" s="50"/>
      <c r="G93" s="50" t="s">
        <v>151</v>
      </c>
      <c r="H93" s="51">
        <v>770</v>
      </c>
      <c r="I93" s="51">
        <v>1017.5</v>
      </c>
      <c r="J93" s="51">
        <v>1540</v>
      </c>
      <c r="K93" s="51">
        <v>0</v>
      </c>
      <c r="L93" s="51">
        <v>1045</v>
      </c>
      <c r="M93" s="51">
        <v>247.5</v>
      </c>
      <c r="N93" s="51">
        <v>805</v>
      </c>
      <c r="O93" s="51">
        <v>488.75</v>
      </c>
      <c r="P93" s="51">
        <v>690</v>
      </c>
      <c r="Q93" s="51">
        <v>718.75</v>
      </c>
      <c r="R93" s="51">
        <v>742.5</v>
      </c>
      <c r="S93" s="51">
        <v>440</v>
      </c>
      <c r="T93" s="51"/>
      <c r="U93" s="51">
        <f t="shared" si="34"/>
        <v>8505</v>
      </c>
      <c r="V93" s="67">
        <v>9500</v>
      </c>
      <c r="W93" s="67">
        <v>9500</v>
      </c>
      <c r="AB93" s="86"/>
      <c r="AC93" s="86"/>
      <c r="AD93" s="86"/>
      <c r="AE93" s="86"/>
      <c r="AF93" s="86"/>
      <c r="AG93" s="86" t="s">
        <v>151</v>
      </c>
      <c r="AH93" s="87"/>
      <c r="AI93" s="87"/>
      <c r="AJ93" s="87"/>
      <c r="AK93" s="87"/>
      <c r="AL93" s="87">
        <v>1023.75</v>
      </c>
      <c r="AM93" s="87">
        <v>1102.5</v>
      </c>
      <c r="AN93" s="87">
        <v>1155</v>
      </c>
      <c r="AO93" s="87">
        <v>551.25</v>
      </c>
      <c r="AP93" s="87">
        <v>813.75</v>
      </c>
      <c r="AQ93" s="87">
        <v>341.25</v>
      </c>
      <c r="AR93" s="87">
        <v>446.25</v>
      </c>
      <c r="AS93" s="87">
        <v>632.5</v>
      </c>
      <c r="AT93" s="87">
        <v>797.5</v>
      </c>
      <c r="AU93" s="87">
        <v>972.9</v>
      </c>
      <c r="AV93" s="87">
        <v>813.75</v>
      </c>
      <c r="AW93" s="87">
        <v>971.25</v>
      </c>
      <c r="AX93" s="87"/>
      <c r="AY93" s="88">
        <f t="shared" si="35"/>
        <v>9621.65</v>
      </c>
      <c r="AZ93" s="88">
        <v>8500</v>
      </c>
      <c r="BA93" s="88">
        <v>9500</v>
      </c>
      <c r="BB93" s="89" t="s">
        <v>248</v>
      </c>
    </row>
    <row r="94" spans="1:54" x14ac:dyDescent="0.3">
      <c r="A94" s="50"/>
      <c r="B94" s="50"/>
      <c r="C94" s="50"/>
      <c r="D94" s="50"/>
      <c r="E94" s="50"/>
      <c r="F94" s="50"/>
      <c r="G94" s="50" t="s">
        <v>200</v>
      </c>
      <c r="H94" s="51">
        <v>0</v>
      </c>
      <c r="I94" s="51">
        <v>0</v>
      </c>
      <c r="J94" s="51">
        <v>0</v>
      </c>
      <c r="K94" s="51">
        <v>0</v>
      </c>
      <c r="L94" s="51">
        <v>0</v>
      </c>
      <c r="M94" s="51">
        <v>0</v>
      </c>
      <c r="N94" s="51">
        <v>0</v>
      </c>
      <c r="O94" s="51">
        <v>0</v>
      </c>
      <c r="P94" s="51">
        <v>0</v>
      </c>
      <c r="Q94" s="51">
        <v>0</v>
      </c>
      <c r="R94" s="51">
        <v>0</v>
      </c>
      <c r="S94" s="51">
        <v>0</v>
      </c>
      <c r="T94" s="51"/>
      <c r="U94" s="51">
        <v>0</v>
      </c>
      <c r="V94" s="67">
        <v>9000</v>
      </c>
      <c r="W94" s="67">
        <v>9000</v>
      </c>
      <c r="AB94" s="86"/>
      <c r="AC94" s="86"/>
      <c r="AD94" s="86"/>
      <c r="AE94" s="86"/>
      <c r="AF94" s="86"/>
      <c r="AG94" s="86" t="s">
        <v>200</v>
      </c>
      <c r="AH94" s="87"/>
      <c r="AI94" s="87"/>
      <c r="AJ94" s="87"/>
      <c r="AK94" s="87"/>
      <c r="AL94" s="87">
        <v>0</v>
      </c>
      <c r="AM94" s="87">
        <v>0</v>
      </c>
      <c r="AN94" s="87">
        <v>0</v>
      </c>
      <c r="AO94" s="87">
        <v>0</v>
      </c>
      <c r="AP94" s="87">
        <v>0</v>
      </c>
      <c r="AQ94" s="87">
        <v>0</v>
      </c>
      <c r="AR94" s="87">
        <v>0</v>
      </c>
      <c r="AS94" s="87">
        <v>0</v>
      </c>
      <c r="AT94" s="87">
        <v>0</v>
      </c>
      <c r="AU94" s="87">
        <v>0</v>
      </c>
      <c r="AV94" s="87">
        <v>0</v>
      </c>
      <c r="AW94" s="87">
        <v>0</v>
      </c>
      <c r="AX94" s="87"/>
      <c r="AY94" s="88">
        <f t="shared" si="35"/>
        <v>0</v>
      </c>
      <c r="AZ94" s="88">
        <v>9000</v>
      </c>
      <c r="BA94" s="88">
        <v>9000</v>
      </c>
      <c r="BB94" s="89"/>
    </row>
    <row r="95" spans="1:54" x14ac:dyDescent="0.3">
      <c r="A95" s="50"/>
      <c r="B95" s="50"/>
      <c r="C95" s="50"/>
      <c r="D95" s="50"/>
      <c r="E95" s="50"/>
      <c r="F95" s="50"/>
      <c r="G95" s="50" t="s">
        <v>233</v>
      </c>
      <c r="H95" s="51">
        <v>0</v>
      </c>
      <c r="I95" s="51">
        <v>0</v>
      </c>
      <c r="J95" s="51">
        <v>0</v>
      </c>
      <c r="K95" s="51">
        <v>0</v>
      </c>
      <c r="L95" s="51">
        <v>375</v>
      </c>
      <c r="M95" s="51">
        <v>0</v>
      </c>
      <c r="N95" s="51">
        <v>0</v>
      </c>
      <c r="O95" s="51">
        <v>0</v>
      </c>
      <c r="P95" s="51">
        <v>0</v>
      </c>
      <c r="Q95" s="51">
        <v>0</v>
      </c>
      <c r="R95" s="51">
        <v>0</v>
      </c>
      <c r="S95" s="51">
        <v>0</v>
      </c>
      <c r="T95" s="51"/>
      <c r="U95" s="51">
        <f t="shared" si="34"/>
        <v>375</v>
      </c>
      <c r="V95" s="67">
        <v>400</v>
      </c>
      <c r="W95" s="67">
        <v>400</v>
      </c>
      <c r="AB95" s="86"/>
      <c r="AC95" s="86"/>
      <c r="AD95" s="86"/>
      <c r="AE95" s="86"/>
      <c r="AF95" s="86"/>
      <c r="AG95" s="86" t="s">
        <v>233</v>
      </c>
      <c r="AH95" s="87"/>
      <c r="AI95" s="87"/>
      <c r="AJ95" s="87"/>
      <c r="AK95" s="87"/>
      <c r="AL95" s="87">
        <v>0</v>
      </c>
      <c r="AM95" s="87">
        <v>0</v>
      </c>
      <c r="AN95" s="87">
        <v>0</v>
      </c>
      <c r="AO95" s="87">
        <v>0</v>
      </c>
      <c r="AP95" s="87">
        <v>0</v>
      </c>
      <c r="AQ95" s="87">
        <v>0</v>
      </c>
      <c r="AR95" s="87">
        <v>375</v>
      </c>
      <c r="AS95" s="87">
        <v>0</v>
      </c>
      <c r="AT95" s="87">
        <v>0</v>
      </c>
      <c r="AU95" s="87">
        <v>0</v>
      </c>
      <c r="AV95" s="87">
        <v>0</v>
      </c>
      <c r="AW95" s="87">
        <v>0</v>
      </c>
      <c r="AX95" s="87"/>
      <c r="AY95" s="88">
        <f t="shared" si="35"/>
        <v>375</v>
      </c>
      <c r="AZ95" s="88">
        <v>200</v>
      </c>
      <c r="BA95" s="88">
        <v>400</v>
      </c>
      <c r="BB95" s="89" t="s">
        <v>250</v>
      </c>
    </row>
    <row r="96" spans="1:54" x14ac:dyDescent="0.3">
      <c r="A96" s="50"/>
      <c r="B96" s="50"/>
      <c r="C96" s="50"/>
      <c r="D96" s="50"/>
      <c r="E96" s="50"/>
      <c r="F96" s="50"/>
      <c r="G96" s="50" t="s">
        <v>152</v>
      </c>
      <c r="H96" s="51">
        <v>435</v>
      </c>
      <c r="I96" s="51">
        <v>0</v>
      </c>
      <c r="J96" s="51">
        <v>1275</v>
      </c>
      <c r="K96" s="51">
        <v>315</v>
      </c>
      <c r="L96" s="51">
        <v>420</v>
      </c>
      <c r="M96" s="51">
        <v>300</v>
      </c>
      <c r="N96" s="51">
        <v>360</v>
      </c>
      <c r="O96" s="51">
        <v>435</v>
      </c>
      <c r="P96" s="51">
        <v>0</v>
      </c>
      <c r="Q96" s="51">
        <v>0</v>
      </c>
      <c r="R96" s="51">
        <v>1910</v>
      </c>
      <c r="S96" s="51">
        <v>1350</v>
      </c>
      <c r="T96" s="51"/>
      <c r="U96" s="51">
        <f t="shared" si="34"/>
        <v>6800</v>
      </c>
      <c r="V96" s="67">
        <v>30000</v>
      </c>
      <c r="W96" s="67">
        <v>30000</v>
      </c>
      <c r="AB96" s="86"/>
      <c r="AC96" s="86"/>
      <c r="AD96" s="86"/>
      <c r="AE96" s="86"/>
      <c r="AF96" s="86"/>
      <c r="AG96" s="86" t="s">
        <v>152</v>
      </c>
      <c r="AH96" s="87"/>
      <c r="AI96" s="87"/>
      <c r="AJ96" s="87"/>
      <c r="AK96" s="87"/>
      <c r="AL96" s="87">
        <v>540</v>
      </c>
      <c r="AM96" s="87">
        <v>60</v>
      </c>
      <c r="AN96" s="87">
        <v>0</v>
      </c>
      <c r="AO96" s="87">
        <v>0</v>
      </c>
      <c r="AP96" s="87">
        <v>650</v>
      </c>
      <c r="AQ96" s="87">
        <v>1360</v>
      </c>
      <c r="AR96" s="87">
        <v>170</v>
      </c>
      <c r="AS96" s="87">
        <v>60</v>
      </c>
      <c r="AT96" s="87">
        <v>1700</v>
      </c>
      <c r="AU96" s="87">
        <v>0</v>
      </c>
      <c r="AV96" s="87">
        <v>1245</v>
      </c>
      <c r="AW96" s="87">
        <v>1215</v>
      </c>
      <c r="AX96" s="87"/>
      <c r="AY96" s="88">
        <f t="shared" si="35"/>
        <v>7000</v>
      </c>
      <c r="AZ96" s="88">
        <v>30000</v>
      </c>
      <c r="BA96" s="88">
        <v>30000</v>
      </c>
      <c r="BB96" s="89" t="s">
        <v>251</v>
      </c>
    </row>
    <row r="97" spans="1:54" x14ac:dyDescent="0.3">
      <c r="A97" s="50"/>
      <c r="B97" s="50"/>
      <c r="C97" s="50"/>
      <c r="D97" s="50"/>
      <c r="E97" s="50"/>
      <c r="F97" s="50"/>
      <c r="G97" s="50" t="s">
        <v>153</v>
      </c>
      <c r="H97" s="51">
        <v>445.33</v>
      </c>
      <c r="I97" s="51">
        <v>445.33</v>
      </c>
      <c r="J97" s="51">
        <v>445.33</v>
      </c>
      <c r="K97" s="51">
        <v>365.4</v>
      </c>
      <c r="L97" s="51">
        <v>365.4</v>
      </c>
      <c r="M97" s="51">
        <v>365.4</v>
      </c>
      <c r="N97" s="51">
        <v>365.4</v>
      </c>
      <c r="O97" s="51">
        <v>445.33</v>
      </c>
      <c r="P97" s="51">
        <v>445.33</v>
      </c>
      <c r="Q97" s="51">
        <v>445.33</v>
      </c>
      <c r="R97" s="51">
        <v>445.33</v>
      </c>
      <c r="S97" s="51">
        <v>445.33</v>
      </c>
      <c r="T97" s="51"/>
      <c r="U97" s="51">
        <f t="shared" si="34"/>
        <v>5024.24</v>
      </c>
      <c r="V97" s="67">
        <v>5400</v>
      </c>
      <c r="W97" s="115">
        <v>5400</v>
      </c>
      <c r="AB97" s="86"/>
      <c r="AC97" s="86"/>
      <c r="AD97" s="86"/>
      <c r="AE97" s="86"/>
      <c r="AF97" s="86"/>
      <c r="AG97" s="86" t="s">
        <v>153</v>
      </c>
      <c r="AH97" s="87"/>
      <c r="AI97" s="87"/>
      <c r="AJ97" s="87"/>
      <c r="AK97" s="87"/>
      <c r="AL97" s="87">
        <v>445.33</v>
      </c>
      <c r="AM97" s="87">
        <v>445.33</v>
      </c>
      <c r="AN97" s="87">
        <v>445.33</v>
      </c>
      <c r="AO97" s="87">
        <v>365.4</v>
      </c>
      <c r="AP97" s="87">
        <v>365.4</v>
      </c>
      <c r="AQ97" s="87">
        <v>365.4</v>
      </c>
      <c r="AR97" s="87">
        <v>445.33</v>
      </c>
      <c r="AS97" s="87">
        <v>445.33</v>
      </c>
      <c r="AT97" s="87">
        <v>445.33</v>
      </c>
      <c r="AU97" s="87">
        <v>445.33</v>
      </c>
      <c r="AV97" s="87">
        <v>445.33</v>
      </c>
      <c r="AW97" s="87">
        <v>445.33</v>
      </c>
      <c r="AX97" s="87"/>
      <c r="AY97" s="88">
        <f t="shared" si="35"/>
        <v>5104.17</v>
      </c>
      <c r="AZ97" s="88">
        <v>5400</v>
      </c>
      <c r="BA97" s="88">
        <v>5400</v>
      </c>
      <c r="BB97" s="89"/>
    </row>
    <row r="98" spans="1:54" x14ac:dyDescent="0.3">
      <c r="A98" s="50"/>
      <c r="B98" s="50"/>
      <c r="C98" s="50"/>
      <c r="D98" s="50"/>
      <c r="E98" s="50"/>
      <c r="F98" s="50"/>
      <c r="G98" s="50" t="s">
        <v>154</v>
      </c>
      <c r="H98" s="51">
        <v>0</v>
      </c>
      <c r="I98" s="51">
        <v>0</v>
      </c>
      <c r="J98" s="51">
        <v>0</v>
      </c>
      <c r="K98" s="51">
        <v>0</v>
      </c>
      <c r="L98" s="51">
        <v>0</v>
      </c>
      <c r="M98" s="51">
        <v>266</v>
      </c>
      <c r="N98" s="51">
        <v>0</v>
      </c>
      <c r="O98" s="51">
        <v>0</v>
      </c>
      <c r="P98" s="51">
        <v>28</v>
      </c>
      <c r="Q98" s="51">
        <v>0</v>
      </c>
      <c r="R98" s="51">
        <v>0</v>
      </c>
      <c r="S98" s="51">
        <v>0</v>
      </c>
      <c r="T98" s="51"/>
      <c r="U98" s="51">
        <f t="shared" si="34"/>
        <v>294</v>
      </c>
      <c r="V98" s="67">
        <v>1800</v>
      </c>
      <c r="W98" s="67">
        <v>1800</v>
      </c>
      <c r="AB98" s="86"/>
      <c r="AC98" s="86"/>
      <c r="AD98" s="86"/>
      <c r="AE98" s="86"/>
      <c r="AF98" s="86"/>
      <c r="AG98" s="86" t="s">
        <v>154</v>
      </c>
      <c r="AH98" s="87"/>
      <c r="AI98" s="87"/>
      <c r="AJ98" s="87"/>
      <c r="AK98" s="87"/>
      <c r="AL98" s="87">
        <v>0</v>
      </c>
      <c r="AM98" s="87">
        <v>0</v>
      </c>
      <c r="AN98" s="87">
        <v>384</v>
      </c>
      <c r="AO98" s="87">
        <v>0</v>
      </c>
      <c r="AP98" s="87">
        <v>469.18</v>
      </c>
      <c r="AQ98" s="87">
        <v>103.23</v>
      </c>
      <c r="AR98" s="87">
        <v>0</v>
      </c>
      <c r="AS98" s="87">
        <v>0</v>
      </c>
      <c r="AT98" s="87">
        <v>0</v>
      </c>
      <c r="AU98" s="87">
        <v>0</v>
      </c>
      <c r="AV98" s="87">
        <v>0</v>
      </c>
      <c r="AW98" s="87">
        <v>0</v>
      </c>
      <c r="AX98" s="87"/>
      <c r="AY98" s="88">
        <f t="shared" si="35"/>
        <v>956.41</v>
      </c>
      <c r="AZ98" s="88">
        <v>1800</v>
      </c>
      <c r="BA98" s="88">
        <v>1800</v>
      </c>
      <c r="BB98" s="89"/>
    </row>
    <row r="99" spans="1:54" x14ac:dyDescent="0.3">
      <c r="A99" s="50"/>
      <c r="B99" s="50"/>
      <c r="C99" s="50"/>
      <c r="D99" s="50"/>
      <c r="E99" s="50"/>
      <c r="F99" s="50"/>
      <c r="G99" s="50" t="s">
        <v>238</v>
      </c>
      <c r="H99" s="51">
        <v>0</v>
      </c>
      <c r="I99" s="51">
        <v>0</v>
      </c>
      <c r="J99" s="51">
        <v>0</v>
      </c>
      <c r="K99" s="51">
        <v>0</v>
      </c>
      <c r="L99" s="51">
        <v>0</v>
      </c>
      <c r="M99" s="51">
        <v>0</v>
      </c>
      <c r="N99" s="51">
        <v>0</v>
      </c>
      <c r="O99" s="51">
        <v>0</v>
      </c>
      <c r="P99" s="51">
        <v>0</v>
      </c>
      <c r="Q99" s="51">
        <v>0</v>
      </c>
      <c r="R99" s="51">
        <v>0</v>
      </c>
      <c r="S99" s="51">
        <v>0</v>
      </c>
      <c r="T99" s="51"/>
      <c r="U99" s="51">
        <v>0</v>
      </c>
      <c r="V99" s="67">
        <v>300</v>
      </c>
      <c r="W99" s="67">
        <v>300</v>
      </c>
      <c r="AB99" s="86"/>
      <c r="AC99" s="86"/>
      <c r="AD99" s="86"/>
      <c r="AE99" s="86"/>
      <c r="AF99" s="86"/>
      <c r="AG99" s="86" t="s">
        <v>238</v>
      </c>
      <c r="AH99" s="87"/>
      <c r="AI99" s="87"/>
      <c r="AJ99" s="87"/>
      <c r="AK99" s="87"/>
      <c r="AL99" s="87">
        <v>0</v>
      </c>
      <c r="AM99" s="87">
        <v>0</v>
      </c>
      <c r="AN99" s="87">
        <v>0</v>
      </c>
      <c r="AO99" s="87">
        <v>0</v>
      </c>
      <c r="AP99" s="87">
        <v>0</v>
      </c>
      <c r="AQ99" s="87">
        <v>0</v>
      </c>
      <c r="AR99" s="87">
        <v>0</v>
      </c>
      <c r="AS99" s="87">
        <v>0</v>
      </c>
      <c r="AT99" s="87">
        <v>0</v>
      </c>
      <c r="AU99" s="87">
        <v>0</v>
      </c>
      <c r="AV99" s="87">
        <v>0</v>
      </c>
      <c r="AW99" s="87">
        <v>0</v>
      </c>
      <c r="AX99" s="87"/>
      <c r="AY99" s="88">
        <f t="shared" si="35"/>
        <v>0</v>
      </c>
      <c r="AZ99" s="88">
        <v>250</v>
      </c>
      <c r="BA99" s="88">
        <v>300</v>
      </c>
      <c r="BB99" s="89"/>
    </row>
    <row r="100" spans="1:54" x14ac:dyDescent="0.3">
      <c r="A100" s="50"/>
      <c r="B100" s="50"/>
      <c r="C100" s="50"/>
      <c r="D100" s="50"/>
      <c r="E100" s="50"/>
      <c r="F100" s="50"/>
      <c r="G100" s="50" t="s">
        <v>155</v>
      </c>
      <c r="H100" s="51">
        <v>0</v>
      </c>
      <c r="I100" s="51">
        <v>365</v>
      </c>
      <c r="J100" s="51">
        <v>0</v>
      </c>
      <c r="K100" s="51">
        <v>0</v>
      </c>
      <c r="L100" s="51">
        <v>0</v>
      </c>
      <c r="M100" s="51">
        <v>0</v>
      </c>
      <c r="N100" s="51">
        <v>219</v>
      </c>
      <c r="O100" s="51">
        <v>0</v>
      </c>
      <c r="P100" s="51">
        <v>0</v>
      </c>
      <c r="Q100" s="51">
        <v>0</v>
      </c>
      <c r="R100" s="51">
        <v>0</v>
      </c>
      <c r="S100" s="51">
        <v>0</v>
      </c>
      <c r="T100" s="51"/>
      <c r="U100" s="51">
        <f t="shared" si="34"/>
        <v>584</v>
      </c>
      <c r="V100" s="67">
        <v>2500</v>
      </c>
      <c r="W100" s="67">
        <v>2500</v>
      </c>
      <c r="AB100" s="86"/>
      <c r="AC100" s="86"/>
      <c r="AD100" s="86"/>
      <c r="AE100" s="86"/>
      <c r="AF100" s="86"/>
      <c r="AG100" s="86" t="s">
        <v>155</v>
      </c>
      <c r="AH100" s="87"/>
      <c r="AI100" s="87"/>
      <c r="AJ100" s="87"/>
      <c r="AK100" s="87"/>
      <c r="AL100" s="87">
        <v>0</v>
      </c>
      <c r="AM100" s="87">
        <v>0</v>
      </c>
      <c r="AN100" s="87">
        <v>0</v>
      </c>
      <c r="AO100" s="87">
        <v>0</v>
      </c>
      <c r="AP100" s="87">
        <v>0</v>
      </c>
      <c r="AQ100" s="87">
        <v>0</v>
      </c>
      <c r="AR100" s="87">
        <v>0</v>
      </c>
      <c r="AS100" s="87">
        <v>0</v>
      </c>
      <c r="AT100" s="87">
        <v>0</v>
      </c>
      <c r="AU100" s="87">
        <v>0</v>
      </c>
      <c r="AV100" s="87">
        <v>63</v>
      </c>
      <c r="AW100" s="87">
        <v>0</v>
      </c>
      <c r="AX100" s="87"/>
      <c r="AY100" s="88">
        <f t="shared" si="35"/>
        <v>63</v>
      </c>
      <c r="AZ100" s="88">
        <v>2500</v>
      </c>
      <c r="BA100" s="88">
        <v>2500</v>
      </c>
      <c r="BB100" s="89"/>
    </row>
    <row r="101" spans="1:54" x14ac:dyDescent="0.3">
      <c r="A101" s="50"/>
      <c r="B101" s="50"/>
      <c r="C101" s="50"/>
      <c r="D101" s="50"/>
      <c r="E101" s="50"/>
      <c r="F101" s="50"/>
      <c r="G101" s="50" t="s">
        <v>156</v>
      </c>
      <c r="H101" s="51">
        <v>13.59</v>
      </c>
      <c r="I101" s="51">
        <v>1982.42</v>
      </c>
      <c r="J101" s="51">
        <v>1019.56</v>
      </c>
      <c r="K101" s="51">
        <v>0</v>
      </c>
      <c r="L101" s="51">
        <v>0</v>
      </c>
      <c r="M101" s="51">
        <v>0</v>
      </c>
      <c r="N101" s="51">
        <v>700</v>
      </c>
      <c r="O101" s="51">
        <v>0</v>
      </c>
      <c r="P101" s="51">
        <v>0</v>
      </c>
      <c r="Q101" s="51">
        <v>3900</v>
      </c>
      <c r="R101" s="51">
        <v>0</v>
      </c>
      <c r="S101" s="51">
        <v>15</v>
      </c>
      <c r="T101" s="51"/>
      <c r="U101" s="51">
        <f t="shared" si="34"/>
        <v>7630.57</v>
      </c>
      <c r="V101" s="67">
        <v>30000</v>
      </c>
      <c r="W101" s="67">
        <v>30000</v>
      </c>
      <c r="AB101" s="86"/>
      <c r="AC101" s="86"/>
      <c r="AD101" s="86"/>
      <c r="AE101" s="86"/>
      <c r="AF101" s="86"/>
      <c r="AG101" s="86" t="s">
        <v>156</v>
      </c>
      <c r="AH101" s="87"/>
      <c r="AI101" s="87"/>
      <c r="AJ101" s="87"/>
      <c r="AK101" s="87"/>
      <c r="AL101" s="87">
        <v>0</v>
      </c>
      <c r="AM101" s="87">
        <v>378</v>
      </c>
      <c r="AN101" s="87">
        <v>425</v>
      </c>
      <c r="AO101" s="87">
        <v>0</v>
      </c>
      <c r="AP101" s="87">
        <v>100</v>
      </c>
      <c r="AQ101" s="87">
        <v>0</v>
      </c>
      <c r="AR101" s="87">
        <v>99</v>
      </c>
      <c r="AS101" s="87">
        <v>-100</v>
      </c>
      <c r="AT101" s="87">
        <v>0</v>
      </c>
      <c r="AU101" s="87">
        <v>0</v>
      </c>
      <c r="AV101" s="87">
        <v>0</v>
      </c>
      <c r="AW101" s="87">
        <v>0</v>
      </c>
      <c r="AX101" s="87"/>
      <c r="AY101" s="88">
        <f t="shared" si="35"/>
        <v>902</v>
      </c>
      <c r="AZ101" s="88">
        <v>30000</v>
      </c>
      <c r="BA101" s="88">
        <v>30000</v>
      </c>
      <c r="BB101" s="89" t="s">
        <v>251</v>
      </c>
    </row>
    <row r="102" spans="1:54" x14ac:dyDescent="0.3">
      <c r="A102" s="50"/>
      <c r="B102" s="50"/>
      <c r="C102" s="50"/>
      <c r="D102" s="50"/>
      <c r="E102" s="50"/>
      <c r="F102" s="50"/>
      <c r="G102" s="50" t="s">
        <v>157</v>
      </c>
      <c r="H102" s="51">
        <v>321.43</v>
      </c>
      <c r="I102" s="51">
        <v>48.7</v>
      </c>
      <c r="J102" s="51">
        <v>56.42</v>
      </c>
      <c r="K102" s="51">
        <v>42.97</v>
      </c>
      <c r="L102" s="51">
        <v>0</v>
      </c>
      <c r="M102" s="51">
        <v>141.88</v>
      </c>
      <c r="N102" s="51">
        <v>101.79</v>
      </c>
      <c r="O102" s="51">
        <v>0</v>
      </c>
      <c r="P102" s="51">
        <v>317.31</v>
      </c>
      <c r="Q102" s="51">
        <v>153.86000000000001</v>
      </c>
      <c r="R102" s="51">
        <v>120.73</v>
      </c>
      <c r="S102" s="51">
        <v>0</v>
      </c>
      <c r="T102" s="51"/>
      <c r="U102" s="51">
        <f t="shared" si="34"/>
        <v>1305.0899999999999</v>
      </c>
      <c r="V102" s="67">
        <v>2000</v>
      </c>
      <c r="W102" s="67">
        <v>2000</v>
      </c>
      <c r="AB102" s="86"/>
      <c r="AC102" s="86"/>
      <c r="AD102" s="86"/>
      <c r="AE102" s="86"/>
      <c r="AF102" s="86"/>
      <c r="AG102" s="86" t="s">
        <v>157</v>
      </c>
      <c r="AH102" s="87"/>
      <c r="AI102" s="87"/>
      <c r="AJ102" s="87"/>
      <c r="AK102" s="87"/>
      <c r="AL102" s="87">
        <v>0</v>
      </c>
      <c r="AM102" s="87">
        <v>75.34</v>
      </c>
      <c r="AN102" s="87">
        <v>66.03</v>
      </c>
      <c r="AO102" s="87">
        <v>100.89</v>
      </c>
      <c r="AP102" s="87">
        <v>0</v>
      </c>
      <c r="AQ102" s="87">
        <v>0</v>
      </c>
      <c r="AR102" s="87">
        <v>43.21</v>
      </c>
      <c r="AS102" s="87">
        <v>147.96</v>
      </c>
      <c r="AT102" s="87">
        <v>64.540000000000006</v>
      </c>
      <c r="AU102" s="87">
        <v>0</v>
      </c>
      <c r="AV102" s="87">
        <v>0</v>
      </c>
      <c r="AW102" s="87">
        <v>45.66</v>
      </c>
      <c r="AX102" s="87"/>
      <c r="AY102" s="88">
        <f t="shared" si="35"/>
        <v>543.63</v>
      </c>
      <c r="AZ102" s="88">
        <v>2000</v>
      </c>
      <c r="BA102" s="88">
        <v>2000</v>
      </c>
      <c r="BB102" s="89"/>
    </row>
    <row r="103" spans="1:54" x14ac:dyDescent="0.3">
      <c r="A103" s="50"/>
      <c r="B103" s="50"/>
      <c r="C103" s="50"/>
      <c r="D103" s="50"/>
      <c r="E103" s="50"/>
      <c r="F103" s="50"/>
      <c r="G103" s="50" t="s">
        <v>158</v>
      </c>
      <c r="H103" s="51">
        <v>0</v>
      </c>
      <c r="I103" s="51">
        <v>0</v>
      </c>
      <c r="J103" s="51">
        <v>0</v>
      </c>
      <c r="K103" s="51">
        <v>800</v>
      </c>
      <c r="L103" s="51">
        <v>0</v>
      </c>
      <c r="M103" s="51">
        <v>2292.25</v>
      </c>
      <c r="N103" s="51">
        <v>0</v>
      </c>
      <c r="O103" s="51">
        <v>0</v>
      </c>
      <c r="P103" s="51">
        <v>0</v>
      </c>
      <c r="Q103" s="51">
        <v>0</v>
      </c>
      <c r="R103" s="51">
        <v>0</v>
      </c>
      <c r="S103" s="51">
        <v>0</v>
      </c>
      <c r="T103" s="51"/>
      <c r="U103" s="51">
        <f t="shared" si="34"/>
        <v>3092.25</v>
      </c>
      <c r="V103" s="67">
        <v>5000</v>
      </c>
      <c r="W103" s="67">
        <v>5000</v>
      </c>
      <c r="AB103" s="86"/>
      <c r="AC103" s="86"/>
      <c r="AD103" s="86"/>
      <c r="AE103" s="86"/>
      <c r="AF103" s="86"/>
      <c r="AG103" s="86" t="s">
        <v>158</v>
      </c>
      <c r="AH103" s="87"/>
      <c r="AI103" s="87"/>
      <c r="AJ103" s="87"/>
      <c r="AK103" s="87"/>
      <c r="AL103" s="87">
        <v>0</v>
      </c>
      <c r="AM103" s="87">
        <v>0</v>
      </c>
      <c r="AN103" s="87">
        <v>0</v>
      </c>
      <c r="AO103" s="87">
        <v>0</v>
      </c>
      <c r="AP103" s="87">
        <v>0</v>
      </c>
      <c r="AQ103" s="87">
        <v>275.2</v>
      </c>
      <c r="AR103" s="87">
        <v>0</v>
      </c>
      <c r="AS103" s="87">
        <v>0</v>
      </c>
      <c r="AT103" s="87">
        <v>0</v>
      </c>
      <c r="AU103" s="87">
        <v>0</v>
      </c>
      <c r="AV103" s="87">
        <v>0</v>
      </c>
      <c r="AW103" s="87">
        <v>0</v>
      </c>
      <c r="AX103" s="87"/>
      <c r="AY103" s="88">
        <f t="shared" si="35"/>
        <v>275.2</v>
      </c>
      <c r="AZ103" s="88">
        <v>5000</v>
      </c>
      <c r="BA103" s="88">
        <v>5000</v>
      </c>
      <c r="BB103" s="89"/>
    </row>
    <row r="104" spans="1:54" x14ac:dyDescent="0.3">
      <c r="A104" s="50"/>
      <c r="B104" s="50"/>
      <c r="C104" s="50"/>
      <c r="D104" s="50"/>
      <c r="E104" s="50"/>
      <c r="F104" s="50"/>
      <c r="G104" s="50" t="s">
        <v>159</v>
      </c>
      <c r="H104" s="51">
        <v>0</v>
      </c>
      <c r="I104" s="51">
        <v>0.45</v>
      </c>
      <c r="J104" s="51">
        <v>0</v>
      </c>
      <c r="K104" s="51">
        <v>0</v>
      </c>
      <c r="L104" s="51">
        <v>0</v>
      </c>
      <c r="M104" s="51">
        <v>0</v>
      </c>
      <c r="N104" s="51">
        <v>0</v>
      </c>
      <c r="O104" s="51">
        <v>0</v>
      </c>
      <c r="P104" s="51">
        <v>0</v>
      </c>
      <c r="Q104" s="51">
        <v>0</v>
      </c>
      <c r="R104" s="51">
        <v>0</v>
      </c>
      <c r="S104" s="51">
        <v>0</v>
      </c>
      <c r="T104" s="51"/>
      <c r="U104" s="51">
        <f t="shared" si="34"/>
        <v>0.45</v>
      </c>
      <c r="V104" s="67">
        <v>2500</v>
      </c>
      <c r="W104" s="67">
        <v>2500</v>
      </c>
      <c r="AB104" s="86"/>
      <c r="AC104" s="86"/>
      <c r="AD104" s="86"/>
      <c r="AE104" s="86"/>
      <c r="AF104" s="86"/>
      <c r="AG104" s="86" t="s">
        <v>159</v>
      </c>
      <c r="AH104" s="87"/>
      <c r="AI104" s="87"/>
      <c r="AJ104" s="87"/>
      <c r="AK104" s="87"/>
      <c r="AL104" s="87">
        <v>66.88</v>
      </c>
      <c r="AM104" s="87">
        <v>157.94</v>
      </c>
      <c r="AN104" s="87">
        <v>166.05</v>
      </c>
      <c r="AO104" s="87">
        <v>0</v>
      </c>
      <c r="AP104" s="87">
        <v>0</v>
      </c>
      <c r="AQ104" s="87">
        <v>0</v>
      </c>
      <c r="AR104" s="87">
        <v>0</v>
      </c>
      <c r="AS104" s="87">
        <v>0</v>
      </c>
      <c r="AT104" s="87">
        <v>248.76</v>
      </c>
      <c r="AU104" s="87">
        <v>0</v>
      </c>
      <c r="AV104" s="87">
        <v>127.06</v>
      </c>
      <c r="AW104" s="87">
        <v>76.099999999999994</v>
      </c>
      <c r="AX104" s="87"/>
      <c r="AY104" s="88">
        <f t="shared" si="35"/>
        <v>842.79</v>
      </c>
      <c r="AZ104" s="88">
        <v>2500</v>
      </c>
      <c r="BA104" s="88">
        <v>2500</v>
      </c>
      <c r="BB104" s="89"/>
    </row>
    <row r="105" spans="1:54" x14ac:dyDescent="0.3">
      <c r="A105" s="50"/>
      <c r="B105" s="50"/>
      <c r="C105" s="50"/>
      <c r="D105" s="50"/>
      <c r="E105" s="50"/>
      <c r="F105" s="50"/>
      <c r="G105" s="50" t="s">
        <v>160</v>
      </c>
      <c r="H105" s="51">
        <v>50</v>
      </c>
      <c r="I105" s="51">
        <v>100</v>
      </c>
      <c r="J105" s="51">
        <v>50</v>
      </c>
      <c r="K105" s="51">
        <v>50</v>
      </c>
      <c r="L105" s="51">
        <v>50</v>
      </c>
      <c r="M105" s="51">
        <v>50</v>
      </c>
      <c r="N105" s="51">
        <v>0</v>
      </c>
      <c r="O105" s="51">
        <v>50</v>
      </c>
      <c r="P105" s="51">
        <v>50</v>
      </c>
      <c r="Q105" s="51">
        <v>50</v>
      </c>
      <c r="R105" s="51">
        <v>100</v>
      </c>
      <c r="S105" s="51">
        <v>50</v>
      </c>
      <c r="T105" s="51"/>
      <c r="U105" s="51">
        <f t="shared" si="34"/>
        <v>650</v>
      </c>
      <c r="V105" s="67">
        <v>800</v>
      </c>
      <c r="W105" s="67">
        <v>800</v>
      </c>
      <c r="AB105" s="86"/>
      <c r="AC105" s="86"/>
      <c r="AD105" s="86"/>
      <c r="AE105" s="86"/>
      <c r="AF105" s="86"/>
      <c r="AG105" s="86" t="s">
        <v>160</v>
      </c>
      <c r="AH105" s="87"/>
      <c r="AI105" s="87"/>
      <c r="AJ105" s="87"/>
      <c r="AK105" s="87"/>
      <c r="AL105" s="87">
        <v>50</v>
      </c>
      <c r="AM105" s="87">
        <v>50</v>
      </c>
      <c r="AN105" s="87">
        <v>0</v>
      </c>
      <c r="AO105" s="87">
        <v>0</v>
      </c>
      <c r="AP105" s="87">
        <v>150</v>
      </c>
      <c r="AQ105" s="87">
        <v>100</v>
      </c>
      <c r="AR105" s="87">
        <v>50</v>
      </c>
      <c r="AS105" s="87">
        <v>0</v>
      </c>
      <c r="AT105" s="87">
        <v>0</v>
      </c>
      <c r="AU105" s="87">
        <v>50</v>
      </c>
      <c r="AV105" s="87">
        <v>50</v>
      </c>
      <c r="AW105" s="87">
        <v>50</v>
      </c>
      <c r="AX105" s="87"/>
      <c r="AY105" s="88">
        <f t="shared" si="35"/>
        <v>550</v>
      </c>
      <c r="AZ105" s="88">
        <v>800</v>
      </c>
      <c r="BA105" s="88">
        <v>800</v>
      </c>
      <c r="BB105" s="89"/>
    </row>
    <row r="106" spans="1:54" ht="15" thickBot="1" x14ac:dyDescent="0.35">
      <c r="A106" s="50"/>
      <c r="B106" s="50"/>
      <c r="C106" s="50"/>
      <c r="D106" s="50"/>
      <c r="E106" s="50"/>
      <c r="F106" s="50"/>
      <c r="G106" s="50" t="s">
        <v>161</v>
      </c>
      <c r="H106" s="52">
        <v>0</v>
      </c>
      <c r="I106" s="52">
        <v>183.75</v>
      </c>
      <c r="J106" s="52">
        <v>35.770000000000003</v>
      </c>
      <c r="K106" s="52">
        <v>103.47</v>
      </c>
      <c r="L106" s="52">
        <v>67.41</v>
      </c>
      <c r="M106" s="52">
        <v>128.22</v>
      </c>
      <c r="N106" s="52">
        <v>24.99</v>
      </c>
      <c r="O106" s="52">
        <v>83.79</v>
      </c>
      <c r="P106" s="52">
        <v>108.78</v>
      </c>
      <c r="Q106" s="52">
        <v>13.69</v>
      </c>
      <c r="R106" s="52">
        <v>74.489999999999995</v>
      </c>
      <c r="S106" s="52">
        <v>177.15</v>
      </c>
      <c r="T106" s="52"/>
      <c r="U106" s="52">
        <f t="shared" si="34"/>
        <v>1001.51</v>
      </c>
      <c r="V106" s="69">
        <v>1600</v>
      </c>
      <c r="W106" s="69">
        <v>1600</v>
      </c>
      <c r="AB106" s="86"/>
      <c r="AC106" s="86"/>
      <c r="AD106" s="86"/>
      <c r="AE106" s="86"/>
      <c r="AF106" s="86"/>
      <c r="AG106" s="86" t="s">
        <v>161</v>
      </c>
      <c r="AH106" s="90"/>
      <c r="AI106" s="90"/>
      <c r="AJ106" s="90"/>
      <c r="AK106" s="90"/>
      <c r="AL106" s="90">
        <v>135.31</v>
      </c>
      <c r="AM106" s="90">
        <v>0</v>
      </c>
      <c r="AN106" s="90">
        <v>93.71</v>
      </c>
      <c r="AO106" s="90">
        <v>72.73</v>
      </c>
      <c r="AP106" s="90">
        <v>304.77999999999997</v>
      </c>
      <c r="AQ106" s="90">
        <v>41.26</v>
      </c>
      <c r="AR106" s="90">
        <v>24.99</v>
      </c>
      <c r="AS106" s="90">
        <v>87.21</v>
      </c>
      <c r="AT106" s="90">
        <v>51.92</v>
      </c>
      <c r="AU106" s="90">
        <v>91.27</v>
      </c>
      <c r="AV106" s="90">
        <v>51.85</v>
      </c>
      <c r="AW106" s="90">
        <v>209.36</v>
      </c>
      <c r="AX106" s="90"/>
      <c r="AY106" s="91">
        <f t="shared" si="35"/>
        <v>1164.3900000000001</v>
      </c>
      <c r="AZ106" s="91">
        <v>1600</v>
      </c>
      <c r="BA106" s="91">
        <v>1600</v>
      </c>
      <c r="BB106" s="92"/>
    </row>
    <row r="107" spans="1:54" x14ac:dyDescent="0.3">
      <c r="A107" s="50"/>
      <c r="B107" s="50"/>
      <c r="C107" s="50"/>
      <c r="D107" s="50"/>
      <c r="E107" s="50"/>
      <c r="F107" s="50" t="s">
        <v>162</v>
      </c>
      <c r="G107" s="50"/>
      <c r="H107" s="51">
        <f t="shared" ref="H107:S107" si="36">ROUND(SUM(H75:H106),5)</f>
        <v>4493.18</v>
      </c>
      <c r="I107" s="51">
        <f t="shared" si="36"/>
        <v>7609.06</v>
      </c>
      <c r="J107" s="51">
        <f t="shared" si="36"/>
        <v>8331.69</v>
      </c>
      <c r="K107" s="51">
        <f t="shared" si="36"/>
        <v>17856.61</v>
      </c>
      <c r="L107" s="51">
        <f t="shared" si="36"/>
        <v>7525.12</v>
      </c>
      <c r="M107" s="51">
        <f t="shared" si="36"/>
        <v>7691.51</v>
      </c>
      <c r="N107" s="51">
        <f t="shared" si="36"/>
        <v>7263.43</v>
      </c>
      <c r="O107" s="51">
        <f t="shared" si="36"/>
        <v>4806.33</v>
      </c>
      <c r="P107" s="51">
        <f t="shared" si="36"/>
        <v>5613.65</v>
      </c>
      <c r="Q107" s="51">
        <f t="shared" si="36"/>
        <v>9512.99</v>
      </c>
      <c r="R107" s="51">
        <f t="shared" si="36"/>
        <v>5872.19</v>
      </c>
      <c r="S107" s="51">
        <f t="shared" si="36"/>
        <v>7610.44</v>
      </c>
      <c r="T107" s="51"/>
      <c r="U107" s="51">
        <f t="shared" si="34"/>
        <v>94186.2</v>
      </c>
      <c r="V107" s="51">
        <f>ROUND(SUM(V75:V106),5)</f>
        <v>172150</v>
      </c>
      <c r="W107" s="51">
        <f>ROUND(SUM(W75:W106),5)</f>
        <v>179150</v>
      </c>
      <c r="AB107" s="86"/>
      <c r="AC107" s="86"/>
      <c r="AD107" s="86"/>
      <c r="AE107" s="86"/>
      <c r="AF107" s="86" t="s">
        <v>162</v>
      </c>
      <c r="AG107" s="86"/>
      <c r="AH107" s="87"/>
      <c r="AI107" s="87"/>
      <c r="AJ107" s="87"/>
      <c r="AK107" s="87"/>
      <c r="AL107" s="87">
        <f t="shared" ref="AL107:AW107" si="37">ROUND(SUM(AL75:AL106),5)</f>
        <v>4929.17</v>
      </c>
      <c r="AM107" s="87">
        <f t="shared" si="37"/>
        <v>14242.92</v>
      </c>
      <c r="AN107" s="87">
        <f t="shared" si="37"/>
        <v>8152.11</v>
      </c>
      <c r="AO107" s="87">
        <f t="shared" si="37"/>
        <v>4982.71</v>
      </c>
      <c r="AP107" s="87">
        <f t="shared" si="37"/>
        <v>6733.26</v>
      </c>
      <c r="AQ107" s="87">
        <f t="shared" si="37"/>
        <v>7174.94</v>
      </c>
      <c r="AR107" s="87">
        <f t="shared" si="37"/>
        <v>5153.53</v>
      </c>
      <c r="AS107" s="87">
        <f t="shared" si="37"/>
        <v>4437.3500000000004</v>
      </c>
      <c r="AT107" s="87">
        <f t="shared" si="37"/>
        <v>6705.44</v>
      </c>
      <c r="AU107" s="87">
        <f t="shared" si="37"/>
        <v>6301.27</v>
      </c>
      <c r="AV107" s="87">
        <f t="shared" si="37"/>
        <v>6681.79</v>
      </c>
      <c r="AW107" s="87">
        <f t="shared" si="37"/>
        <v>8959.83</v>
      </c>
      <c r="AX107" s="87"/>
      <c r="AY107" s="88">
        <f t="shared" si="35"/>
        <v>84454.32</v>
      </c>
      <c r="AZ107" s="88">
        <f>ROUND(SUM(AZ75:AZ106),5)</f>
        <v>171350</v>
      </c>
      <c r="BA107" s="88">
        <f>ROUND(SUM(BA75:BA106),5)</f>
        <v>172150</v>
      </c>
      <c r="BB107" s="89"/>
    </row>
    <row r="108" spans="1:54" x14ac:dyDescent="0.3">
      <c r="A108" s="50"/>
      <c r="B108" s="50"/>
      <c r="C108" s="50"/>
      <c r="D108" s="50"/>
      <c r="E108" s="50"/>
      <c r="F108" s="50" t="s">
        <v>163</v>
      </c>
      <c r="G108" s="50"/>
      <c r="H108" s="51"/>
      <c r="I108" s="51"/>
      <c r="J108" s="51"/>
      <c r="K108" s="51"/>
      <c r="L108" s="51"/>
      <c r="M108" s="51"/>
      <c r="N108" s="51"/>
      <c r="O108" s="51"/>
      <c r="P108" s="51"/>
      <c r="Q108" s="51"/>
      <c r="R108" s="51"/>
      <c r="S108" s="51"/>
      <c r="T108" s="51"/>
      <c r="U108" s="51"/>
      <c r="V108" s="51"/>
      <c r="W108" s="51"/>
      <c r="AB108" s="86"/>
      <c r="AC108" s="86"/>
      <c r="AD108" s="86"/>
      <c r="AE108" s="86"/>
      <c r="AF108" s="86" t="s">
        <v>163</v>
      </c>
      <c r="AG108" s="86"/>
      <c r="AH108" s="87"/>
      <c r="AI108" s="87"/>
      <c r="AJ108" s="87"/>
      <c r="AK108" s="87"/>
      <c r="AL108" s="87"/>
      <c r="AM108" s="87"/>
      <c r="AN108" s="87"/>
      <c r="AO108" s="87"/>
      <c r="AP108" s="87"/>
      <c r="AQ108" s="87"/>
      <c r="AR108" s="87"/>
      <c r="AS108" s="87"/>
      <c r="AT108" s="87"/>
      <c r="AU108" s="87"/>
      <c r="AV108" s="87"/>
      <c r="AW108" s="87"/>
      <c r="AX108" s="87"/>
      <c r="AY108" s="88"/>
      <c r="AZ108" s="88"/>
      <c r="BA108" s="88"/>
      <c r="BB108" s="89"/>
    </row>
    <row r="109" spans="1:54" x14ac:dyDescent="0.3">
      <c r="A109" s="50"/>
      <c r="B109" s="50"/>
      <c r="C109" s="50"/>
      <c r="D109" s="50"/>
      <c r="E109" s="50"/>
      <c r="F109" s="50"/>
      <c r="G109" s="50" t="s">
        <v>164</v>
      </c>
      <c r="H109" s="51">
        <v>1792.61</v>
      </c>
      <c r="I109" s="51">
        <v>0</v>
      </c>
      <c r="J109" s="51">
        <v>0</v>
      </c>
      <c r="K109" s="51">
        <v>387.88</v>
      </c>
      <c r="L109" s="51">
        <v>2523.37</v>
      </c>
      <c r="M109" s="51">
        <v>2521.58</v>
      </c>
      <c r="N109" s="51">
        <v>2451.31</v>
      </c>
      <c r="O109" s="51">
        <v>0</v>
      </c>
      <c r="P109" s="51">
        <v>223.58</v>
      </c>
      <c r="Q109" s="51">
        <v>0</v>
      </c>
      <c r="R109" s="51">
        <v>295</v>
      </c>
      <c r="S109" s="51">
        <v>190</v>
      </c>
      <c r="T109" s="51"/>
      <c r="U109" s="51">
        <f t="shared" ref="U109:U121" si="38">ROUND(SUM(H109:T109),5)</f>
        <v>10385.33</v>
      </c>
      <c r="V109" s="67">
        <v>10000</v>
      </c>
      <c r="W109" s="67">
        <v>11000</v>
      </c>
      <c r="AB109" s="86"/>
      <c r="AC109" s="86"/>
      <c r="AD109" s="86"/>
      <c r="AE109" s="86"/>
      <c r="AF109" s="86"/>
      <c r="AG109" s="86" t="s">
        <v>164</v>
      </c>
      <c r="AH109" s="87"/>
      <c r="AI109" s="87"/>
      <c r="AJ109" s="87"/>
      <c r="AK109" s="87"/>
      <c r="AL109" s="87">
        <v>0</v>
      </c>
      <c r="AM109" s="87">
        <v>0</v>
      </c>
      <c r="AN109" s="87">
        <v>256.27</v>
      </c>
      <c r="AO109" s="87">
        <v>0</v>
      </c>
      <c r="AP109" s="87">
        <v>309.95</v>
      </c>
      <c r="AQ109" s="87">
        <v>0</v>
      </c>
      <c r="AR109" s="87">
        <v>0</v>
      </c>
      <c r="AS109" s="87">
        <v>100</v>
      </c>
      <c r="AT109" s="87">
        <v>0</v>
      </c>
      <c r="AU109" s="87">
        <v>0</v>
      </c>
      <c r="AV109" s="87">
        <v>0</v>
      </c>
      <c r="AW109" s="87">
        <v>0</v>
      </c>
      <c r="AX109" s="87"/>
      <c r="AY109" s="88">
        <f t="shared" ref="AY109:AY121" si="39">ROUND(SUM(AH109:AX109),5)</f>
        <v>666.22</v>
      </c>
      <c r="AZ109" s="88">
        <v>10000</v>
      </c>
      <c r="BA109" s="88">
        <v>10000</v>
      </c>
      <c r="BB109" s="89"/>
    </row>
    <row r="110" spans="1:54" x14ac:dyDescent="0.3">
      <c r="A110" s="50"/>
      <c r="B110" s="50"/>
      <c r="C110" s="50"/>
      <c r="D110" s="50"/>
      <c r="E110" s="50"/>
      <c r="F110" s="50"/>
      <c r="G110" s="50" t="s">
        <v>165</v>
      </c>
      <c r="H110" s="51">
        <v>0</v>
      </c>
      <c r="I110" s="51">
        <v>0</v>
      </c>
      <c r="J110" s="51">
        <v>0</v>
      </c>
      <c r="K110" s="51">
        <v>0</v>
      </c>
      <c r="L110" s="51">
        <v>0</v>
      </c>
      <c r="M110" s="51">
        <v>0</v>
      </c>
      <c r="N110" s="51">
        <v>0</v>
      </c>
      <c r="O110" s="51">
        <v>0</v>
      </c>
      <c r="P110" s="51">
        <v>0</v>
      </c>
      <c r="Q110" s="51">
        <v>0</v>
      </c>
      <c r="R110" s="51">
        <v>0</v>
      </c>
      <c r="S110" s="51">
        <v>0</v>
      </c>
      <c r="T110" s="51"/>
      <c r="U110" s="51">
        <f t="shared" si="38"/>
        <v>0</v>
      </c>
      <c r="V110" s="67">
        <v>2500</v>
      </c>
      <c r="W110" s="67">
        <v>2500</v>
      </c>
      <c r="AB110" s="86"/>
      <c r="AC110" s="86"/>
      <c r="AD110" s="86"/>
      <c r="AE110" s="86"/>
      <c r="AF110" s="86"/>
      <c r="AG110" s="86" t="s">
        <v>165</v>
      </c>
      <c r="AH110" s="87"/>
      <c r="AI110" s="87"/>
      <c r="AJ110" s="87"/>
      <c r="AK110" s="87"/>
      <c r="AL110" s="87">
        <v>260</v>
      </c>
      <c r="AM110" s="87">
        <v>0</v>
      </c>
      <c r="AN110" s="87">
        <v>0</v>
      </c>
      <c r="AO110" s="87">
        <v>0</v>
      </c>
      <c r="AP110" s="87">
        <v>0</v>
      </c>
      <c r="AQ110" s="87">
        <v>0</v>
      </c>
      <c r="AR110" s="87">
        <v>55.85</v>
      </c>
      <c r="AS110" s="87">
        <v>0</v>
      </c>
      <c r="AT110" s="87">
        <v>675</v>
      </c>
      <c r="AU110" s="87">
        <v>1525</v>
      </c>
      <c r="AV110" s="87">
        <v>591</v>
      </c>
      <c r="AW110" s="87">
        <v>0</v>
      </c>
      <c r="AX110" s="87"/>
      <c r="AY110" s="88">
        <f t="shared" si="39"/>
        <v>3106.85</v>
      </c>
      <c r="AZ110" s="88">
        <v>2500</v>
      </c>
      <c r="BA110" s="88">
        <v>2500</v>
      </c>
      <c r="BB110" s="89"/>
    </row>
    <row r="111" spans="1:54" x14ac:dyDescent="0.3">
      <c r="A111" s="50"/>
      <c r="B111" s="50"/>
      <c r="C111" s="50"/>
      <c r="D111" s="50"/>
      <c r="E111" s="50"/>
      <c r="F111" s="50"/>
      <c r="G111" s="50" t="s">
        <v>166</v>
      </c>
      <c r="H111" s="51">
        <v>2668.6</v>
      </c>
      <c r="I111" s="51">
        <v>61</v>
      </c>
      <c r="J111" s="51">
        <v>490</v>
      </c>
      <c r="K111" s="51">
        <v>2228</v>
      </c>
      <c r="L111" s="51">
        <v>2690</v>
      </c>
      <c r="M111" s="51">
        <v>490</v>
      </c>
      <c r="N111" s="51">
        <v>490</v>
      </c>
      <c r="O111" s="51">
        <v>2228</v>
      </c>
      <c r="P111" s="51">
        <v>539.59</v>
      </c>
      <c r="Q111" s="51">
        <v>1304</v>
      </c>
      <c r="R111" s="51">
        <v>2228</v>
      </c>
      <c r="S111" s="51">
        <v>490</v>
      </c>
      <c r="T111" s="51"/>
      <c r="U111" s="51">
        <f t="shared" si="38"/>
        <v>15907.19</v>
      </c>
      <c r="V111" s="67">
        <v>16500</v>
      </c>
      <c r="W111" s="67">
        <v>16500</v>
      </c>
      <c r="AB111" s="86"/>
      <c r="AC111" s="86"/>
      <c r="AD111" s="86"/>
      <c r="AE111" s="86"/>
      <c r="AF111" s="86"/>
      <c r="AG111" s="86" t="s">
        <v>166</v>
      </c>
      <c r="AH111" s="87"/>
      <c r="AI111" s="87"/>
      <c r="AJ111" s="87"/>
      <c r="AK111" s="87"/>
      <c r="AL111" s="87">
        <v>2873.04</v>
      </c>
      <c r="AM111" s="87">
        <v>51</v>
      </c>
      <c r="AN111" s="87">
        <v>490</v>
      </c>
      <c r="AO111" s="87">
        <v>2228</v>
      </c>
      <c r="AP111" s="87">
        <v>650.25</v>
      </c>
      <c r="AQ111" s="87">
        <v>497.74</v>
      </c>
      <c r="AR111" s="87">
        <v>2718</v>
      </c>
      <c r="AS111" s="87">
        <v>490</v>
      </c>
      <c r="AT111" s="87">
        <v>490</v>
      </c>
      <c r="AU111" s="87">
        <v>504.13</v>
      </c>
      <c r="AV111" s="87">
        <v>2433.37</v>
      </c>
      <c r="AW111" s="87">
        <v>0</v>
      </c>
      <c r="AX111" s="87"/>
      <c r="AY111" s="88">
        <f t="shared" si="39"/>
        <v>13425.53</v>
      </c>
      <c r="AZ111" s="88">
        <v>16500</v>
      </c>
      <c r="BA111" s="88">
        <v>16500</v>
      </c>
      <c r="BB111" s="89"/>
    </row>
    <row r="112" spans="1:54" x14ac:dyDescent="0.3">
      <c r="A112" s="50"/>
      <c r="B112" s="50"/>
      <c r="C112" s="50"/>
      <c r="D112" s="50"/>
      <c r="E112" s="50"/>
      <c r="F112" s="50"/>
      <c r="G112" s="50" t="s">
        <v>167</v>
      </c>
      <c r="H112" s="51">
        <v>900</v>
      </c>
      <c r="I112" s="51">
        <v>46</v>
      </c>
      <c r="J112" s="51">
        <v>450</v>
      </c>
      <c r="K112" s="51">
        <v>496</v>
      </c>
      <c r="L112" s="51">
        <v>691</v>
      </c>
      <c r="M112" s="51">
        <v>450</v>
      </c>
      <c r="N112" s="51">
        <v>546</v>
      </c>
      <c r="O112" s="51">
        <v>500</v>
      </c>
      <c r="P112" s="51">
        <v>546</v>
      </c>
      <c r="Q112" s="51">
        <v>500</v>
      </c>
      <c r="R112" s="51">
        <v>496</v>
      </c>
      <c r="S112" s="51">
        <v>450</v>
      </c>
      <c r="T112" s="51"/>
      <c r="U112" s="51">
        <f t="shared" si="38"/>
        <v>6071</v>
      </c>
      <c r="V112" s="67">
        <v>6000</v>
      </c>
      <c r="W112" s="67">
        <v>6800</v>
      </c>
      <c r="AB112" s="86"/>
      <c r="AC112" s="86"/>
      <c r="AD112" s="86"/>
      <c r="AE112" s="86"/>
      <c r="AF112" s="86"/>
      <c r="AG112" s="86" t="s">
        <v>167</v>
      </c>
      <c r="AH112" s="87"/>
      <c r="AI112" s="87"/>
      <c r="AJ112" s="87"/>
      <c r="AK112" s="87"/>
      <c r="AL112" s="87">
        <v>496</v>
      </c>
      <c r="AM112" s="87">
        <v>450</v>
      </c>
      <c r="AN112" s="87">
        <v>496</v>
      </c>
      <c r="AO112" s="87">
        <v>450</v>
      </c>
      <c r="AP112" s="87">
        <v>450</v>
      </c>
      <c r="AQ112" s="87">
        <v>496</v>
      </c>
      <c r="AR112" s="87">
        <v>496</v>
      </c>
      <c r="AS112" s="87">
        <v>450</v>
      </c>
      <c r="AT112" s="87">
        <v>496</v>
      </c>
      <c r="AU112" s="87">
        <v>450</v>
      </c>
      <c r="AV112" s="87">
        <v>496</v>
      </c>
      <c r="AW112" s="87">
        <v>450</v>
      </c>
      <c r="AX112" s="87"/>
      <c r="AY112" s="88">
        <f t="shared" si="39"/>
        <v>5676</v>
      </c>
      <c r="AZ112" s="88">
        <v>6000</v>
      </c>
      <c r="BA112" s="88">
        <v>6000</v>
      </c>
      <c r="BB112" s="89"/>
    </row>
    <row r="113" spans="1:56" x14ac:dyDescent="0.3">
      <c r="A113" s="50"/>
      <c r="B113" s="50"/>
      <c r="C113" s="50"/>
      <c r="D113" s="50"/>
      <c r="E113" s="50"/>
      <c r="F113" s="50"/>
      <c r="G113" s="50" t="s">
        <v>168</v>
      </c>
      <c r="H113" s="51">
        <v>0</v>
      </c>
      <c r="I113" s="51">
        <v>1400</v>
      </c>
      <c r="J113" s="51">
        <v>0</v>
      </c>
      <c r="K113" s="51">
        <v>0</v>
      </c>
      <c r="L113" s="51">
        <v>400</v>
      </c>
      <c r="M113" s="51">
        <v>0</v>
      </c>
      <c r="N113" s="51">
        <v>0</v>
      </c>
      <c r="O113" s="51">
        <v>0</v>
      </c>
      <c r="P113" s="51">
        <v>0</v>
      </c>
      <c r="Q113" s="51">
        <v>0</v>
      </c>
      <c r="R113" s="51">
        <v>0</v>
      </c>
      <c r="S113" s="51">
        <v>800</v>
      </c>
      <c r="T113" s="51"/>
      <c r="U113" s="51">
        <f t="shared" si="38"/>
        <v>2600</v>
      </c>
      <c r="V113" s="67">
        <v>2500</v>
      </c>
      <c r="W113" s="67">
        <v>2500</v>
      </c>
      <c r="AB113" s="86"/>
      <c r="AC113" s="86"/>
      <c r="AD113" s="86"/>
      <c r="AE113" s="86"/>
      <c r="AF113" s="86"/>
      <c r="AG113" s="86" t="s">
        <v>168</v>
      </c>
      <c r="AH113" s="87"/>
      <c r="AI113" s="87"/>
      <c r="AJ113" s="87"/>
      <c r="AK113" s="87"/>
      <c r="AL113" s="87">
        <v>300</v>
      </c>
      <c r="AM113" s="87">
        <v>0</v>
      </c>
      <c r="AN113" s="87">
        <v>0</v>
      </c>
      <c r="AO113" s="87">
        <v>0</v>
      </c>
      <c r="AP113" s="87">
        <v>0</v>
      </c>
      <c r="AQ113" s="87">
        <v>0</v>
      </c>
      <c r="AR113" s="87">
        <v>0</v>
      </c>
      <c r="AS113" s="87">
        <v>0</v>
      </c>
      <c r="AT113" s="87">
        <v>0</v>
      </c>
      <c r="AU113" s="87">
        <v>0</v>
      </c>
      <c r="AV113" s="87">
        <v>0</v>
      </c>
      <c r="AW113" s="87">
        <v>0</v>
      </c>
      <c r="AX113" s="87"/>
      <c r="AY113" s="88">
        <f t="shared" si="39"/>
        <v>300</v>
      </c>
      <c r="AZ113" s="88">
        <v>3500</v>
      </c>
      <c r="BA113" s="88">
        <v>2500</v>
      </c>
      <c r="BB113" s="89" t="s">
        <v>252</v>
      </c>
    </row>
    <row r="114" spans="1:56" x14ac:dyDescent="0.3">
      <c r="A114" s="50"/>
      <c r="B114" s="50"/>
      <c r="C114" s="50"/>
      <c r="D114" s="50"/>
      <c r="E114" s="50"/>
      <c r="F114" s="50"/>
      <c r="G114" s="50" t="s">
        <v>169</v>
      </c>
      <c r="H114" s="51">
        <v>0</v>
      </c>
      <c r="I114" s="51">
        <v>0</v>
      </c>
      <c r="J114" s="51">
        <v>155</v>
      </c>
      <c r="K114" s="51">
        <v>172</v>
      </c>
      <c r="L114" s="51">
        <v>0</v>
      </c>
      <c r="M114" s="51">
        <v>930</v>
      </c>
      <c r="N114" s="51">
        <v>0</v>
      </c>
      <c r="O114" s="51">
        <v>0</v>
      </c>
      <c r="P114" s="51">
        <v>305</v>
      </c>
      <c r="Q114" s="51">
        <v>0</v>
      </c>
      <c r="R114" s="51">
        <v>125</v>
      </c>
      <c r="S114" s="51">
        <v>465</v>
      </c>
      <c r="T114" s="51"/>
      <c r="U114" s="51">
        <f t="shared" si="38"/>
        <v>2152</v>
      </c>
      <c r="V114" s="67">
        <v>2500</v>
      </c>
      <c r="W114" s="67">
        <v>2500</v>
      </c>
      <c r="AB114" s="86"/>
      <c r="AC114" s="86"/>
      <c r="AD114" s="86"/>
      <c r="AE114" s="86"/>
      <c r="AF114" s="86"/>
      <c r="AG114" s="86" t="s">
        <v>169</v>
      </c>
      <c r="AH114" s="87"/>
      <c r="AI114" s="87"/>
      <c r="AJ114" s="87"/>
      <c r="AK114" s="87"/>
      <c r="AL114" s="87">
        <v>0</v>
      </c>
      <c r="AM114" s="87">
        <v>0</v>
      </c>
      <c r="AN114" s="87">
        <v>389</v>
      </c>
      <c r="AO114" s="87">
        <v>125</v>
      </c>
      <c r="AP114" s="87">
        <v>250</v>
      </c>
      <c r="AQ114" s="87">
        <v>0</v>
      </c>
      <c r="AR114" s="87">
        <v>0</v>
      </c>
      <c r="AS114" s="87">
        <v>0</v>
      </c>
      <c r="AT114" s="87">
        <v>560</v>
      </c>
      <c r="AU114" s="87">
        <v>0</v>
      </c>
      <c r="AV114" s="87">
        <v>250</v>
      </c>
      <c r="AW114" s="87">
        <v>0</v>
      </c>
      <c r="AX114" s="87"/>
      <c r="AY114" s="88">
        <f t="shared" si="39"/>
        <v>1574</v>
      </c>
      <c r="AZ114" s="88">
        <v>2500</v>
      </c>
      <c r="BA114" s="88">
        <v>2500</v>
      </c>
      <c r="BB114" s="89"/>
    </row>
    <row r="115" spans="1:56" ht="13.8" customHeight="1" x14ac:dyDescent="0.3">
      <c r="A115" s="50"/>
      <c r="B115" s="50"/>
      <c r="C115" s="50"/>
      <c r="D115" s="50"/>
      <c r="E115" s="50"/>
      <c r="F115" s="50"/>
      <c r="G115" s="50" t="s">
        <v>170</v>
      </c>
      <c r="H115" s="51">
        <v>0</v>
      </c>
      <c r="I115" s="51">
        <v>0</v>
      </c>
      <c r="J115" s="51">
        <v>0</v>
      </c>
      <c r="K115" s="51">
        <v>0</v>
      </c>
      <c r="L115" s="51">
        <v>0</v>
      </c>
      <c r="M115" s="51">
        <v>0</v>
      </c>
      <c r="N115" s="51">
        <v>0</v>
      </c>
      <c r="O115" s="51">
        <v>0</v>
      </c>
      <c r="P115" s="51">
        <v>0</v>
      </c>
      <c r="Q115" s="51">
        <v>0</v>
      </c>
      <c r="R115" s="51">
        <v>0</v>
      </c>
      <c r="S115" s="51">
        <v>0</v>
      </c>
      <c r="T115" s="51"/>
      <c r="U115" s="51">
        <v>0</v>
      </c>
      <c r="V115" s="67">
        <v>400</v>
      </c>
      <c r="W115" s="67">
        <v>400</v>
      </c>
      <c r="AB115" s="86"/>
      <c r="AC115" s="86"/>
      <c r="AD115" s="86"/>
      <c r="AE115" s="86"/>
      <c r="AF115" s="86"/>
      <c r="AG115" s="86" t="s">
        <v>170</v>
      </c>
      <c r="AH115" s="87"/>
      <c r="AI115" s="87"/>
      <c r="AJ115" s="87"/>
      <c r="AK115" s="87"/>
      <c r="AL115" s="87">
        <v>0</v>
      </c>
      <c r="AM115" s="87">
        <v>0</v>
      </c>
      <c r="AN115" s="87">
        <v>0</v>
      </c>
      <c r="AO115" s="87">
        <v>0</v>
      </c>
      <c r="AP115" s="87">
        <v>0</v>
      </c>
      <c r="AQ115" s="87">
        <v>0</v>
      </c>
      <c r="AR115" s="87">
        <v>0</v>
      </c>
      <c r="AS115" s="87">
        <v>0</v>
      </c>
      <c r="AT115" s="87">
        <v>0</v>
      </c>
      <c r="AU115" s="87">
        <v>0</v>
      </c>
      <c r="AV115" s="87">
        <v>0</v>
      </c>
      <c r="AW115" s="87">
        <v>0</v>
      </c>
      <c r="AX115" s="87"/>
      <c r="AY115" s="88">
        <f t="shared" si="39"/>
        <v>0</v>
      </c>
      <c r="AZ115" s="88">
        <v>250</v>
      </c>
      <c r="BA115" s="88">
        <v>400</v>
      </c>
      <c r="BB115" s="89" t="s">
        <v>263</v>
      </c>
    </row>
    <row r="116" spans="1:56" ht="13.8" customHeight="1" x14ac:dyDescent="0.3">
      <c r="A116" s="50"/>
      <c r="B116" s="50"/>
      <c r="C116" s="50"/>
      <c r="D116" s="50"/>
      <c r="E116" s="50"/>
      <c r="F116" s="50"/>
      <c r="G116" s="50" t="s">
        <v>171</v>
      </c>
      <c r="H116" s="51">
        <v>333.11</v>
      </c>
      <c r="I116" s="51">
        <v>0</v>
      </c>
      <c r="J116" s="51">
        <v>666.22</v>
      </c>
      <c r="K116" s="51">
        <v>71.599999999999994</v>
      </c>
      <c r="L116" s="51">
        <v>666.22</v>
      </c>
      <c r="M116" s="51">
        <v>8306.75</v>
      </c>
      <c r="N116" s="51">
        <v>149.18</v>
      </c>
      <c r="O116" s="51">
        <v>7675.8</v>
      </c>
      <c r="P116" s="51">
        <v>327.41000000000003</v>
      </c>
      <c r="Q116" s="51">
        <v>0</v>
      </c>
      <c r="R116" s="51">
        <v>0</v>
      </c>
      <c r="S116" s="51">
        <v>758.23</v>
      </c>
      <c r="T116" s="51"/>
      <c r="U116" s="51">
        <f t="shared" si="38"/>
        <v>18954.52</v>
      </c>
      <c r="V116" s="67">
        <v>7500</v>
      </c>
      <c r="W116" s="67">
        <v>7500</v>
      </c>
      <c r="AB116" s="86"/>
      <c r="AC116" s="86"/>
      <c r="AD116" s="86"/>
      <c r="AE116" s="86"/>
      <c r="AF116" s="86"/>
      <c r="AG116" s="86" t="s">
        <v>171</v>
      </c>
      <c r="AH116" s="87"/>
      <c r="AI116" s="87"/>
      <c r="AJ116" s="87"/>
      <c r="AK116" s="87"/>
      <c r="AL116" s="87">
        <v>305.61</v>
      </c>
      <c r="AM116" s="87">
        <v>0</v>
      </c>
      <c r="AN116" s="87">
        <v>611.22</v>
      </c>
      <c r="AO116" s="87">
        <v>305.61</v>
      </c>
      <c r="AP116" s="87">
        <v>305.61</v>
      </c>
      <c r="AQ116" s="87">
        <v>414.25</v>
      </c>
      <c r="AR116" s="87">
        <v>305.61</v>
      </c>
      <c r="AS116" s="87">
        <v>0</v>
      </c>
      <c r="AT116" s="87">
        <v>611.22</v>
      </c>
      <c r="AU116" s="87">
        <v>305.61</v>
      </c>
      <c r="AV116" s="87">
        <v>305.61</v>
      </c>
      <c r="AW116" s="87">
        <v>305.61</v>
      </c>
      <c r="AX116" s="87"/>
      <c r="AY116" s="88">
        <f t="shared" si="39"/>
        <v>3775.96</v>
      </c>
      <c r="AZ116" s="88">
        <v>3700</v>
      </c>
      <c r="BA116" s="88">
        <v>7500</v>
      </c>
      <c r="BB116" s="89" t="s">
        <v>262</v>
      </c>
    </row>
    <row r="117" spans="1:56" ht="13.8" customHeight="1" x14ac:dyDescent="0.3">
      <c r="A117" s="50"/>
      <c r="B117" s="50"/>
      <c r="C117" s="50"/>
      <c r="D117" s="50"/>
      <c r="E117" s="50"/>
      <c r="F117" s="50"/>
      <c r="G117" s="50" t="s">
        <v>172</v>
      </c>
      <c r="H117" s="51">
        <v>187.95</v>
      </c>
      <c r="I117" s="51">
        <v>185.81</v>
      </c>
      <c r="J117" s="51">
        <v>187.35</v>
      </c>
      <c r="K117" s="51">
        <v>471.19</v>
      </c>
      <c r="L117" s="51">
        <v>36.840000000000003</v>
      </c>
      <c r="M117" s="51">
        <v>228.9</v>
      </c>
      <c r="N117" s="51">
        <v>0</v>
      </c>
      <c r="O117" s="51">
        <v>385.67</v>
      </c>
      <c r="P117" s="51">
        <v>484.47</v>
      </c>
      <c r="Q117" s="51">
        <v>184.32</v>
      </c>
      <c r="R117" s="51">
        <v>384.91</v>
      </c>
      <c r="S117" s="51">
        <v>185.81</v>
      </c>
      <c r="T117" s="51"/>
      <c r="U117" s="51">
        <f t="shared" si="38"/>
        <v>2923.22</v>
      </c>
      <c r="V117" s="67">
        <v>4000</v>
      </c>
      <c r="W117" s="67">
        <v>4800</v>
      </c>
      <c r="AB117" s="86"/>
      <c r="AC117" s="86"/>
      <c r="AD117" s="86"/>
      <c r="AE117" s="86"/>
      <c r="AF117" s="86"/>
      <c r="AG117" s="86" t="s">
        <v>172</v>
      </c>
      <c r="AH117" s="87"/>
      <c r="AI117" s="87"/>
      <c r="AJ117" s="87"/>
      <c r="AK117" s="87"/>
      <c r="AL117" s="87">
        <v>330.81</v>
      </c>
      <c r="AM117" s="87">
        <v>96.32</v>
      </c>
      <c r="AN117" s="87">
        <v>169.12</v>
      </c>
      <c r="AO117" s="87">
        <v>97.75</v>
      </c>
      <c r="AP117" s="87">
        <v>134.9</v>
      </c>
      <c r="AQ117" s="87">
        <v>147.91</v>
      </c>
      <c r="AR117" s="87">
        <v>325.38</v>
      </c>
      <c r="AS117" s="87">
        <v>0</v>
      </c>
      <c r="AT117" s="87">
        <v>265.42</v>
      </c>
      <c r="AU117" s="87">
        <v>163.34</v>
      </c>
      <c r="AV117" s="87">
        <v>122.25</v>
      </c>
      <c r="AW117" s="87">
        <v>199.82</v>
      </c>
      <c r="AX117" s="87"/>
      <c r="AY117" s="88">
        <f t="shared" si="39"/>
        <v>2053.02</v>
      </c>
      <c r="AZ117" s="88">
        <v>2800</v>
      </c>
      <c r="BA117" s="88">
        <v>4000</v>
      </c>
      <c r="BB117" s="89" t="s">
        <v>261</v>
      </c>
    </row>
    <row r="118" spans="1:56" x14ac:dyDescent="0.3">
      <c r="A118" s="50"/>
      <c r="B118" s="50"/>
      <c r="C118" s="50"/>
      <c r="D118" s="50"/>
      <c r="E118" s="50"/>
      <c r="F118" s="50"/>
      <c r="G118" s="50" t="s">
        <v>173</v>
      </c>
      <c r="H118" s="51">
        <v>199.95</v>
      </c>
      <c r="I118" s="51">
        <v>764.87</v>
      </c>
      <c r="J118" s="51">
        <v>199.95</v>
      </c>
      <c r="K118" s="51">
        <v>1384.11</v>
      </c>
      <c r="L118" s="51">
        <v>471.42</v>
      </c>
      <c r="M118" s="51">
        <v>1236.1400000000001</v>
      </c>
      <c r="N118" s="51">
        <v>1269.6099999999999</v>
      </c>
      <c r="O118" s="51">
        <v>258.58</v>
      </c>
      <c r="P118" s="51">
        <v>2321.1999999999998</v>
      </c>
      <c r="Q118" s="51">
        <v>1090.26</v>
      </c>
      <c r="R118" s="51">
        <v>684.66</v>
      </c>
      <c r="S118" s="51">
        <v>938.47</v>
      </c>
      <c r="T118" s="51"/>
      <c r="U118" s="51">
        <f t="shared" si="38"/>
        <v>10819.22</v>
      </c>
      <c r="V118" s="67">
        <v>13000</v>
      </c>
      <c r="W118" s="67">
        <v>13000</v>
      </c>
      <c r="AB118" s="86"/>
      <c r="AC118" s="86"/>
      <c r="AD118" s="86"/>
      <c r="AE118" s="86"/>
      <c r="AF118" s="86"/>
      <c r="AG118" s="86" t="s">
        <v>173</v>
      </c>
      <c r="AH118" s="87"/>
      <c r="AI118" s="87"/>
      <c r="AJ118" s="87"/>
      <c r="AK118" s="87"/>
      <c r="AL118" s="87">
        <v>1549.97</v>
      </c>
      <c r="AM118" s="87">
        <v>1016.67</v>
      </c>
      <c r="AN118" s="87">
        <v>1015.39</v>
      </c>
      <c r="AO118" s="87">
        <v>289.32</v>
      </c>
      <c r="AP118" s="87">
        <v>1934.04</v>
      </c>
      <c r="AQ118" s="87">
        <v>903.78</v>
      </c>
      <c r="AR118" s="87">
        <v>1184.33</v>
      </c>
      <c r="AS118" s="87">
        <v>443.68</v>
      </c>
      <c r="AT118" s="87">
        <v>1731.99</v>
      </c>
      <c r="AU118" s="87">
        <v>1022.29</v>
      </c>
      <c r="AV118" s="87">
        <v>833.3</v>
      </c>
      <c r="AW118" s="87">
        <v>572.04999999999995</v>
      </c>
      <c r="AX118" s="87"/>
      <c r="AY118" s="88">
        <f t="shared" si="39"/>
        <v>12496.81</v>
      </c>
      <c r="AZ118" s="88">
        <v>12500</v>
      </c>
      <c r="BA118" s="88">
        <v>13000</v>
      </c>
      <c r="BB118" s="89"/>
    </row>
    <row r="119" spans="1:56" ht="15" thickBot="1" x14ac:dyDescent="0.35">
      <c r="A119" s="50"/>
      <c r="B119" s="50"/>
      <c r="C119" s="50"/>
      <c r="D119" s="50"/>
      <c r="E119" s="50"/>
      <c r="F119" s="50"/>
      <c r="G119" s="50" t="s">
        <v>174</v>
      </c>
      <c r="H119" s="51">
        <v>2011.87</v>
      </c>
      <c r="I119" s="51">
        <v>0</v>
      </c>
      <c r="J119" s="51">
        <v>299.66000000000003</v>
      </c>
      <c r="K119" s="51">
        <v>1323.9</v>
      </c>
      <c r="L119" s="51">
        <v>45.99</v>
      </c>
      <c r="M119" s="51">
        <v>442.46</v>
      </c>
      <c r="N119" s="51">
        <v>0</v>
      </c>
      <c r="O119" s="51">
        <v>342.55</v>
      </c>
      <c r="P119" s="51">
        <v>0</v>
      </c>
      <c r="Q119" s="51">
        <v>60.42</v>
      </c>
      <c r="R119" s="51">
        <v>0</v>
      </c>
      <c r="S119" s="51">
        <v>11382.67</v>
      </c>
      <c r="T119" s="51"/>
      <c r="U119" s="51">
        <f t="shared" si="38"/>
        <v>15909.52</v>
      </c>
      <c r="V119" s="67">
        <v>8500</v>
      </c>
      <c r="W119" s="67">
        <v>8500</v>
      </c>
      <c r="AB119" s="86"/>
      <c r="AC119" s="86"/>
      <c r="AD119" s="86"/>
      <c r="AE119" s="86"/>
      <c r="AF119" s="86"/>
      <c r="AG119" s="86" t="s">
        <v>174</v>
      </c>
      <c r="AH119" s="87"/>
      <c r="AI119" s="87"/>
      <c r="AJ119" s="87"/>
      <c r="AK119" s="87"/>
      <c r="AL119" s="87">
        <v>0</v>
      </c>
      <c r="AM119" s="87">
        <v>0</v>
      </c>
      <c r="AN119" s="87">
        <v>188.42</v>
      </c>
      <c r="AO119" s="87">
        <v>1763.16</v>
      </c>
      <c r="AP119" s="87">
        <v>0</v>
      </c>
      <c r="AQ119" s="87">
        <v>82</v>
      </c>
      <c r="AR119" s="87">
        <v>88</v>
      </c>
      <c r="AS119" s="87">
        <v>0</v>
      </c>
      <c r="AT119" s="87">
        <v>216</v>
      </c>
      <c r="AU119" s="87">
        <v>0</v>
      </c>
      <c r="AV119" s="87">
        <v>0</v>
      </c>
      <c r="AW119" s="87">
        <v>0</v>
      </c>
      <c r="AX119" s="87"/>
      <c r="AY119" s="88">
        <f t="shared" si="39"/>
        <v>2337.58</v>
      </c>
      <c r="AZ119" s="88">
        <v>8500</v>
      </c>
      <c r="BA119" s="88">
        <v>8500</v>
      </c>
      <c r="BB119" s="89"/>
    </row>
    <row r="120" spans="1:56" ht="15" thickBot="1" x14ac:dyDescent="0.35">
      <c r="A120" s="50"/>
      <c r="B120" s="50"/>
      <c r="C120" s="50"/>
      <c r="D120" s="50"/>
      <c r="E120" s="50"/>
      <c r="F120" s="50" t="s">
        <v>175</v>
      </c>
      <c r="G120" s="50"/>
      <c r="H120" s="53">
        <f t="shared" ref="H120:S120" si="40">ROUND(SUM(H108:H119),5)</f>
        <v>8094.09</v>
      </c>
      <c r="I120" s="53">
        <f t="shared" si="40"/>
        <v>2457.6799999999998</v>
      </c>
      <c r="J120" s="53">
        <f t="shared" si="40"/>
        <v>2448.1799999999998</v>
      </c>
      <c r="K120" s="53">
        <f t="shared" si="40"/>
        <v>6534.68</v>
      </c>
      <c r="L120" s="53">
        <f t="shared" si="40"/>
        <v>7524.84</v>
      </c>
      <c r="M120" s="53">
        <f t="shared" si="40"/>
        <v>14605.83</v>
      </c>
      <c r="N120" s="53">
        <f t="shared" si="40"/>
        <v>4906.1000000000004</v>
      </c>
      <c r="O120" s="53">
        <f t="shared" si="40"/>
        <v>11390.6</v>
      </c>
      <c r="P120" s="53">
        <f t="shared" si="40"/>
        <v>4747.25</v>
      </c>
      <c r="Q120" s="53">
        <f t="shared" si="40"/>
        <v>3139</v>
      </c>
      <c r="R120" s="53">
        <f t="shared" si="40"/>
        <v>4213.57</v>
      </c>
      <c r="S120" s="53">
        <f t="shared" si="40"/>
        <v>15660.18</v>
      </c>
      <c r="T120" s="53"/>
      <c r="U120" s="53">
        <f t="shared" si="38"/>
        <v>85722</v>
      </c>
      <c r="V120" s="53">
        <f>ROUND(SUM(V108:V119),5)</f>
        <v>73400</v>
      </c>
      <c r="W120" s="53">
        <f>ROUND(SUM(W108:W119),5)</f>
        <v>76000</v>
      </c>
      <c r="AB120" s="86"/>
      <c r="AC120" s="86"/>
      <c r="AD120" s="86"/>
      <c r="AE120" s="86" t="s">
        <v>176</v>
      </c>
      <c r="AF120" s="86" t="s">
        <v>175</v>
      </c>
      <c r="AG120" s="86"/>
      <c r="AH120" s="93"/>
      <c r="AI120" s="93"/>
      <c r="AJ120" s="93"/>
      <c r="AK120" s="93"/>
      <c r="AL120" s="93">
        <f t="shared" ref="AL120:AW120" si="41">ROUND(SUM(AL108:AL119),5)</f>
        <v>6115.43</v>
      </c>
      <c r="AM120" s="93">
        <f t="shared" si="41"/>
        <v>1613.99</v>
      </c>
      <c r="AN120" s="93">
        <f t="shared" si="41"/>
        <v>3615.42</v>
      </c>
      <c r="AO120" s="93">
        <f t="shared" si="41"/>
        <v>5258.84</v>
      </c>
      <c r="AP120" s="93">
        <f t="shared" si="41"/>
        <v>4034.75</v>
      </c>
      <c r="AQ120" s="93">
        <f t="shared" si="41"/>
        <v>2541.6799999999998</v>
      </c>
      <c r="AR120" s="93">
        <f t="shared" si="41"/>
        <v>5173.17</v>
      </c>
      <c r="AS120" s="93">
        <f t="shared" si="41"/>
        <v>1483.68</v>
      </c>
      <c r="AT120" s="93">
        <f t="shared" si="41"/>
        <v>5045.63</v>
      </c>
      <c r="AU120" s="93">
        <f t="shared" si="41"/>
        <v>3970.37</v>
      </c>
      <c r="AV120" s="93">
        <f t="shared" si="41"/>
        <v>5031.53</v>
      </c>
      <c r="AW120" s="93">
        <f t="shared" si="41"/>
        <v>1527.48</v>
      </c>
      <c r="AX120" s="93"/>
      <c r="AY120" s="94">
        <f t="shared" si="39"/>
        <v>45411.97</v>
      </c>
      <c r="AZ120" s="94">
        <f>ROUND(SUM(AZ108:AZ119),5)</f>
        <v>68750</v>
      </c>
      <c r="BA120" s="94">
        <f>ROUND(SUM(BA108:BA119),5)</f>
        <v>73400</v>
      </c>
      <c r="BB120" s="95"/>
    </row>
    <row r="121" spans="1:56" x14ac:dyDescent="0.3">
      <c r="A121" s="50"/>
      <c r="B121" s="50"/>
      <c r="C121" s="50"/>
      <c r="D121" s="50"/>
      <c r="E121" s="50" t="s">
        <v>176</v>
      </c>
      <c r="F121" s="50"/>
      <c r="G121" s="50"/>
      <c r="H121" s="51">
        <f t="shared" ref="H121:S121" si="42">ROUND(H70+H74+H107+H120,5)</f>
        <v>12924.06</v>
      </c>
      <c r="I121" s="51">
        <f t="shared" si="42"/>
        <v>11023.44</v>
      </c>
      <c r="J121" s="51">
        <f t="shared" si="42"/>
        <v>11741.11</v>
      </c>
      <c r="K121" s="51">
        <f t="shared" si="42"/>
        <v>25380.53</v>
      </c>
      <c r="L121" s="51">
        <f t="shared" si="42"/>
        <v>15968.64</v>
      </c>
      <c r="M121" s="51">
        <f t="shared" si="42"/>
        <v>23086.62</v>
      </c>
      <c r="N121" s="51">
        <f t="shared" si="42"/>
        <v>12862.43</v>
      </c>
      <c r="O121" s="51">
        <f t="shared" si="42"/>
        <v>16906.099999999999</v>
      </c>
      <c r="P121" s="51">
        <f t="shared" si="42"/>
        <v>11140.94</v>
      </c>
      <c r="Q121" s="51">
        <f t="shared" si="42"/>
        <v>13429.22</v>
      </c>
      <c r="R121" s="51">
        <f t="shared" si="42"/>
        <v>10871.28</v>
      </c>
      <c r="S121" s="51">
        <f t="shared" si="42"/>
        <v>24733</v>
      </c>
      <c r="T121" s="51"/>
      <c r="U121" s="51">
        <f t="shared" si="38"/>
        <v>190067.37</v>
      </c>
      <c r="V121" s="51">
        <f>ROUND(V70+V74+V107+V120,5)</f>
        <v>255150</v>
      </c>
      <c r="W121" s="51">
        <f>ROUND(W70+W74+W107+W120,5)</f>
        <v>265550</v>
      </c>
      <c r="AB121" s="86"/>
      <c r="AC121" s="86"/>
      <c r="AD121" s="86"/>
      <c r="AE121" s="86" t="s">
        <v>177</v>
      </c>
      <c r="AF121" s="86"/>
      <c r="AG121" s="86"/>
      <c r="AH121" s="87"/>
      <c r="AI121" s="87"/>
      <c r="AJ121" s="87"/>
      <c r="AK121" s="87"/>
      <c r="AL121" s="87">
        <f t="shared" ref="AL121:AW121" si="43">ROUND(AL70+AL74+AL107+AL120,5)</f>
        <v>11309.88</v>
      </c>
      <c r="AM121" s="87">
        <f t="shared" si="43"/>
        <v>16749.12</v>
      </c>
      <c r="AN121" s="87">
        <f t="shared" si="43"/>
        <v>12622.71</v>
      </c>
      <c r="AO121" s="87">
        <f t="shared" si="43"/>
        <v>11103.24</v>
      </c>
      <c r="AP121" s="87">
        <f t="shared" si="43"/>
        <v>11446.41</v>
      </c>
      <c r="AQ121" s="87">
        <f t="shared" si="43"/>
        <v>10453.459999999999</v>
      </c>
      <c r="AR121" s="87">
        <f t="shared" si="43"/>
        <v>11012.23</v>
      </c>
      <c r="AS121" s="87">
        <f t="shared" si="43"/>
        <v>6587.86</v>
      </c>
      <c r="AT121" s="87">
        <f t="shared" si="43"/>
        <v>12475.07</v>
      </c>
      <c r="AU121" s="87">
        <f t="shared" si="43"/>
        <v>10928.87</v>
      </c>
      <c r="AV121" s="87">
        <f t="shared" si="43"/>
        <v>12329.12</v>
      </c>
      <c r="AW121" s="87">
        <f t="shared" si="43"/>
        <v>11692.02</v>
      </c>
      <c r="AX121" s="87"/>
      <c r="AY121" s="88">
        <f t="shared" si="39"/>
        <v>138709.99</v>
      </c>
      <c r="AZ121" s="88">
        <f>ROUND(AZ70+AZ74+AZ107+AZ120,5)</f>
        <v>248400</v>
      </c>
      <c r="BA121" s="88">
        <f>ROUND(BA70+BA74+BA107+BA120,5)</f>
        <v>255150</v>
      </c>
      <c r="BB121" s="89"/>
    </row>
    <row r="122" spans="1:56" x14ac:dyDescent="0.3">
      <c r="A122" s="50"/>
      <c r="B122" s="50"/>
      <c r="C122" s="50"/>
      <c r="D122" s="50"/>
      <c r="E122" s="50" t="s">
        <v>177</v>
      </c>
      <c r="F122" s="50"/>
      <c r="G122" s="50"/>
      <c r="H122" s="51"/>
      <c r="I122" s="51"/>
      <c r="J122" s="51"/>
      <c r="K122" s="51"/>
      <c r="L122" s="51"/>
      <c r="M122" s="51"/>
      <c r="N122" s="51"/>
      <c r="O122" s="51"/>
      <c r="P122" s="51"/>
      <c r="Q122" s="51"/>
      <c r="R122" s="51"/>
      <c r="S122" s="51"/>
      <c r="T122" s="51"/>
      <c r="U122" s="51"/>
      <c r="V122" s="51"/>
      <c r="W122" s="51"/>
      <c r="AB122" s="86"/>
      <c r="AC122" s="86"/>
      <c r="AD122" s="86"/>
      <c r="AE122" s="86"/>
      <c r="AF122" s="86"/>
      <c r="AG122" s="86"/>
      <c r="AH122" s="87"/>
      <c r="AI122" s="87"/>
      <c r="AJ122" s="87"/>
      <c r="AK122" s="87"/>
      <c r="AL122" s="87"/>
      <c r="AM122" s="87"/>
      <c r="AN122" s="87"/>
      <c r="AO122" s="87"/>
      <c r="AP122" s="87"/>
      <c r="AQ122" s="87"/>
      <c r="AR122" s="87"/>
      <c r="AS122" s="87"/>
      <c r="AT122" s="87"/>
      <c r="AU122" s="87"/>
      <c r="AV122" s="87"/>
      <c r="AW122" s="87"/>
      <c r="AX122" s="87"/>
      <c r="AY122" s="88"/>
      <c r="AZ122" s="88"/>
      <c r="BA122" s="88"/>
      <c r="BB122" s="89"/>
    </row>
    <row r="123" spans="1:56" x14ac:dyDescent="0.3">
      <c r="A123" s="50"/>
      <c r="B123" s="50"/>
      <c r="C123" s="50"/>
      <c r="D123" s="50"/>
      <c r="E123" s="50"/>
      <c r="F123" s="50" t="s">
        <v>178</v>
      </c>
      <c r="G123" s="50"/>
      <c r="H123" s="51"/>
      <c r="I123" s="51"/>
      <c r="J123" s="51"/>
      <c r="K123" s="51"/>
      <c r="L123" s="51"/>
      <c r="M123" s="51"/>
      <c r="N123" s="51"/>
      <c r="O123" s="51"/>
      <c r="P123" s="51"/>
      <c r="Q123" s="51"/>
      <c r="R123" s="51"/>
      <c r="S123" s="51"/>
      <c r="T123" s="51"/>
      <c r="U123" s="51"/>
      <c r="V123" s="51"/>
      <c r="W123" s="51"/>
      <c r="AB123" s="86"/>
      <c r="AC123" s="86"/>
      <c r="AD123" s="86"/>
      <c r="AE123" s="86"/>
      <c r="AF123" s="86" t="s">
        <v>178</v>
      </c>
      <c r="AG123" s="86"/>
      <c r="AH123" s="87"/>
      <c r="AI123" s="87"/>
      <c r="AJ123" s="87"/>
      <c r="AK123" s="87"/>
      <c r="AL123" s="87"/>
      <c r="AM123" s="87"/>
      <c r="AN123" s="87"/>
      <c r="AO123" s="87"/>
      <c r="AP123" s="87"/>
      <c r="AQ123" s="87"/>
      <c r="AR123" s="87"/>
      <c r="AS123" s="87"/>
      <c r="AT123" s="87"/>
      <c r="AU123" s="87"/>
      <c r="AV123" s="87"/>
      <c r="AW123" s="87"/>
      <c r="AX123" s="87"/>
      <c r="AY123" s="88"/>
      <c r="AZ123" s="88"/>
      <c r="BA123" s="88"/>
      <c r="BB123" s="89"/>
    </row>
    <row r="124" spans="1:56" ht="22.2" thickBot="1" x14ac:dyDescent="0.35">
      <c r="A124" s="50"/>
      <c r="B124" s="50"/>
      <c r="C124" s="50"/>
      <c r="D124" s="50"/>
      <c r="E124" s="50"/>
      <c r="F124" s="50"/>
      <c r="G124" s="50" t="s">
        <v>179</v>
      </c>
      <c r="H124" s="52">
        <v>0</v>
      </c>
      <c r="I124" s="52">
        <v>0</v>
      </c>
      <c r="J124" s="52">
        <v>0</v>
      </c>
      <c r="K124" s="52">
        <v>0</v>
      </c>
      <c r="L124" s="52">
        <v>0</v>
      </c>
      <c r="M124" s="52">
        <v>0</v>
      </c>
      <c r="N124" s="52">
        <v>0</v>
      </c>
      <c r="O124" s="52">
        <v>0</v>
      </c>
      <c r="P124" s="52">
        <v>0</v>
      </c>
      <c r="Q124" s="52">
        <v>0</v>
      </c>
      <c r="R124" s="52">
        <v>0</v>
      </c>
      <c r="S124" s="52">
        <v>48942.34</v>
      </c>
      <c r="T124" s="52"/>
      <c r="U124" s="52">
        <f>ROUND(SUM(H124:T124),5)</f>
        <v>48942.34</v>
      </c>
      <c r="V124" s="52">
        <v>0</v>
      </c>
      <c r="W124" s="52">
        <v>0</v>
      </c>
      <c r="X124" s="68" t="s">
        <v>205</v>
      </c>
      <c r="AB124" s="86"/>
      <c r="AC124" s="86"/>
      <c r="AD124" s="86"/>
      <c r="AE124" s="86"/>
      <c r="AF124" s="86"/>
      <c r="AG124" s="86" t="s">
        <v>179</v>
      </c>
      <c r="AH124" s="90"/>
      <c r="AI124" s="90"/>
      <c r="AJ124" s="90"/>
      <c r="AK124" s="90"/>
      <c r="AL124" s="90">
        <v>0</v>
      </c>
      <c r="AM124" s="90">
        <v>0</v>
      </c>
      <c r="AN124" s="90">
        <v>0</v>
      </c>
      <c r="AO124" s="90">
        <v>0</v>
      </c>
      <c r="AP124" s="90">
        <v>0</v>
      </c>
      <c r="AQ124" s="90">
        <v>0</v>
      </c>
      <c r="AR124" s="90">
        <v>0</v>
      </c>
      <c r="AS124" s="90">
        <v>0</v>
      </c>
      <c r="AT124" s="90">
        <v>0</v>
      </c>
      <c r="AU124" s="90">
        <v>0</v>
      </c>
      <c r="AV124" s="90">
        <v>0</v>
      </c>
      <c r="AW124" s="90">
        <v>50812.91</v>
      </c>
      <c r="AX124" s="90"/>
      <c r="AY124" s="91">
        <f>ROUND(SUM(AH124:AX124),5)</f>
        <v>50812.91</v>
      </c>
      <c r="AZ124" s="91">
        <v>0</v>
      </c>
      <c r="BA124" s="91">
        <v>0</v>
      </c>
      <c r="BB124" s="92" t="s">
        <v>205</v>
      </c>
    </row>
    <row r="125" spans="1:56" x14ac:dyDescent="0.3">
      <c r="A125" s="50"/>
      <c r="B125" s="50"/>
      <c r="C125" s="50"/>
      <c r="D125" s="50"/>
      <c r="E125" s="50"/>
      <c r="F125" s="50" t="s">
        <v>180</v>
      </c>
      <c r="G125" s="50"/>
      <c r="H125" s="51">
        <f t="shared" ref="H125:P125" si="44">ROUND(SUM(H123:H124),5)</f>
        <v>0</v>
      </c>
      <c r="I125" s="51">
        <f t="shared" si="44"/>
        <v>0</v>
      </c>
      <c r="J125" s="51">
        <f t="shared" si="44"/>
        <v>0</v>
      </c>
      <c r="K125" s="51">
        <f t="shared" si="44"/>
        <v>0</v>
      </c>
      <c r="L125" s="51">
        <f t="shared" si="44"/>
        <v>0</v>
      </c>
      <c r="M125" s="51">
        <f t="shared" si="44"/>
        <v>0</v>
      </c>
      <c r="N125" s="51">
        <f t="shared" si="44"/>
        <v>0</v>
      </c>
      <c r="O125" s="51">
        <f t="shared" si="44"/>
        <v>0</v>
      </c>
      <c r="P125" s="51">
        <f t="shared" si="44"/>
        <v>0</v>
      </c>
      <c r="Q125" s="51">
        <f>ROUND(SUM(Q123:Q124),5)</f>
        <v>0</v>
      </c>
      <c r="R125" s="51">
        <f>ROUND(SUM(R123:R124),5)</f>
        <v>0</v>
      </c>
      <c r="S125" s="51">
        <f>ROUND(SUM(S123:S124),5)</f>
        <v>48942.34</v>
      </c>
      <c r="T125" s="51"/>
      <c r="U125" s="51">
        <f>ROUND(SUM(H125:T125),5)</f>
        <v>48942.34</v>
      </c>
      <c r="V125" s="51">
        <f>ROUND(SUM(V123:V124),5)</f>
        <v>0</v>
      </c>
      <c r="W125" s="51">
        <f>ROUND(SUM(W123:W124),5)</f>
        <v>0</v>
      </c>
      <c r="AB125" s="86"/>
      <c r="AC125" s="86"/>
      <c r="AD125" s="86"/>
      <c r="AE125" s="86"/>
      <c r="AF125" s="86" t="s">
        <v>180</v>
      </c>
      <c r="AG125" s="86"/>
      <c r="AH125" s="87"/>
      <c r="AI125" s="87"/>
      <c r="AJ125" s="87"/>
      <c r="AK125" s="87"/>
      <c r="AL125" s="87">
        <f t="shared" ref="AL125:AW125" si="45">ROUND(SUM(AL123:AL124),5)</f>
        <v>0</v>
      </c>
      <c r="AM125" s="87">
        <f t="shared" si="45"/>
        <v>0</v>
      </c>
      <c r="AN125" s="87">
        <f t="shared" si="45"/>
        <v>0</v>
      </c>
      <c r="AO125" s="87">
        <f t="shared" si="45"/>
        <v>0</v>
      </c>
      <c r="AP125" s="87">
        <f t="shared" si="45"/>
        <v>0</v>
      </c>
      <c r="AQ125" s="87">
        <f t="shared" si="45"/>
        <v>0</v>
      </c>
      <c r="AR125" s="87">
        <f t="shared" si="45"/>
        <v>0</v>
      </c>
      <c r="AS125" s="87">
        <f t="shared" si="45"/>
        <v>0</v>
      </c>
      <c r="AT125" s="87">
        <f t="shared" si="45"/>
        <v>0</v>
      </c>
      <c r="AU125" s="87">
        <f t="shared" si="45"/>
        <v>0</v>
      </c>
      <c r="AV125" s="87">
        <f t="shared" si="45"/>
        <v>0</v>
      </c>
      <c r="AW125" s="87">
        <f t="shared" si="45"/>
        <v>50812.91</v>
      </c>
      <c r="AX125" s="87"/>
      <c r="AY125" s="88">
        <f>ROUND(SUM(AH125:AX125),5)</f>
        <v>50812.91</v>
      </c>
      <c r="AZ125" s="88">
        <f>ROUND(SUM(AZ123:AZ124),5)</f>
        <v>0</v>
      </c>
      <c r="BA125" s="88">
        <f>ROUND(SUM(BA123:BA124),5)</f>
        <v>0</v>
      </c>
      <c r="BB125" s="89"/>
    </row>
    <row r="126" spans="1:56" ht="15" thickBot="1" x14ac:dyDescent="0.35">
      <c r="A126" s="50"/>
      <c r="B126" s="50"/>
      <c r="C126" s="50"/>
      <c r="D126" s="50"/>
      <c r="E126" s="50"/>
      <c r="F126" s="50" t="s">
        <v>181</v>
      </c>
      <c r="G126" s="50"/>
      <c r="H126" s="52">
        <v>342.65</v>
      </c>
      <c r="I126" s="52">
        <v>153.12</v>
      </c>
      <c r="J126" s="52">
        <v>0</v>
      </c>
      <c r="K126" s="52">
        <v>299.86</v>
      </c>
      <c r="L126" s="52">
        <v>306.24</v>
      </c>
      <c r="M126" s="52">
        <v>542.07000000000005</v>
      </c>
      <c r="N126" s="52">
        <v>-96.88</v>
      </c>
      <c r="O126" s="52">
        <v>0</v>
      </c>
      <c r="P126" s="52">
        <v>243.32</v>
      </c>
      <c r="Q126" s="52">
        <v>401.94</v>
      </c>
      <c r="R126" s="52">
        <v>197.78</v>
      </c>
      <c r="S126" s="52">
        <v>400</v>
      </c>
      <c r="T126" s="52"/>
      <c r="U126" s="52">
        <f>ROUND(SUM(H126:T126),5)</f>
        <v>2790.1</v>
      </c>
      <c r="V126" s="52">
        <v>4000</v>
      </c>
      <c r="W126" s="52">
        <v>4000</v>
      </c>
      <c r="AA126" s="56"/>
      <c r="AB126" s="86"/>
      <c r="AC126" s="86"/>
      <c r="AD126" s="86"/>
      <c r="AE126" s="86" t="s">
        <v>182</v>
      </c>
      <c r="AF126" s="86" t="s">
        <v>181</v>
      </c>
      <c r="AG126" s="86"/>
      <c r="AH126" s="90"/>
      <c r="AI126" s="90"/>
      <c r="AJ126" s="90"/>
      <c r="AK126" s="90"/>
      <c r="AL126" s="90">
        <v>298.70999999999998</v>
      </c>
      <c r="AM126" s="90">
        <v>172.26</v>
      </c>
      <c r="AN126" s="90">
        <v>191.39</v>
      </c>
      <c r="AO126" s="90">
        <v>0</v>
      </c>
      <c r="AP126" s="90">
        <v>0</v>
      </c>
      <c r="AQ126" s="90">
        <v>689.18</v>
      </c>
      <c r="AR126" s="90">
        <v>484.71</v>
      </c>
      <c r="AS126" s="90">
        <v>0</v>
      </c>
      <c r="AT126" s="90">
        <v>357.28</v>
      </c>
      <c r="AU126" s="90">
        <v>185.02</v>
      </c>
      <c r="AV126" s="90">
        <v>241.33</v>
      </c>
      <c r="AW126" s="90">
        <v>416.65</v>
      </c>
      <c r="AX126" s="90"/>
      <c r="AY126" s="91">
        <f>ROUND(SUM(AH126:AX126),5)</f>
        <v>3036.53</v>
      </c>
      <c r="AZ126" s="91">
        <v>4000</v>
      </c>
      <c r="BA126" s="91">
        <v>4000</v>
      </c>
      <c r="BB126" s="92"/>
    </row>
    <row r="127" spans="1:56" x14ac:dyDescent="0.3">
      <c r="A127" s="50"/>
      <c r="B127" s="50"/>
      <c r="C127" s="50"/>
      <c r="D127" s="50"/>
      <c r="E127" s="50" t="s">
        <v>182</v>
      </c>
      <c r="F127" s="50"/>
      <c r="G127" s="50"/>
      <c r="H127" s="51">
        <f t="shared" ref="H127:P127" si="46">ROUND(H122+SUM(H125:H126),5)</f>
        <v>342.65</v>
      </c>
      <c r="I127" s="51">
        <f t="shared" si="46"/>
        <v>153.12</v>
      </c>
      <c r="J127" s="51">
        <f t="shared" si="46"/>
        <v>0</v>
      </c>
      <c r="K127" s="51">
        <f t="shared" si="46"/>
        <v>299.86</v>
      </c>
      <c r="L127" s="51">
        <f t="shared" si="46"/>
        <v>306.24</v>
      </c>
      <c r="M127" s="51">
        <f t="shared" si="46"/>
        <v>542.07000000000005</v>
      </c>
      <c r="N127" s="51">
        <f t="shared" si="46"/>
        <v>-96.88</v>
      </c>
      <c r="O127" s="51">
        <f t="shared" si="46"/>
        <v>0</v>
      </c>
      <c r="P127" s="51">
        <f t="shared" si="46"/>
        <v>243.32</v>
      </c>
      <c r="Q127" s="51">
        <f>ROUND(Q122+SUM(Q125:Q126),5)</f>
        <v>401.94</v>
      </c>
      <c r="R127" s="51">
        <f>ROUND(R122+SUM(R125:R126),5)</f>
        <v>197.78</v>
      </c>
      <c r="S127" s="51">
        <f>ROUND(S122+SUM(S125:S126),5)</f>
        <v>49342.34</v>
      </c>
      <c r="T127" s="51"/>
      <c r="U127" s="51">
        <f>ROUND(SUM(H127:T127),5)</f>
        <v>51732.44</v>
      </c>
      <c r="V127" s="51">
        <f>ROUND(V122+SUM(V125:V126),5)</f>
        <v>4000</v>
      </c>
      <c r="W127" s="51">
        <f>ROUND(W122+SUM(W125:W126),5)</f>
        <v>4000</v>
      </c>
      <c r="AB127" s="86"/>
      <c r="AC127" s="86"/>
      <c r="AD127" s="86"/>
      <c r="AE127" s="86" t="s">
        <v>183</v>
      </c>
      <c r="AF127" s="86"/>
      <c r="AG127" s="86"/>
      <c r="AH127" s="87"/>
      <c r="AI127" s="87"/>
      <c r="AJ127" s="87"/>
      <c r="AK127" s="87"/>
      <c r="AL127" s="87">
        <f t="shared" ref="AL127:AW127" si="47">ROUND(AL122+SUM(AL125:AL126),5)</f>
        <v>298.70999999999998</v>
      </c>
      <c r="AM127" s="87">
        <f t="shared" si="47"/>
        <v>172.26</v>
      </c>
      <c r="AN127" s="87">
        <f t="shared" si="47"/>
        <v>191.39</v>
      </c>
      <c r="AO127" s="87">
        <f t="shared" si="47"/>
        <v>0</v>
      </c>
      <c r="AP127" s="87">
        <f t="shared" si="47"/>
        <v>0</v>
      </c>
      <c r="AQ127" s="87">
        <f t="shared" si="47"/>
        <v>689.18</v>
      </c>
      <c r="AR127" s="87">
        <f t="shared" si="47"/>
        <v>484.71</v>
      </c>
      <c r="AS127" s="87">
        <f t="shared" si="47"/>
        <v>0</v>
      </c>
      <c r="AT127" s="87">
        <f t="shared" si="47"/>
        <v>357.28</v>
      </c>
      <c r="AU127" s="87">
        <f t="shared" si="47"/>
        <v>185.02</v>
      </c>
      <c r="AV127" s="87">
        <f t="shared" si="47"/>
        <v>241.33</v>
      </c>
      <c r="AW127" s="87">
        <f t="shared" si="47"/>
        <v>51229.56</v>
      </c>
      <c r="AX127" s="87"/>
      <c r="AY127" s="88">
        <f>ROUND(SUM(AH127:AX127),5)</f>
        <v>53849.440000000002</v>
      </c>
      <c r="AZ127" s="88">
        <f>ROUND(AZ122+SUM(AZ125:AZ126),5)</f>
        <v>4000</v>
      </c>
      <c r="BA127" s="88">
        <f>ROUND(BA122+SUM(BA125:BA126),5)</f>
        <v>4000</v>
      </c>
      <c r="BB127" s="89"/>
      <c r="BC127" s="56"/>
    </row>
    <row r="128" spans="1:56" x14ac:dyDescent="0.3">
      <c r="A128" s="50"/>
      <c r="B128" s="50"/>
      <c r="C128" s="50"/>
      <c r="D128" s="50"/>
      <c r="E128" s="50" t="s">
        <v>183</v>
      </c>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c r="BD128" s="56"/>
    </row>
    <row r="129" spans="1:56" x14ac:dyDescent="0.3">
      <c r="A129" s="50"/>
      <c r="B129" s="50"/>
      <c r="C129" s="50"/>
      <c r="D129" s="50"/>
      <c r="E129" s="50"/>
      <c r="F129" s="50" t="s">
        <v>184</v>
      </c>
      <c r="G129" s="50"/>
      <c r="H129" s="51"/>
      <c r="I129" s="51"/>
      <c r="J129" s="51"/>
      <c r="K129" s="51"/>
      <c r="L129" s="51"/>
      <c r="M129" s="51"/>
      <c r="N129" s="51"/>
      <c r="O129" s="51"/>
      <c r="P129" s="51"/>
      <c r="Q129" s="51"/>
      <c r="R129" s="51"/>
      <c r="S129" s="51"/>
      <c r="T129" s="51"/>
      <c r="U129" s="51"/>
      <c r="V129" s="51"/>
      <c r="W129" s="51"/>
      <c r="AB129" s="86"/>
      <c r="AC129" s="86"/>
      <c r="AD129" s="86"/>
      <c r="AE129" s="86"/>
      <c r="AF129" s="86" t="s">
        <v>184</v>
      </c>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6" x14ac:dyDescent="0.3">
      <c r="A130" s="50"/>
      <c r="B130" s="50"/>
      <c r="C130" s="50"/>
      <c r="D130" s="50"/>
      <c r="E130" s="50"/>
      <c r="F130" s="50"/>
      <c r="G130" s="50" t="s">
        <v>201</v>
      </c>
      <c r="H130" s="51">
        <v>0</v>
      </c>
      <c r="I130" s="51">
        <v>0</v>
      </c>
      <c r="J130" s="51">
        <v>0</v>
      </c>
      <c r="K130" s="51">
        <v>0</v>
      </c>
      <c r="L130" s="51">
        <v>0</v>
      </c>
      <c r="M130" s="51">
        <v>0</v>
      </c>
      <c r="N130" s="51">
        <v>0</v>
      </c>
      <c r="O130" s="51">
        <v>0</v>
      </c>
      <c r="P130" s="51">
        <v>0</v>
      </c>
      <c r="Q130" s="51">
        <v>0</v>
      </c>
      <c r="R130" s="51">
        <v>0</v>
      </c>
      <c r="S130" s="51">
        <v>0</v>
      </c>
      <c r="T130" s="51"/>
      <c r="U130" s="51">
        <v>0</v>
      </c>
      <c r="V130" s="67">
        <v>100000</v>
      </c>
      <c r="W130" s="67">
        <v>100000</v>
      </c>
      <c r="AB130" s="86"/>
      <c r="AC130" s="86"/>
      <c r="AD130" s="86"/>
      <c r="AE130" s="86"/>
      <c r="AF130" s="86"/>
      <c r="AG130" s="86" t="s">
        <v>201</v>
      </c>
      <c r="AH130" s="87"/>
      <c r="AI130" s="87"/>
      <c r="AJ130" s="87"/>
      <c r="AK130" s="87"/>
      <c r="AL130" s="87">
        <v>0</v>
      </c>
      <c r="AM130" s="87">
        <v>0</v>
      </c>
      <c r="AN130" s="87">
        <v>0</v>
      </c>
      <c r="AO130" s="87">
        <v>0</v>
      </c>
      <c r="AP130" s="87">
        <v>0</v>
      </c>
      <c r="AQ130" s="87">
        <v>0</v>
      </c>
      <c r="AR130" s="87">
        <v>0</v>
      </c>
      <c r="AS130" s="87">
        <v>0</v>
      </c>
      <c r="AT130" s="87">
        <v>0</v>
      </c>
      <c r="AU130" s="87">
        <v>0</v>
      </c>
      <c r="AV130" s="87">
        <v>0</v>
      </c>
      <c r="AW130" s="87">
        <v>0</v>
      </c>
      <c r="AX130" s="87"/>
      <c r="AY130" s="88">
        <f>ROUND(SUM(AH130:AX130),5)</f>
        <v>0</v>
      </c>
      <c r="AZ130" s="88">
        <v>100000</v>
      </c>
      <c r="BA130" s="88">
        <v>100000</v>
      </c>
      <c r="BB130" s="89"/>
    </row>
    <row r="131" spans="1:56" x14ac:dyDescent="0.3">
      <c r="A131" s="50"/>
      <c r="B131" s="50"/>
      <c r="C131" s="50"/>
      <c r="D131" s="50"/>
      <c r="E131" s="50"/>
      <c r="F131" s="50"/>
      <c r="G131" s="50" t="s">
        <v>202</v>
      </c>
      <c r="H131" s="51">
        <v>0</v>
      </c>
      <c r="I131" s="51">
        <v>0</v>
      </c>
      <c r="J131" s="51">
        <v>0</v>
      </c>
      <c r="K131" s="51">
        <v>0</v>
      </c>
      <c r="L131" s="51">
        <v>0</v>
      </c>
      <c r="M131" s="51">
        <v>0</v>
      </c>
      <c r="N131" s="51">
        <v>0</v>
      </c>
      <c r="O131" s="51">
        <v>1900</v>
      </c>
      <c r="P131" s="51">
        <v>0</v>
      </c>
      <c r="Q131" s="51">
        <v>0</v>
      </c>
      <c r="R131" s="51">
        <v>0</v>
      </c>
      <c r="S131" s="51">
        <v>0</v>
      </c>
      <c r="T131" s="51"/>
      <c r="U131" s="51">
        <f>ROUND(SUM(H131:T131),5)</f>
        <v>1900</v>
      </c>
      <c r="V131" s="67">
        <v>6000</v>
      </c>
      <c r="W131" s="67">
        <v>6000</v>
      </c>
      <c r="AB131" s="86"/>
      <c r="AC131" s="86"/>
      <c r="AD131" s="86"/>
      <c r="AE131" s="86"/>
      <c r="AF131" s="86"/>
      <c r="AG131" s="86" t="s">
        <v>202</v>
      </c>
      <c r="AH131" s="87"/>
      <c r="AI131" s="87"/>
      <c r="AJ131" s="87"/>
      <c r="AK131" s="87"/>
      <c r="AL131" s="87">
        <v>0</v>
      </c>
      <c r="AM131" s="87">
        <v>0</v>
      </c>
      <c r="AN131" s="87">
        <v>0</v>
      </c>
      <c r="AO131" s="87">
        <v>0</v>
      </c>
      <c r="AP131" s="87">
        <v>0</v>
      </c>
      <c r="AQ131" s="87">
        <v>0</v>
      </c>
      <c r="AR131" s="87">
        <v>0</v>
      </c>
      <c r="AS131" s="87">
        <v>0</v>
      </c>
      <c r="AT131" s="87">
        <v>0</v>
      </c>
      <c r="AU131" s="87">
        <v>0</v>
      </c>
      <c r="AV131" s="87">
        <v>0</v>
      </c>
      <c r="AW131" s="87">
        <v>0</v>
      </c>
      <c r="AX131" s="87"/>
      <c r="AY131" s="88">
        <f>ROUND(SUM(AH131:AX131),5)</f>
        <v>0</v>
      </c>
      <c r="AZ131" s="88">
        <v>6000</v>
      </c>
      <c r="BA131" s="88">
        <v>6000</v>
      </c>
      <c r="BB131" s="89"/>
    </row>
    <row r="132" spans="1:56" x14ac:dyDescent="0.3">
      <c r="A132" s="50"/>
      <c r="B132" s="50"/>
      <c r="C132" s="50"/>
      <c r="D132" s="50"/>
      <c r="E132" s="50"/>
      <c r="F132" s="50"/>
      <c r="G132" s="50" t="s">
        <v>185</v>
      </c>
      <c r="H132" s="51">
        <v>0</v>
      </c>
      <c r="I132" s="51">
        <v>0</v>
      </c>
      <c r="J132" s="51">
        <v>0</v>
      </c>
      <c r="K132" s="51">
        <v>0</v>
      </c>
      <c r="L132" s="51">
        <v>0</v>
      </c>
      <c r="M132" s="51">
        <v>0</v>
      </c>
      <c r="N132" s="51">
        <v>0</v>
      </c>
      <c r="O132" s="51">
        <v>0</v>
      </c>
      <c r="P132" s="51">
        <v>0</v>
      </c>
      <c r="Q132" s="51">
        <v>0</v>
      </c>
      <c r="R132" s="51">
        <v>0</v>
      </c>
      <c r="S132" s="51">
        <v>0</v>
      </c>
      <c r="T132" s="51"/>
      <c r="U132" s="51">
        <v>0</v>
      </c>
      <c r="V132" s="67">
        <v>7500</v>
      </c>
      <c r="W132" s="67">
        <v>7500</v>
      </c>
      <c r="AB132" s="86"/>
      <c r="AC132" s="86"/>
      <c r="AD132" s="86"/>
      <c r="AE132" s="86"/>
      <c r="AF132" s="86"/>
      <c r="AG132" s="86" t="s">
        <v>185</v>
      </c>
      <c r="AH132" s="87"/>
      <c r="AI132" s="87"/>
      <c r="AJ132" s="87"/>
      <c r="AK132" s="87"/>
      <c r="AL132" s="87">
        <v>0</v>
      </c>
      <c r="AM132" s="87">
        <v>0</v>
      </c>
      <c r="AN132" s="87">
        <v>0</v>
      </c>
      <c r="AO132" s="87">
        <v>0</v>
      </c>
      <c r="AP132" s="87">
        <v>0</v>
      </c>
      <c r="AQ132" s="87">
        <v>0</v>
      </c>
      <c r="AR132" s="87">
        <v>0</v>
      </c>
      <c r="AS132" s="87">
        <v>0</v>
      </c>
      <c r="AT132" s="87">
        <v>0</v>
      </c>
      <c r="AU132" s="87">
        <v>0</v>
      </c>
      <c r="AV132" s="87">
        <v>0</v>
      </c>
      <c r="AW132" s="87">
        <v>0</v>
      </c>
      <c r="AX132" s="87"/>
      <c r="AY132" s="88">
        <f>ROUND(SUM(AH132:AX132),5)</f>
        <v>0</v>
      </c>
      <c r="AZ132" s="88">
        <v>7500</v>
      </c>
      <c r="BA132" s="88">
        <v>7500</v>
      </c>
      <c r="BB132" s="89"/>
    </row>
    <row r="133" spans="1:56" ht="15" thickBot="1" x14ac:dyDescent="0.35">
      <c r="A133" s="50"/>
      <c r="B133" s="50"/>
      <c r="C133" s="50"/>
      <c r="D133" s="50"/>
      <c r="E133" s="50"/>
      <c r="F133" s="50"/>
      <c r="G133" s="50" t="s">
        <v>239</v>
      </c>
      <c r="H133" s="51">
        <v>0</v>
      </c>
      <c r="I133" s="51">
        <v>0</v>
      </c>
      <c r="J133" s="51">
        <v>0</v>
      </c>
      <c r="K133" s="51">
        <v>0</v>
      </c>
      <c r="L133" s="51">
        <v>0</v>
      </c>
      <c r="M133" s="51">
        <v>0</v>
      </c>
      <c r="N133" s="51">
        <v>0</v>
      </c>
      <c r="O133" s="51">
        <v>0</v>
      </c>
      <c r="P133" s="51">
        <v>0</v>
      </c>
      <c r="Q133" s="51">
        <v>0</v>
      </c>
      <c r="R133" s="51">
        <v>0</v>
      </c>
      <c r="S133" s="51">
        <v>0</v>
      </c>
      <c r="T133" s="51"/>
      <c r="U133" s="51">
        <v>0</v>
      </c>
      <c r="V133" s="67">
        <v>6000</v>
      </c>
      <c r="W133" s="67">
        <v>6000</v>
      </c>
      <c r="AB133" s="86"/>
      <c r="AC133" s="86"/>
      <c r="AD133" s="86"/>
      <c r="AE133" s="86"/>
      <c r="AF133" s="86"/>
      <c r="AG133" s="86" t="s">
        <v>239</v>
      </c>
      <c r="AH133" s="87"/>
      <c r="AI133" s="87"/>
      <c r="AJ133" s="87"/>
      <c r="AK133" s="87"/>
      <c r="AL133" s="87">
        <v>0</v>
      </c>
      <c r="AM133" s="87">
        <v>0</v>
      </c>
      <c r="AN133" s="87">
        <v>0</v>
      </c>
      <c r="AO133" s="87">
        <v>0</v>
      </c>
      <c r="AP133" s="87">
        <v>0</v>
      </c>
      <c r="AQ133" s="87">
        <v>0</v>
      </c>
      <c r="AR133" s="87">
        <v>0</v>
      </c>
      <c r="AS133" s="87">
        <v>0</v>
      </c>
      <c r="AT133" s="87">
        <v>0</v>
      </c>
      <c r="AU133" s="87">
        <v>0</v>
      </c>
      <c r="AV133" s="87">
        <v>0</v>
      </c>
      <c r="AW133" s="87">
        <v>0</v>
      </c>
      <c r="AX133" s="87"/>
      <c r="AY133" s="88">
        <f>ROUND(SUM(AH133:AX133),5)</f>
        <v>0</v>
      </c>
      <c r="AZ133" s="88">
        <v>6000</v>
      </c>
      <c r="BA133" s="88">
        <v>6000</v>
      </c>
      <c r="BB133" s="89"/>
    </row>
    <row r="134" spans="1:56" ht="15" thickBot="1" x14ac:dyDescent="0.35">
      <c r="A134" s="50"/>
      <c r="B134" s="50"/>
      <c r="C134" s="50"/>
      <c r="D134" s="50"/>
      <c r="E134" s="50"/>
      <c r="F134" s="50" t="s">
        <v>186</v>
      </c>
      <c r="G134" s="50"/>
      <c r="H134" s="53">
        <f t="shared" ref="H134:S134" si="48">ROUND(SUM(H129:H131),5)</f>
        <v>0</v>
      </c>
      <c r="I134" s="53">
        <f t="shared" si="48"/>
        <v>0</v>
      </c>
      <c r="J134" s="53">
        <f t="shared" si="48"/>
        <v>0</v>
      </c>
      <c r="K134" s="53">
        <f t="shared" si="48"/>
        <v>0</v>
      </c>
      <c r="L134" s="53">
        <f t="shared" si="48"/>
        <v>0</v>
      </c>
      <c r="M134" s="53">
        <f t="shared" si="48"/>
        <v>0</v>
      </c>
      <c r="N134" s="53">
        <f t="shared" si="48"/>
        <v>0</v>
      </c>
      <c r="O134" s="53">
        <f t="shared" si="48"/>
        <v>1900</v>
      </c>
      <c r="P134" s="53">
        <f t="shared" si="48"/>
        <v>0</v>
      </c>
      <c r="Q134" s="53">
        <f t="shared" si="48"/>
        <v>0</v>
      </c>
      <c r="R134" s="53">
        <f t="shared" si="48"/>
        <v>0</v>
      </c>
      <c r="S134" s="53">
        <f t="shared" si="48"/>
        <v>0</v>
      </c>
      <c r="T134" s="53"/>
      <c r="U134" s="53">
        <f>ROUND(SUM(H134:T134),5)</f>
        <v>1900</v>
      </c>
      <c r="V134" s="53">
        <f>ROUND(SUM(V129:V133),5)</f>
        <v>119500</v>
      </c>
      <c r="W134" s="53">
        <f>ROUND(SUM(W129:W133),5)</f>
        <v>119500</v>
      </c>
      <c r="AB134" s="86"/>
      <c r="AC134" s="86"/>
      <c r="AD134" s="86"/>
      <c r="AE134" s="86"/>
      <c r="AF134" s="86" t="s">
        <v>186</v>
      </c>
      <c r="AG134" s="86"/>
      <c r="AH134" s="93"/>
      <c r="AI134" s="93"/>
      <c r="AJ134" s="93"/>
      <c r="AK134" s="93"/>
      <c r="AL134" s="93">
        <f t="shared" ref="AL134:AW134" si="49">ROUND(SUM(AL129:AL133),5)</f>
        <v>0</v>
      </c>
      <c r="AM134" s="93">
        <f t="shared" si="49"/>
        <v>0</v>
      </c>
      <c r="AN134" s="93">
        <f t="shared" si="49"/>
        <v>0</v>
      </c>
      <c r="AO134" s="93">
        <f t="shared" si="49"/>
        <v>0</v>
      </c>
      <c r="AP134" s="93">
        <f t="shared" si="49"/>
        <v>0</v>
      </c>
      <c r="AQ134" s="93">
        <f t="shared" si="49"/>
        <v>0</v>
      </c>
      <c r="AR134" s="93">
        <f t="shared" si="49"/>
        <v>0</v>
      </c>
      <c r="AS134" s="93">
        <f t="shared" si="49"/>
        <v>0</v>
      </c>
      <c r="AT134" s="93">
        <f t="shared" si="49"/>
        <v>0</v>
      </c>
      <c r="AU134" s="93">
        <f t="shared" si="49"/>
        <v>0</v>
      </c>
      <c r="AV134" s="93">
        <f t="shared" si="49"/>
        <v>0</v>
      </c>
      <c r="AW134" s="93">
        <f t="shared" si="49"/>
        <v>0</v>
      </c>
      <c r="AX134" s="93"/>
      <c r="AY134" s="94">
        <f>ROUND(SUM(AH134:AX134),5)</f>
        <v>0</v>
      </c>
      <c r="AZ134" s="94">
        <f>ROUND(SUM(AZ129:AZ133),5)</f>
        <v>119500</v>
      </c>
      <c r="BA134" s="94">
        <f>ROUND(SUM(BA129:BA133),5)</f>
        <v>119500</v>
      </c>
      <c r="BB134" s="95"/>
    </row>
    <row r="135" spans="1:56" x14ac:dyDescent="0.3">
      <c r="A135" s="50"/>
      <c r="B135" s="50"/>
      <c r="C135" s="50"/>
      <c r="D135" s="50"/>
      <c r="E135" s="50"/>
      <c r="F135" s="50" t="s">
        <v>187</v>
      </c>
      <c r="G135" s="50"/>
      <c r="H135" s="51"/>
      <c r="I135" s="51"/>
      <c r="J135" s="51"/>
      <c r="K135" s="51"/>
      <c r="L135" s="51"/>
      <c r="M135" s="51"/>
      <c r="N135" s="51"/>
      <c r="O135" s="51"/>
      <c r="P135" s="51"/>
      <c r="Q135" s="51"/>
      <c r="R135" s="51"/>
      <c r="S135" s="51"/>
      <c r="T135" s="51"/>
      <c r="U135" s="51"/>
      <c r="V135" s="51"/>
      <c r="W135" s="51"/>
      <c r="AB135" s="86"/>
      <c r="AC135" s="86"/>
      <c r="AD135" s="86"/>
      <c r="AE135" s="86"/>
      <c r="AF135" s="86" t="s">
        <v>187</v>
      </c>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6" ht="15" thickBot="1" x14ac:dyDescent="0.35">
      <c r="A136" s="50"/>
      <c r="B136" s="50"/>
      <c r="C136" s="50"/>
      <c r="D136" s="50"/>
      <c r="E136" s="50"/>
      <c r="F136" s="50"/>
      <c r="G136" s="50" t="s">
        <v>188</v>
      </c>
      <c r="H136" s="52">
        <v>6935</v>
      </c>
      <c r="I136" s="52">
        <v>1357</v>
      </c>
      <c r="J136" s="52">
        <v>0</v>
      </c>
      <c r="K136" s="52">
        <v>0</v>
      </c>
      <c r="L136" s="52">
        <v>0</v>
      </c>
      <c r="M136" s="52">
        <v>0</v>
      </c>
      <c r="N136" s="52">
        <v>0</v>
      </c>
      <c r="O136" s="52">
        <v>0</v>
      </c>
      <c r="P136" s="52">
        <v>355787.84</v>
      </c>
      <c r="Q136" s="52">
        <v>9486.81</v>
      </c>
      <c r="R136" s="52">
        <v>0</v>
      </c>
      <c r="S136" s="52">
        <v>0</v>
      </c>
      <c r="T136" s="52"/>
      <c r="U136" s="52">
        <f>ROUND(SUM(H136:T136),5)</f>
        <v>373566.65</v>
      </c>
      <c r="V136" s="52">
        <v>150000</v>
      </c>
      <c r="W136" s="114">
        <v>1600000</v>
      </c>
      <c r="X136" s="68" t="s">
        <v>298</v>
      </c>
      <c r="AB136" s="86"/>
      <c r="AC136" s="86"/>
      <c r="AD136" s="86"/>
      <c r="AE136" s="86"/>
      <c r="AF136" s="86"/>
      <c r="AG136" s="86" t="s">
        <v>188</v>
      </c>
      <c r="AH136" s="90"/>
      <c r="AI136" s="90"/>
      <c r="AJ136" s="90"/>
      <c r="AK136" s="90"/>
      <c r="AL136" s="90">
        <v>0</v>
      </c>
      <c r="AM136" s="90">
        <v>0</v>
      </c>
      <c r="AN136" s="90">
        <v>5379.38</v>
      </c>
      <c r="AO136" s="90">
        <v>0</v>
      </c>
      <c r="AP136" s="90">
        <v>0</v>
      </c>
      <c r="AQ136" s="90">
        <v>0</v>
      </c>
      <c r="AR136" s="90">
        <v>0</v>
      </c>
      <c r="AS136" s="90">
        <v>0</v>
      </c>
      <c r="AT136" s="90">
        <v>0</v>
      </c>
      <c r="AU136" s="90">
        <v>0</v>
      </c>
      <c r="AV136" s="90">
        <v>0</v>
      </c>
      <c r="AW136" s="90">
        <v>0</v>
      </c>
      <c r="AX136" s="90"/>
      <c r="AY136" s="91">
        <f>ROUND(SUM(AH136:AX136),5)</f>
        <v>5379.38</v>
      </c>
      <c r="AZ136" s="91">
        <v>150000</v>
      </c>
      <c r="BA136" s="91">
        <v>150000</v>
      </c>
      <c r="BB136" s="92" t="s">
        <v>251</v>
      </c>
    </row>
    <row r="137" spans="1:56" x14ac:dyDescent="0.3">
      <c r="A137" s="50"/>
      <c r="B137" s="50"/>
      <c r="C137" s="50"/>
      <c r="D137" s="50"/>
      <c r="E137" s="50"/>
      <c r="F137" s="50" t="s">
        <v>189</v>
      </c>
      <c r="G137" s="50"/>
      <c r="H137" s="51">
        <f t="shared" ref="H137:P137" si="50">ROUND(SUM(H135:H136),5)</f>
        <v>6935</v>
      </c>
      <c r="I137" s="51">
        <f t="shared" si="50"/>
        <v>1357</v>
      </c>
      <c r="J137" s="51">
        <f t="shared" si="50"/>
        <v>0</v>
      </c>
      <c r="K137" s="51">
        <f t="shared" si="50"/>
        <v>0</v>
      </c>
      <c r="L137" s="51">
        <f t="shared" si="50"/>
        <v>0</v>
      </c>
      <c r="M137" s="51">
        <f t="shared" si="50"/>
        <v>0</v>
      </c>
      <c r="N137" s="51">
        <f t="shared" si="50"/>
        <v>0</v>
      </c>
      <c r="O137" s="51">
        <f t="shared" si="50"/>
        <v>0</v>
      </c>
      <c r="P137" s="51">
        <f t="shared" si="50"/>
        <v>355787.84</v>
      </c>
      <c r="Q137" s="51">
        <f>ROUND(SUM(Q135:Q136),5)</f>
        <v>9486.81</v>
      </c>
      <c r="R137" s="51">
        <f>ROUND(SUM(R135:R136),5)</f>
        <v>0</v>
      </c>
      <c r="S137" s="51">
        <f>ROUND(SUM(S135:S136),5)</f>
        <v>0</v>
      </c>
      <c r="T137" s="51"/>
      <c r="U137" s="51">
        <f>ROUND(SUM(H137:T137),5)</f>
        <v>373566.65</v>
      </c>
      <c r="V137" s="51">
        <f>ROUND(SUM(V135:V136),5)</f>
        <v>150000</v>
      </c>
      <c r="W137" s="51">
        <f>ROUND(SUM(W135:W136),5)</f>
        <v>1600000</v>
      </c>
      <c r="AB137" s="86"/>
      <c r="AC137" s="86"/>
      <c r="AD137" s="86"/>
      <c r="AE137" s="86"/>
      <c r="AF137" s="86" t="s">
        <v>189</v>
      </c>
      <c r="AG137" s="86"/>
      <c r="AH137" s="87"/>
      <c r="AI137" s="87"/>
      <c r="AJ137" s="87"/>
      <c r="AK137" s="87"/>
      <c r="AL137" s="87">
        <f t="shared" ref="AL137:AW137" si="51">ROUND(SUM(AL135:AL136),5)</f>
        <v>0</v>
      </c>
      <c r="AM137" s="87">
        <f t="shared" si="51"/>
        <v>0</v>
      </c>
      <c r="AN137" s="87">
        <f t="shared" si="51"/>
        <v>5379.38</v>
      </c>
      <c r="AO137" s="87">
        <f t="shared" si="51"/>
        <v>0</v>
      </c>
      <c r="AP137" s="87">
        <f t="shared" si="51"/>
        <v>0</v>
      </c>
      <c r="AQ137" s="87">
        <f t="shared" si="51"/>
        <v>0</v>
      </c>
      <c r="AR137" s="87">
        <f t="shared" si="51"/>
        <v>0</v>
      </c>
      <c r="AS137" s="87">
        <f t="shared" si="51"/>
        <v>0</v>
      </c>
      <c r="AT137" s="87">
        <f t="shared" si="51"/>
        <v>0</v>
      </c>
      <c r="AU137" s="87">
        <f t="shared" si="51"/>
        <v>0</v>
      </c>
      <c r="AV137" s="87">
        <f t="shared" si="51"/>
        <v>0</v>
      </c>
      <c r="AW137" s="87">
        <f t="shared" si="51"/>
        <v>0</v>
      </c>
      <c r="AX137" s="87"/>
      <c r="AY137" s="88">
        <f>ROUND(SUM(AH137:AX137),5)</f>
        <v>5379.38</v>
      </c>
      <c r="AZ137" s="88">
        <f>ROUND(SUM(AZ135:AZ136),5)</f>
        <v>150000</v>
      </c>
      <c r="BA137" s="88">
        <f>ROUND(SUM(BA135:BA136),5)</f>
        <v>150000</v>
      </c>
      <c r="BB137" s="89"/>
    </row>
    <row r="138" spans="1:56" x14ac:dyDescent="0.3">
      <c r="A138" s="50"/>
      <c r="B138" s="50"/>
      <c r="C138" s="50"/>
      <c r="D138" s="50"/>
      <c r="E138" s="50"/>
      <c r="F138" s="50" t="s">
        <v>190</v>
      </c>
      <c r="G138" s="50"/>
      <c r="H138" s="51"/>
      <c r="I138" s="51"/>
      <c r="J138" s="51"/>
      <c r="K138" s="51"/>
      <c r="L138" s="51"/>
      <c r="M138" s="51"/>
      <c r="N138" s="51"/>
      <c r="O138" s="51"/>
      <c r="P138" s="51"/>
      <c r="Q138" s="51"/>
      <c r="R138" s="51"/>
      <c r="S138" s="51"/>
      <c r="T138" s="51"/>
      <c r="U138" s="51"/>
      <c r="V138" s="51"/>
      <c r="W138" s="51"/>
      <c r="AB138" s="86"/>
      <c r="AC138" s="86"/>
      <c r="AD138" s="86"/>
      <c r="AE138" s="86"/>
      <c r="AF138" s="86" t="s">
        <v>190</v>
      </c>
      <c r="AG138" s="86"/>
      <c r="AH138" s="87"/>
      <c r="AI138" s="87"/>
      <c r="AJ138" s="87"/>
      <c r="AK138" s="87"/>
      <c r="AL138" s="87"/>
      <c r="AM138" s="87"/>
      <c r="AN138" s="87"/>
      <c r="AO138" s="87"/>
      <c r="AP138" s="87"/>
      <c r="AQ138" s="87"/>
      <c r="AR138" s="87"/>
      <c r="AS138" s="87"/>
      <c r="AT138" s="87"/>
      <c r="AU138" s="87"/>
      <c r="AV138" s="87"/>
      <c r="AW138" s="87"/>
      <c r="AX138" s="87"/>
      <c r="AY138" s="88"/>
      <c r="AZ138" s="88"/>
      <c r="BA138" s="88"/>
      <c r="BB138" s="89"/>
    </row>
    <row r="139" spans="1:56" x14ac:dyDescent="0.3">
      <c r="A139" s="50"/>
      <c r="B139" s="50"/>
      <c r="C139" s="50"/>
      <c r="D139" s="50"/>
      <c r="E139" s="50"/>
      <c r="F139" s="50"/>
      <c r="G139" s="50" t="s">
        <v>191</v>
      </c>
      <c r="H139" s="51">
        <v>0</v>
      </c>
      <c r="I139" s="51">
        <v>0</v>
      </c>
      <c r="J139" s="51">
        <v>0</v>
      </c>
      <c r="K139" s="51">
        <v>0</v>
      </c>
      <c r="L139" s="51">
        <v>0</v>
      </c>
      <c r="M139" s="51">
        <v>0</v>
      </c>
      <c r="N139" s="51">
        <v>0</v>
      </c>
      <c r="O139" s="51">
        <v>0</v>
      </c>
      <c r="P139" s="51">
        <v>0</v>
      </c>
      <c r="Q139" s="51">
        <v>0</v>
      </c>
      <c r="R139" s="51">
        <v>0</v>
      </c>
      <c r="S139" s="51">
        <v>0</v>
      </c>
      <c r="T139" s="51"/>
      <c r="U139" s="51">
        <v>0</v>
      </c>
      <c r="V139" s="67">
        <v>60000</v>
      </c>
      <c r="W139" s="67">
        <v>60000</v>
      </c>
      <c r="AB139" s="86"/>
      <c r="AC139" s="86"/>
      <c r="AD139" s="86"/>
      <c r="AE139" s="86"/>
      <c r="AF139" s="86"/>
      <c r="AG139" s="86" t="s">
        <v>191</v>
      </c>
      <c r="AH139" s="87"/>
      <c r="AI139" s="87"/>
      <c r="AJ139" s="87"/>
      <c r="AK139" s="87"/>
      <c r="AL139" s="87">
        <v>0</v>
      </c>
      <c r="AM139" s="87">
        <v>0</v>
      </c>
      <c r="AN139" s="87">
        <v>0</v>
      </c>
      <c r="AO139" s="87">
        <v>0</v>
      </c>
      <c r="AP139" s="87">
        <v>0</v>
      </c>
      <c r="AQ139" s="87">
        <v>0</v>
      </c>
      <c r="AR139" s="87">
        <v>0</v>
      </c>
      <c r="AS139" s="87">
        <v>0</v>
      </c>
      <c r="AT139" s="87">
        <v>9137.67</v>
      </c>
      <c r="AU139" s="87">
        <v>0</v>
      </c>
      <c r="AV139" s="87">
        <v>0</v>
      </c>
      <c r="AW139" s="87">
        <v>0</v>
      </c>
      <c r="AX139" s="87"/>
      <c r="AY139" s="88">
        <f>ROUND(SUM(AH139:AX139),5)</f>
        <v>9137.67</v>
      </c>
      <c r="AZ139" s="88">
        <v>75000</v>
      </c>
      <c r="BA139" s="88">
        <v>60000</v>
      </c>
      <c r="BB139" s="89"/>
    </row>
    <row r="140" spans="1:56" x14ac:dyDescent="0.3">
      <c r="A140" s="50"/>
      <c r="B140" s="50"/>
      <c r="C140" s="50"/>
      <c r="D140" s="50"/>
      <c r="E140" s="50"/>
      <c r="F140" s="50"/>
      <c r="G140" s="50" t="s">
        <v>192</v>
      </c>
      <c r="H140" s="51">
        <v>0</v>
      </c>
      <c r="I140" s="51">
        <v>0</v>
      </c>
      <c r="J140" s="51">
        <v>0</v>
      </c>
      <c r="K140" s="51">
        <v>0</v>
      </c>
      <c r="L140" s="51">
        <v>0</v>
      </c>
      <c r="M140" s="51">
        <v>0</v>
      </c>
      <c r="N140" s="51">
        <v>0</v>
      </c>
      <c r="O140" s="51">
        <v>0</v>
      </c>
      <c r="P140" s="51">
        <v>0</v>
      </c>
      <c r="Q140" s="51">
        <v>0</v>
      </c>
      <c r="R140" s="51">
        <v>0</v>
      </c>
      <c r="S140" s="51">
        <v>0</v>
      </c>
      <c r="T140" s="51"/>
      <c r="U140" s="51">
        <v>0</v>
      </c>
      <c r="V140" s="67">
        <v>17000</v>
      </c>
      <c r="W140" s="67">
        <v>17000</v>
      </c>
      <c r="AB140" s="86"/>
      <c r="AC140" s="86"/>
      <c r="AD140" s="86"/>
      <c r="AE140" s="86"/>
      <c r="AF140" s="86"/>
      <c r="AG140" s="86" t="s">
        <v>192</v>
      </c>
      <c r="AH140" s="87"/>
      <c r="AI140" s="87"/>
      <c r="AJ140" s="87"/>
      <c r="AK140" s="87"/>
      <c r="AL140" s="87">
        <v>0</v>
      </c>
      <c r="AM140" s="87">
        <v>0</v>
      </c>
      <c r="AN140" s="87">
        <v>0</v>
      </c>
      <c r="AO140" s="87">
        <v>0</v>
      </c>
      <c r="AP140" s="87">
        <v>0</v>
      </c>
      <c r="AQ140" s="87">
        <v>0</v>
      </c>
      <c r="AR140" s="87">
        <v>0</v>
      </c>
      <c r="AS140" s="87">
        <v>2082.06</v>
      </c>
      <c r="AT140" s="87">
        <v>0</v>
      </c>
      <c r="AU140" s="87">
        <v>0</v>
      </c>
      <c r="AV140" s="87">
        <v>0</v>
      </c>
      <c r="AW140" s="87">
        <v>0</v>
      </c>
      <c r="AX140" s="87"/>
      <c r="AY140" s="88">
        <f>ROUND(SUM(AH140:AX140),5)</f>
        <v>2082.06</v>
      </c>
      <c r="AZ140" s="88">
        <v>17000</v>
      </c>
      <c r="BA140" s="88">
        <v>17000</v>
      </c>
      <c r="BB140" s="89"/>
    </row>
    <row r="141" spans="1:56" ht="22.2" thickBot="1" x14ac:dyDescent="0.35">
      <c r="A141" s="50"/>
      <c r="B141" s="50"/>
      <c r="C141" s="50"/>
      <c r="D141" s="50"/>
      <c r="E141" s="50"/>
      <c r="F141" s="50"/>
      <c r="G141" s="50" t="s">
        <v>193</v>
      </c>
      <c r="H141" s="52">
        <v>0</v>
      </c>
      <c r="I141" s="52">
        <v>1945</v>
      </c>
      <c r="J141" s="52">
        <v>0</v>
      </c>
      <c r="K141" s="52">
        <v>0</v>
      </c>
      <c r="L141" s="52">
        <v>0</v>
      </c>
      <c r="M141" s="52">
        <v>0</v>
      </c>
      <c r="N141" s="52">
        <v>0</v>
      </c>
      <c r="O141" s="52">
        <v>0</v>
      </c>
      <c r="P141" s="52">
        <v>0</v>
      </c>
      <c r="Q141" s="52">
        <v>0</v>
      </c>
      <c r="R141" s="52">
        <v>0</v>
      </c>
      <c r="S141" s="52">
        <v>0</v>
      </c>
      <c r="T141" s="52"/>
      <c r="U141" s="52">
        <f>ROUND(SUM(H141:T141),5)</f>
        <v>1945</v>
      </c>
      <c r="V141" s="52">
        <v>5000</v>
      </c>
      <c r="W141" s="52">
        <v>6000</v>
      </c>
      <c r="X141" s="68" t="s">
        <v>253</v>
      </c>
      <c r="AA141" s="56"/>
      <c r="AB141" s="86"/>
      <c r="AC141" s="86"/>
      <c r="AD141" s="86"/>
      <c r="AE141" s="86"/>
      <c r="AF141" s="86"/>
      <c r="AG141" s="86" t="s">
        <v>193</v>
      </c>
      <c r="AH141" s="90"/>
      <c r="AI141" s="90"/>
      <c r="AJ141" s="90"/>
      <c r="AK141" s="90"/>
      <c r="AL141" s="90">
        <v>0</v>
      </c>
      <c r="AM141" s="90">
        <v>1945</v>
      </c>
      <c r="AN141" s="90">
        <v>0</v>
      </c>
      <c r="AO141" s="90">
        <v>0</v>
      </c>
      <c r="AP141" s="90">
        <v>0</v>
      </c>
      <c r="AQ141" s="90">
        <v>0</v>
      </c>
      <c r="AR141" s="90">
        <v>0</v>
      </c>
      <c r="AS141" s="90">
        <v>0</v>
      </c>
      <c r="AT141" s="90">
        <v>0</v>
      </c>
      <c r="AU141" s="90">
        <v>0</v>
      </c>
      <c r="AV141" s="90">
        <v>0</v>
      </c>
      <c r="AW141" s="90">
        <v>0</v>
      </c>
      <c r="AX141" s="90"/>
      <c r="AY141" s="91">
        <f>ROUND(SUM(AH141:AX141),5)</f>
        <v>1945</v>
      </c>
      <c r="AZ141" s="91">
        <v>5000</v>
      </c>
      <c r="BA141" s="91">
        <v>5000</v>
      </c>
      <c r="BB141" s="92" t="s">
        <v>253</v>
      </c>
    </row>
    <row r="142" spans="1:56" ht="15" thickBot="1" x14ac:dyDescent="0.35">
      <c r="A142" s="50"/>
      <c r="B142" s="50"/>
      <c r="C142" s="50"/>
      <c r="D142" s="50"/>
      <c r="E142" s="50"/>
      <c r="F142" s="50" t="s">
        <v>194</v>
      </c>
      <c r="G142" s="50"/>
      <c r="H142" s="52">
        <f t="shared" ref="H142:S142" si="52">ROUND(SUM(H138:H141),5)</f>
        <v>0</v>
      </c>
      <c r="I142" s="52">
        <f t="shared" si="52"/>
        <v>1945</v>
      </c>
      <c r="J142" s="52">
        <f t="shared" si="52"/>
        <v>0</v>
      </c>
      <c r="K142" s="52">
        <f t="shared" si="52"/>
        <v>0</v>
      </c>
      <c r="L142" s="52">
        <f t="shared" si="52"/>
        <v>0</v>
      </c>
      <c r="M142" s="52">
        <f t="shared" si="52"/>
        <v>0</v>
      </c>
      <c r="N142" s="52">
        <f t="shared" si="52"/>
        <v>0</v>
      </c>
      <c r="O142" s="52">
        <f t="shared" si="52"/>
        <v>0</v>
      </c>
      <c r="P142" s="52">
        <f t="shared" si="52"/>
        <v>0</v>
      </c>
      <c r="Q142" s="52">
        <f t="shared" si="52"/>
        <v>0</v>
      </c>
      <c r="R142" s="52">
        <f t="shared" si="52"/>
        <v>0</v>
      </c>
      <c r="S142" s="52">
        <f t="shared" si="52"/>
        <v>0</v>
      </c>
      <c r="T142" s="52"/>
      <c r="U142" s="52">
        <f>ROUND(SUM(H142:T142),5)</f>
        <v>1945</v>
      </c>
      <c r="V142" s="52">
        <f>ROUND(SUM(V138:V141),5)</f>
        <v>82000</v>
      </c>
      <c r="W142" s="114">
        <f>ROUND(SUM(W138:W141),5)</f>
        <v>83000</v>
      </c>
      <c r="AB142" s="86"/>
      <c r="AC142" s="86"/>
      <c r="AD142" s="86"/>
      <c r="AE142" s="86" t="s">
        <v>195</v>
      </c>
      <c r="AF142" s="86" t="s">
        <v>194</v>
      </c>
      <c r="AG142" s="86"/>
      <c r="AH142" s="90"/>
      <c r="AI142" s="90"/>
      <c r="AJ142" s="90"/>
      <c r="AK142" s="90"/>
      <c r="AL142" s="90">
        <f t="shared" ref="AL142:AW142" si="53">ROUND(SUM(AL138:AL141),5)</f>
        <v>0</v>
      </c>
      <c r="AM142" s="90">
        <f t="shared" si="53"/>
        <v>1945</v>
      </c>
      <c r="AN142" s="90">
        <f t="shared" si="53"/>
        <v>0</v>
      </c>
      <c r="AO142" s="90">
        <f t="shared" si="53"/>
        <v>0</v>
      </c>
      <c r="AP142" s="90">
        <f t="shared" si="53"/>
        <v>0</v>
      </c>
      <c r="AQ142" s="90">
        <f t="shared" si="53"/>
        <v>0</v>
      </c>
      <c r="AR142" s="90">
        <f t="shared" si="53"/>
        <v>0</v>
      </c>
      <c r="AS142" s="90">
        <f t="shared" si="53"/>
        <v>2082.06</v>
      </c>
      <c r="AT142" s="90">
        <f t="shared" si="53"/>
        <v>9137.67</v>
      </c>
      <c r="AU142" s="90">
        <f t="shared" si="53"/>
        <v>0</v>
      </c>
      <c r="AV142" s="90">
        <f t="shared" si="53"/>
        <v>0</v>
      </c>
      <c r="AW142" s="90">
        <f t="shared" si="53"/>
        <v>0</v>
      </c>
      <c r="AX142" s="90"/>
      <c r="AY142" s="91">
        <f>ROUND(SUM(AH142:AX142),5)</f>
        <v>13164.73</v>
      </c>
      <c r="AZ142" s="91">
        <f>ROUND(SUM(AZ138:AZ141),5)</f>
        <v>97000</v>
      </c>
      <c r="BA142" s="91">
        <f>ROUND(SUM(BA138:BA141),5)</f>
        <v>82000</v>
      </c>
      <c r="BB142" s="92"/>
    </row>
    <row r="143" spans="1:56" ht="15" thickBot="1" x14ac:dyDescent="0.35">
      <c r="A143" s="50"/>
      <c r="B143" s="50"/>
      <c r="C143" s="50"/>
      <c r="D143" s="50"/>
      <c r="E143" s="50" t="s">
        <v>195</v>
      </c>
      <c r="F143" s="50"/>
      <c r="G143" s="50"/>
      <c r="H143" s="54">
        <f t="shared" ref="H143:S143" si="54">ROUND(H128+H134+H137+H142,5)</f>
        <v>6935</v>
      </c>
      <c r="I143" s="54">
        <f t="shared" si="54"/>
        <v>3302</v>
      </c>
      <c r="J143" s="54">
        <f t="shared" si="54"/>
        <v>0</v>
      </c>
      <c r="K143" s="54">
        <f t="shared" si="54"/>
        <v>0</v>
      </c>
      <c r="L143" s="54">
        <f t="shared" si="54"/>
        <v>0</v>
      </c>
      <c r="M143" s="54">
        <f t="shared" si="54"/>
        <v>0</v>
      </c>
      <c r="N143" s="54">
        <f t="shared" si="54"/>
        <v>0</v>
      </c>
      <c r="O143" s="54">
        <f t="shared" si="54"/>
        <v>1900</v>
      </c>
      <c r="P143" s="54">
        <f t="shared" si="54"/>
        <v>355787.84</v>
      </c>
      <c r="Q143" s="54">
        <f t="shared" si="54"/>
        <v>9486.81</v>
      </c>
      <c r="R143" s="54">
        <f t="shared" si="54"/>
        <v>0</v>
      </c>
      <c r="S143" s="54">
        <f t="shared" si="54"/>
        <v>0</v>
      </c>
      <c r="T143" s="54"/>
      <c r="U143" s="54">
        <f>ROUND(SUM(H143:T143),5)</f>
        <v>377411.65</v>
      </c>
      <c r="V143" s="54">
        <f>ROUND(V128+V134+V137+V142,5)</f>
        <v>351500</v>
      </c>
      <c r="W143" s="54">
        <f>ROUND(W128+W134+W137+W142,5)</f>
        <v>1802500</v>
      </c>
      <c r="AB143" s="86"/>
      <c r="AC143" s="86"/>
      <c r="AD143" s="86"/>
      <c r="AE143" s="86"/>
      <c r="AF143" s="86"/>
      <c r="AG143" s="86"/>
      <c r="AH143" s="87"/>
      <c r="AI143" s="87"/>
      <c r="AJ143" s="87"/>
      <c r="AK143" s="87"/>
      <c r="AL143" s="99">
        <f t="shared" ref="AL143:AW143" si="55">ROUND(AL128+AL134+AL137+AL142,5)</f>
        <v>0</v>
      </c>
      <c r="AM143" s="99">
        <f t="shared" si="55"/>
        <v>1945</v>
      </c>
      <c r="AN143" s="99">
        <f t="shared" si="55"/>
        <v>5379.38</v>
      </c>
      <c r="AO143" s="99">
        <f t="shared" si="55"/>
        <v>0</v>
      </c>
      <c r="AP143" s="99">
        <f t="shared" si="55"/>
        <v>0</v>
      </c>
      <c r="AQ143" s="99">
        <f t="shared" si="55"/>
        <v>0</v>
      </c>
      <c r="AR143" s="99">
        <f t="shared" si="55"/>
        <v>0</v>
      </c>
      <c r="AS143" s="99">
        <f t="shared" si="55"/>
        <v>2082.06</v>
      </c>
      <c r="AT143" s="99">
        <f t="shared" si="55"/>
        <v>9137.67</v>
      </c>
      <c r="AU143" s="99">
        <f t="shared" si="55"/>
        <v>0</v>
      </c>
      <c r="AV143" s="99">
        <f t="shared" si="55"/>
        <v>0</v>
      </c>
      <c r="AW143" s="99">
        <f t="shared" si="55"/>
        <v>0</v>
      </c>
      <c r="AX143" s="99"/>
      <c r="AY143" s="100">
        <f>ROUND(SUM(AH143:AX143),5)</f>
        <v>18544.11</v>
      </c>
      <c r="AZ143" s="100">
        <f>ROUND(AZ128+AZ134+AZ137+AZ142,5)</f>
        <v>366500</v>
      </c>
      <c r="BA143" s="100">
        <f>ROUND(BA128+BA134+BA137+BA142,5)</f>
        <v>351500</v>
      </c>
      <c r="BB143" s="101"/>
    </row>
    <row r="144" spans="1:56" s="56" customFormat="1" ht="22.2" thickBot="1" x14ac:dyDescent="0.35">
      <c r="A144" s="50"/>
      <c r="B144" s="50"/>
      <c r="C144" s="50"/>
      <c r="D144" s="50"/>
      <c r="E144" s="50" t="s">
        <v>203</v>
      </c>
      <c r="F144" s="50"/>
      <c r="G144" s="50"/>
      <c r="H144" s="54"/>
      <c r="I144" s="54"/>
      <c r="J144" s="54"/>
      <c r="K144" s="54"/>
      <c r="L144" s="54"/>
      <c r="M144" s="54"/>
      <c r="N144" s="54"/>
      <c r="O144" s="54"/>
      <c r="P144" s="54"/>
      <c r="Q144" s="54"/>
      <c r="R144" s="54"/>
      <c r="S144" s="54"/>
      <c r="T144" s="54"/>
      <c r="U144" s="54">
        <v>0</v>
      </c>
      <c r="V144" s="54">
        <v>226000</v>
      </c>
      <c r="W144" s="54">
        <f>W24+W20</f>
        <v>140100</v>
      </c>
      <c r="X144" s="68" t="s">
        <v>209</v>
      </c>
      <c r="Y144"/>
      <c r="Z144"/>
      <c r="AA144"/>
      <c r="AB144" s="86"/>
      <c r="AC144" s="86"/>
      <c r="AD144" s="86"/>
      <c r="AE144" s="86"/>
      <c r="AF144" s="86"/>
      <c r="AG144" s="86"/>
      <c r="AH144" s="87"/>
      <c r="AI144" s="87"/>
      <c r="AJ144" s="87"/>
      <c r="AK144" s="87"/>
      <c r="AL144" s="99"/>
      <c r="AM144" s="99"/>
      <c r="AN144" s="99"/>
      <c r="AO144" s="99"/>
      <c r="AP144" s="99"/>
      <c r="AQ144" s="99"/>
      <c r="AR144" s="99"/>
      <c r="AS144" s="99"/>
      <c r="AT144" s="99"/>
      <c r="AU144" s="99"/>
      <c r="AV144" s="99"/>
      <c r="AW144" s="99"/>
      <c r="AX144" s="99"/>
      <c r="AY144" s="86"/>
      <c r="AZ144" s="86"/>
      <c r="BA144" s="86"/>
      <c r="BB144" s="86"/>
      <c r="BC144"/>
      <c r="BD144"/>
    </row>
    <row r="145" spans="1:56" s="56" customFormat="1" ht="15" thickBot="1" x14ac:dyDescent="0.35">
      <c r="A145" s="50"/>
      <c r="B145" s="50"/>
      <c r="C145" s="50"/>
      <c r="D145" s="50"/>
      <c r="E145" s="50" t="s">
        <v>299</v>
      </c>
      <c r="F145" s="50"/>
      <c r="G145" s="50"/>
      <c r="H145" s="54"/>
      <c r="I145" s="54"/>
      <c r="J145" s="54"/>
      <c r="K145" s="54"/>
      <c r="L145" s="54"/>
      <c r="M145" s="54"/>
      <c r="N145" s="54"/>
      <c r="O145" s="54"/>
      <c r="P145" s="54"/>
      <c r="Q145" s="54"/>
      <c r="R145" s="54"/>
      <c r="S145" s="54"/>
      <c r="T145" s="54"/>
      <c r="U145" s="54">
        <v>0</v>
      </c>
      <c r="V145" s="54">
        <v>0</v>
      </c>
      <c r="W145" s="54">
        <v>-1802500</v>
      </c>
      <c r="X145" s="68" t="s">
        <v>300</v>
      </c>
      <c r="Y145"/>
      <c r="Z145"/>
      <c r="AA145"/>
      <c r="AB145" s="86"/>
      <c r="AC145" s="86"/>
      <c r="AD145" s="86"/>
      <c r="AE145" s="86"/>
      <c r="AF145" s="86"/>
      <c r="AG145" s="86"/>
      <c r="AH145" s="87"/>
      <c r="AI145" s="87"/>
      <c r="AJ145" s="87"/>
      <c r="AK145" s="87"/>
      <c r="AL145" s="99"/>
      <c r="AM145" s="99"/>
      <c r="AN145" s="99"/>
      <c r="AO145" s="99"/>
      <c r="AP145" s="99"/>
      <c r="AQ145" s="99"/>
      <c r="AR145" s="99"/>
      <c r="AS145" s="99"/>
      <c r="AT145" s="99"/>
      <c r="AU145" s="99"/>
      <c r="AV145" s="99"/>
      <c r="AW145" s="99"/>
      <c r="AX145" s="99"/>
      <c r="AY145" s="86"/>
      <c r="AZ145" s="86"/>
      <c r="BA145" s="86"/>
      <c r="BB145" s="86"/>
      <c r="BC145"/>
      <c r="BD145"/>
    </row>
    <row r="146" spans="1:56" ht="22.2" thickBot="1" x14ac:dyDescent="0.35">
      <c r="A146" s="50"/>
      <c r="B146" s="50"/>
      <c r="C146" s="50"/>
      <c r="D146" s="50"/>
      <c r="E146" s="50" t="s">
        <v>204</v>
      </c>
      <c r="F146" s="50"/>
      <c r="G146" s="50"/>
      <c r="H146" s="54"/>
      <c r="I146" s="54"/>
      <c r="J146" s="54"/>
      <c r="K146" s="54"/>
      <c r="L146" s="54"/>
      <c r="M146" s="54"/>
      <c r="N146" s="54"/>
      <c r="O146" s="54"/>
      <c r="P146" s="54"/>
      <c r="Q146" s="54"/>
      <c r="R146" s="54"/>
      <c r="S146" s="54"/>
      <c r="T146" s="54"/>
      <c r="U146" s="54">
        <v>0</v>
      </c>
      <c r="V146" s="54">
        <v>245659</v>
      </c>
      <c r="W146" s="113">
        <f>245659-1760259</f>
        <v>-1514600</v>
      </c>
      <c r="X146" s="68" t="s">
        <v>301</v>
      </c>
      <c r="Y146" s="56"/>
      <c r="Z146" s="56"/>
      <c r="AB146" s="86"/>
      <c r="AC146" s="86"/>
      <c r="AD146" s="86"/>
      <c r="AE146" s="86"/>
      <c r="AF146" s="86"/>
      <c r="AG146" s="86"/>
      <c r="AH146" s="87"/>
      <c r="AI146" s="87"/>
      <c r="AJ146" s="87"/>
      <c r="AK146" s="87"/>
      <c r="AL146" s="99"/>
      <c r="AM146" s="99"/>
      <c r="AN146" s="99"/>
      <c r="AO146" s="99"/>
      <c r="AP146" s="99"/>
      <c r="AQ146" s="99"/>
      <c r="AR146" s="99"/>
      <c r="AS146" s="99"/>
      <c r="AT146" s="99"/>
      <c r="AU146" s="99"/>
      <c r="AV146" s="99"/>
      <c r="AW146" s="99"/>
      <c r="AX146" s="99"/>
      <c r="AY146" s="86"/>
      <c r="AZ146" s="86"/>
      <c r="BA146" s="86"/>
      <c r="BB146" s="86"/>
    </row>
    <row r="147" spans="1:56" ht="15" thickBot="1" x14ac:dyDescent="0.35">
      <c r="A147" s="50"/>
      <c r="B147" s="50"/>
      <c r="C147" s="50"/>
      <c r="D147" s="50" t="s">
        <v>5</v>
      </c>
      <c r="E147" s="50"/>
      <c r="F147" s="50"/>
      <c r="G147" s="50"/>
      <c r="H147" s="53">
        <f t="shared" ref="H147:S147" si="56">ROUND(H40+H69+H121+H127+H143,5)</f>
        <v>40629.21</v>
      </c>
      <c r="I147" s="53">
        <f t="shared" si="56"/>
        <v>42211.89</v>
      </c>
      <c r="J147" s="53">
        <f t="shared" si="56"/>
        <v>35255.99</v>
      </c>
      <c r="K147" s="53">
        <f t="shared" si="56"/>
        <v>58915.23</v>
      </c>
      <c r="L147" s="53">
        <f t="shared" si="56"/>
        <v>40123.08</v>
      </c>
      <c r="M147" s="53">
        <f t="shared" si="56"/>
        <v>55599.54</v>
      </c>
      <c r="N147" s="53">
        <f t="shared" si="56"/>
        <v>57824.7</v>
      </c>
      <c r="O147" s="53">
        <f t="shared" si="56"/>
        <v>44586.239999999998</v>
      </c>
      <c r="P147" s="53">
        <f t="shared" si="56"/>
        <v>393348.6</v>
      </c>
      <c r="Q147" s="53">
        <f t="shared" si="56"/>
        <v>59693.37</v>
      </c>
      <c r="R147" s="53">
        <f t="shared" si="56"/>
        <v>35215.54</v>
      </c>
      <c r="S147" s="53">
        <f t="shared" si="56"/>
        <v>104494.25</v>
      </c>
      <c r="T147" s="53"/>
      <c r="U147" s="53">
        <f>ROUND(SUM(H147:T147),5)</f>
        <v>967897.64</v>
      </c>
      <c r="V147" s="53">
        <f>ROUND(V40+V69+V121+V127+V143,5)+V144+V146</f>
        <v>1552500</v>
      </c>
      <c r="W147" s="53">
        <f>ROUND(W40+W69+W121+W127+W143,5)+W144+W146</f>
        <v>1141100</v>
      </c>
      <c r="AB147" s="86"/>
      <c r="AC147" s="86"/>
      <c r="AD147" s="86"/>
      <c r="AE147" s="86"/>
      <c r="AF147" s="86"/>
      <c r="AG147" s="86"/>
      <c r="AH147" s="87"/>
      <c r="AI147" s="87"/>
      <c r="AJ147" s="87"/>
      <c r="AK147" s="87"/>
      <c r="AL147" s="99"/>
      <c r="AM147" s="99"/>
      <c r="AN147" s="99"/>
      <c r="AO147" s="99"/>
      <c r="AP147" s="99"/>
      <c r="AQ147" s="99"/>
      <c r="AR147" s="99"/>
      <c r="AS147" s="99"/>
      <c r="AT147" s="99"/>
      <c r="AU147" s="99"/>
      <c r="AV147" s="99"/>
      <c r="AW147" s="99"/>
      <c r="AX147" s="99"/>
      <c r="AY147" s="86"/>
      <c r="AZ147" s="86"/>
      <c r="BA147" s="86"/>
      <c r="BB147" s="86"/>
    </row>
    <row r="148" spans="1:56" x14ac:dyDescent="0.3">
      <c r="A148" s="50"/>
      <c r="B148" s="50" t="s">
        <v>6</v>
      </c>
      <c r="C148" s="50"/>
      <c r="D148" s="50"/>
      <c r="E148" s="50"/>
      <c r="F148" s="50"/>
      <c r="G148" s="50"/>
      <c r="H148" s="51">
        <f t="shared" ref="H148:S148" si="57">ROUND(H2+H39-H147,5)</f>
        <v>20645.93</v>
      </c>
      <c r="I148" s="51">
        <f t="shared" si="57"/>
        <v>-21134.85</v>
      </c>
      <c r="J148" s="51">
        <f t="shared" si="57"/>
        <v>51003.360000000001</v>
      </c>
      <c r="K148" s="51">
        <f t="shared" si="57"/>
        <v>26647.89</v>
      </c>
      <c r="L148" s="51">
        <f t="shared" si="57"/>
        <v>-13691.18</v>
      </c>
      <c r="M148" s="51">
        <f t="shared" si="57"/>
        <v>242069.91</v>
      </c>
      <c r="N148" s="51">
        <f t="shared" si="57"/>
        <v>160957.59</v>
      </c>
      <c r="O148" s="51">
        <f t="shared" si="57"/>
        <v>15114.64</v>
      </c>
      <c r="P148" s="51">
        <f t="shared" si="57"/>
        <v>-318923.76</v>
      </c>
      <c r="Q148" s="51">
        <f t="shared" si="57"/>
        <v>44822.84</v>
      </c>
      <c r="R148" s="51">
        <f t="shared" si="57"/>
        <v>201400.33</v>
      </c>
      <c r="S148" s="51">
        <f t="shared" si="57"/>
        <v>-2087.39</v>
      </c>
      <c r="T148" s="51"/>
      <c r="U148" s="51">
        <f>ROUND(SUM(H148:T148),5)</f>
        <v>406825.31</v>
      </c>
      <c r="V148" s="51">
        <f>ROUND(V2+V39-V147,5)</f>
        <v>-351500</v>
      </c>
      <c r="W148" s="51">
        <f>ROUND(W2+W39-W147,5)</f>
        <v>0</v>
      </c>
      <c r="AB148" s="86"/>
      <c r="AC148" s="86"/>
      <c r="AD148" s="86"/>
      <c r="AE148" s="86" t="s">
        <v>203</v>
      </c>
      <c r="AF148" s="86"/>
      <c r="AG148" s="86"/>
      <c r="AH148" s="87"/>
      <c r="AI148" s="87"/>
      <c r="AJ148" s="87"/>
      <c r="AK148" s="87"/>
      <c r="AL148" s="99"/>
      <c r="AM148" s="99"/>
      <c r="AN148" s="99"/>
      <c r="AO148" s="99"/>
      <c r="AP148" s="99"/>
      <c r="AQ148" s="99"/>
      <c r="AR148" s="99"/>
      <c r="AS148" s="99"/>
      <c r="AT148" s="99"/>
      <c r="AU148" s="99"/>
      <c r="AV148" s="99"/>
      <c r="AW148" s="99"/>
      <c r="AX148" s="99"/>
      <c r="AY148" s="86"/>
      <c r="AZ148" s="86"/>
      <c r="BA148" s="86"/>
      <c r="BB148" s="86"/>
    </row>
    <row r="149" spans="1:56" ht="17.399999999999999" customHeight="1" thickBot="1" x14ac:dyDescent="0.35">
      <c r="A149" s="50"/>
      <c r="B149" s="50" t="s">
        <v>7</v>
      </c>
      <c r="C149" s="50"/>
      <c r="D149" s="50"/>
      <c r="E149" s="50"/>
      <c r="F149" s="50"/>
      <c r="G149" s="50"/>
      <c r="H149" s="51"/>
      <c r="I149" s="51"/>
      <c r="J149" s="51"/>
      <c r="K149" s="51"/>
      <c r="L149" s="51"/>
      <c r="M149" s="51"/>
      <c r="N149" s="51"/>
      <c r="O149" s="51"/>
      <c r="P149" s="51"/>
      <c r="Q149" s="51"/>
      <c r="R149" s="51"/>
      <c r="S149" s="51"/>
      <c r="T149" s="51"/>
      <c r="U149" s="51"/>
      <c r="V149" s="51"/>
      <c r="W149" s="51"/>
      <c r="AB149" s="86"/>
      <c r="AC149" s="86"/>
      <c r="AD149" s="86"/>
      <c r="AE149" s="86" t="s">
        <v>204</v>
      </c>
      <c r="AF149" s="86"/>
      <c r="AG149" s="86"/>
      <c r="AH149" s="87"/>
      <c r="AI149" s="87"/>
      <c r="AJ149" s="87"/>
      <c r="AK149" s="87"/>
      <c r="AL149" s="102">
        <v>0</v>
      </c>
      <c r="AM149" s="102">
        <v>0</v>
      </c>
      <c r="AN149" s="102">
        <v>0</v>
      </c>
      <c r="AO149" s="102">
        <v>0</v>
      </c>
      <c r="AP149" s="102">
        <v>0</v>
      </c>
      <c r="AQ149" s="102">
        <v>0</v>
      </c>
      <c r="AR149" s="102">
        <v>0</v>
      </c>
      <c r="AS149" s="102">
        <v>0</v>
      </c>
      <c r="AT149" s="102">
        <v>0</v>
      </c>
      <c r="AU149" s="102">
        <v>0</v>
      </c>
      <c r="AV149" s="102">
        <v>0</v>
      </c>
      <c r="AW149" s="102">
        <v>0</v>
      </c>
      <c r="AX149" s="102"/>
      <c r="AY149" s="103">
        <v>0</v>
      </c>
      <c r="AZ149" s="103">
        <v>177000</v>
      </c>
      <c r="BA149" s="103">
        <f>BA17+BA18+BA24+BA20</f>
        <v>226000</v>
      </c>
      <c r="BB149" s="104" t="s">
        <v>209</v>
      </c>
    </row>
    <row r="150" spans="1:56" ht="25.8" customHeight="1" thickBot="1" x14ac:dyDescent="0.35">
      <c r="A150" s="50"/>
      <c r="B150" s="50"/>
      <c r="C150" s="50" t="s">
        <v>8</v>
      </c>
      <c r="D150" s="50"/>
      <c r="E150" s="50"/>
      <c r="F150" s="50"/>
      <c r="G150" s="50"/>
      <c r="H150" s="51"/>
      <c r="I150" s="51"/>
      <c r="J150" s="51"/>
      <c r="K150" s="51"/>
      <c r="L150" s="51"/>
      <c r="M150" s="51"/>
      <c r="N150" s="51"/>
      <c r="O150" s="51"/>
      <c r="P150" s="51"/>
      <c r="Q150" s="51"/>
      <c r="R150" s="51"/>
      <c r="S150" s="51"/>
      <c r="T150" s="51"/>
      <c r="U150" s="51"/>
      <c r="V150" s="51"/>
      <c r="W150" s="51"/>
      <c r="AB150" s="86"/>
      <c r="AC150" s="86"/>
      <c r="AD150" s="86" t="s">
        <v>5</v>
      </c>
      <c r="AE150" s="86"/>
      <c r="AF150" s="86"/>
      <c r="AG150" s="86"/>
      <c r="AH150" s="87"/>
      <c r="AI150" s="87"/>
      <c r="AJ150" s="87"/>
      <c r="AK150" s="87"/>
      <c r="AL150" s="87">
        <v>0</v>
      </c>
      <c r="AM150" s="87">
        <v>0</v>
      </c>
      <c r="AN150" s="87">
        <v>0</v>
      </c>
      <c r="AO150" s="87">
        <v>0</v>
      </c>
      <c r="AP150" s="87">
        <v>0</v>
      </c>
      <c r="AQ150" s="87">
        <v>0</v>
      </c>
      <c r="AR150" s="87">
        <v>0</v>
      </c>
      <c r="AS150" s="87">
        <v>0</v>
      </c>
      <c r="AT150" s="87">
        <v>0</v>
      </c>
      <c r="AU150" s="87">
        <v>0</v>
      </c>
      <c r="AV150" s="87">
        <v>0</v>
      </c>
      <c r="AW150" s="87">
        <v>0</v>
      </c>
      <c r="AX150" s="87"/>
      <c r="AY150" s="88">
        <v>0</v>
      </c>
      <c r="AZ150" s="88">
        <v>236020</v>
      </c>
      <c r="BA150" s="88">
        <v>245659</v>
      </c>
      <c r="BB150" s="89" t="s">
        <v>259</v>
      </c>
    </row>
    <row r="151" spans="1:56" ht="14.4" customHeight="1" thickBot="1" x14ac:dyDescent="0.35">
      <c r="A151" s="50"/>
      <c r="B151" s="50"/>
      <c r="C151" s="50"/>
      <c r="D151" s="50" t="s">
        <v>196</v>
      </c>
      <c r="E151" s="50"/>
      <c r="F151" s="50"/>
      <c r="G151" s="50"/>
      <c r="H151" s="51">
        <v>488.69</v>
      </c>
      <c r="I151" s="51">
        <v>0</v>
      </c>
      <c r="J151" s="51">
        <v>0</v>
      </c>
      <c r="K151" s="51">
        <v>0</v>
      </c>
      <c r="L151" s="51">
        <v>0</v>
      </c>
      <c r="M151" s="51">
        <v>0</v>
      </c>
      <c r="N151" s="51">
        <v>1206.2</v>
      </c>
      <c r="O151" s="51">
        <v>0</v>
      </c>
      <c r="P151" s="51">
        <v>0</v>
      </c>
      <c r="Q151" s="51">
        <v>0</v>
      </c>
      <c r="R151" s="51">
        <v>0</v>
      </c>
      <c r="S151" s="51">
        <v>0</v>
      </c>
      <c r="T151" s="51"/>
      <c r="U151" s="51">
        <f t="shared" ref="U151:U156" si="58">ROUND(SUM(H151:T151),5)</f>
        <v>1694.89</v>
      </c>
      <c r="V151" s="51">
        <v>0</v>
      </c>
      <c r="W151" s="51">
        <v>0</v>
      </c>
      <c r="X151" s="68" t="s">
        <v>206</v>
      </c>
      <c r="AB151" s="86" t="s">
        <v>6</v>
      </c>
      <c r="AC151" s="86"/>
      <c r="AD151" s="86"/>
      <c r="AE151" s="86"/>
      <c r="AF151" s="86"/>
      <c r="AG151" s="86"/>
      <c r="AH151" s="93"/>
      <c r="AI151" s="93"/>
      <c r="AJ151" s="93"/>
      <c r="AK151" s="93"/>
      <c r="AL151" s="93">
        <f t="shared" ref="AL151:BA151" si="59">ROUND(AL40+AL69+AL121+AL127+AL143,5)+AL149+AL150</f>
        <v>27999</v>
      </c>
      <c r="AM151" s="93">
        <f t="shared" si="59"/>
        <v>43641.53</v>
      </c>
      <c r="AN151" s="93">
        <f t="shared" si="59"/>
        <v>40907.26</v>
      </c>
      <c r="AO151" s="93">
        <f t="shared" si="59"/>
        <v>48192.54</v>
      </c>
      <c r="AP151" s="93">
        <f t="shared" si="59"/>
        <v>32728.26</v>
      </c>
      <c r="AQ151" s="93">
        <f t="shared" si="59"/>
        <v>36866.379999999997</v>
      </c>
      <c r="AR151" s="93">
        <f t="shared" si="59"/>
        <v>44453.31</v>
      </c>
      <c r="AS151" s="93">
        <f t="shared" si="59"/>
        <v>32567.72</v>
      </c>
      <c r="AT151" s="93">
        <f t="shared" si="59"/>
        <v>48013.1</v>
      </c>
      <c r="AU151" s="93">
        <f t="shared" si="59"/>
        <v>52967.27</v>
      </c>
      <c r="AV151" s="93">
        <f t="shared" si="59"/>
        <v>50116.65</v>
      </c>
      <c r="AW151" s="93">
        <f t="shared" si="59"/>
        <v>98258.22</v>
      </c>
      <c r="AX151" s="93">
        <f t="shared" si="59"/>
        <v>0</v>
      </c>
      <c r="AY151" s="94">
        <f t="shared" si="59"/>
        <v>556711.24</v>
      </c>
      <c r="AZ151" s="94">
        <f t="shared" si="59"/>
        <v>1445300</v>
      </c>
      <c r="BA151" s="94">
        <f t="shared" si="59"/>
        <v>1552500</v>
      </c>
      <c r="BB151" s="95"/>
    </row>
    <row r="152" spans="1:56" ht="15.6" customHeight="1" x14ac:dyDescent="0.3">
      <c r="A152" s="50"/>
      <c r="B152" s="50"/>
      <c r="C152" s="50"/>
      <c r="D152" s="50" t="s">
        <v>197</v>
      </c>
      <c r="E152" s="50"/>
      <c r="F152" s="50"/>
      <c r="G152" s="50"/>
      <c r="H152" s="51">
        <v>3838.17</v>
      </c>
      <c r="I152" s="51">
        <v>-7360.71</v>
      </c>
      <c r="J152" s="51">
        <v>-12262.78</v>
      </c>
      <c r="K152" s="51">
        <v>-15312.76</v>
      </c>
      <c r="L152" s="51">
        <v>-7089.43</v>
      </c>
      <c r="M152" s="51">
        <v>-12210.57</v>
      </c>
      <c r="N152" s="51">
        <v>-30666.5</v>
      </c>
      <c r="O152" s="51">
        <v>-22606.21</v>
      </c>
      <c r="P152" s="51">
        <v>-54477.599999999999</v>
      </c>
      <c r="Q152" s="51">
        <v>-43909.78</v>
      </c>
      <c r="R152" s="51">
        <v>3613.14</v>
      </c>
      <c r="S152" s="51">
        <v>-10762.94</v>
      </c>
      <c r="T152" s="51"/>
      <c r="U152" s="51">
        <f t="shared" si="58"/>
        <v>-209207.97</v>
      </c>
      <c r="V152" s="51">
        <v>0</v>
      </c>
      <c r="W152" s="51">
        <v>0</v>
      </c>
      <c r="X152" s="68" t="s">
        <v>206</v>
      </c>
      <c r="AB152" s="86" t="s">
        <v>7</v>
      </c>
      <c r="AC152" s="86"/>
      <c r="AD152" s="86"/>
      <c r="AE152" s="86"/>
      <c r="AF152" s="86"/>
      <c r="AG152" s="86"/>
      <c r="AH152" s="87"/>
      <c r="AI152" s="87"/>
      <c r="AJ152" s="87"/>
      <c r="AK152" s="87"/>
      <c r="AL152" s="87">
        <f t="shared" ref="AL152:AW152" si="60">ROUND(AL2+AL39-AL151,5)</f>
        <v>-8841.0400000000009</v>
      </c>
      <c r="AM152" s="87">
        <f t="shared" si="60"/>
        <v>-10879.27</v>
      </c>
      <c r="AN152" s="87">
        <f t="shared" si="60"/>
        <v>-2325.44</v>
      </c>
      <c r="AO152" s="87">
        <f t="shared" si="60"/>
        <v>43497.59</v>
      </c>
      <c r="AP152" s="87">
        <f t="shared" si="60"/>
        <v>-13444.18</v>
      </c>
      <c r="AQ152" s="87">
        <f t="shared" si="60"/>
        <v>210923.04</v>
      </c>
      <c r="AR152" s="87">
        <f t="shared" si="60"/>
        <v>211891.47</v>
      </c>
      <c r="AS152" s="87">
        <f t="shared" si="60"/>
        <v>26678.65</v>
      </c>
      <c r="AT152" s="87">
        <f t="shared" si="60"/>
        <v>17447.71</v>
      </c>
      <c r="AU152" s="87">
        <f t="shared" si="60"/>
        <v>44297.38</v>
      </c>
      <c r="AV152" s="87">
        <f t="shared" si="60"/>
        <v>172821.62</v>
      </c>
      <c r="AW152" s="87">
        <f t="shared" si="60"/>
        <v>16430.13</v>
      </c>
      <c r="AX152" s="87"/>
      <c r="AY152" s="88">
        <f>ROUND(SUM(AH152:AX152),5)</f>
        <v>708497.66</v>
      </c>
      <c r="AZ152" s="88">
        <f>ROUND(AZ2+AZ39-AZ151,5)</f>
        <v>-366500</v>
      </c>
      <c r="BA152" s="88">
        <f>ROUND(BA2+BA39-BA151,5)</f>
        <v>-351500</v>
      </c>
      <c r="BB152" s="89"/>
    </row>
    <row r="153" spans="1:56" ht="13.2" customHeight="1" thickBot="1" x14ac:dyDescent="0.35">
      <c r="A153" s="50"/>
      <c r="B153" s="50"/>
      <c r="C153" s="50"/>
      <c r="D153" s="50" t="s">
        <v>280</v>
      </c>
      <c r="E153" s="50"/>
      <c r="F153" s="50"/>
      <c r="G153" s="50"/>
      <c r="H153" s="51">
        <v>0</v>
      </c>
      <c r="I153" s="51">
        <v>0</v>
      </c>
      <c r="J153" s="51">
        <v>0</v>
      </c>
      <c r="K153" s="51">
        <v>0</v>
      </c>
      <c r="L153" s="51">
        <v>0</v>
      </c>
      <c r="M153" s="51">
        <v>0</v>
      </c>
      <c r="N153" s="51">
        <v>0</v>
      </c>
      <c r="O153" s="51">
        <v>0</v>
      </c>
      <c r="P153" s="51">
        <v>0</v>
      </c>
      <c r="Q153" s="51">
        <v>0</v>
      </c>
      <c r="R153" s="51">
        <v>5230</v>
      </c>
      <c r="S153" s="51">
        <v>0</v>
      </c>
      <c r="T153" s="51"/>
      <c r="U153" s="51">
        <f t="shared" si="58"/>
        <v>5230</v>
      </c>
      <c r="V153" s="51">
        <v>0</v>
      </c>
      <c r="W153" s="51">
        <v>0</v>
      </c>
      <c r="X153" s="68" t="s">
        <v>206</v>
      </c>
      <c r="AB153" s="86"/>
      <c r="AC153" s="86" t="s">
        <v>8</v>
      </c>
      <c r="AD153" s="86"/>
      <c r="AE153" s="86"/>
      <c r="AF153" s="86"/>
      <c r="AG153" s="86"/>
      <c r="AH153" s="87"/>
      <c r="AI153" s="87"/>
      <c r="AJ153" s="87"/>
      <c r="AK153" s="87"/>
      <c r="AL153" s="87"/>
      <c r="AM153" s="87"/>
      <c r="AN153" s="87"/>
      <c r="AO153" s="87"/>
      <c r="AP153" s="87"/>
      <c r="AQ153" s="87"/>
      <c r="AR153" s="87"/>
      <c r="AS153" s="87"/>
      <c r="AT153" s="87"/>
      <c r="AU153" s="87"/>
      <c r="AV153" s="87"/>
      <c r="AW153" s="87"/>
      <c r="AX153" s="87"/>
      <c r="AY153" s="88"/>
      <c r="AZ153" s="88"/>
      <c r="BA153" s="88"/>
      <c r="BB153" s="89"/>
    </row>
    <row r="154" spans="1:56" ht="15" thickBot="1" x14ac:dyDescent="0.35">
      <c r="A154" s="50"/>
      <c r="B154" s="50"/>
      <c r="C154" s="50" t="s">
        <v>9</v>
      </c>
      <c r="D154" s="50"/>
      <c r="E154" s="50"/>
      <c r="F154" s="50"/>
      <c r="G154" s="50"/>
      <c r="H154" s="54">
        <f t="shared" ref="H154:P154" si="61">ROUND(SUM(H150:H153),5)</f>
        <v>4326.8599999999997</v>
      </c>
      <c r="I154" s="54">
        <f t="shared" si="61"/>
        <v>-7360.71</v>
      </c>
      <c r="J154" s="54">
        <f t="shared" si="61"/>
        <v>-12262.78</v>
      </c>
      <c r="K154" s="54">
        <f t="shared" si="61"/>
        <v>-15312.76</v>
      </c>
      <c r="L154" s="54">
        <f t="shared" si="61"/>
        <v>-7089.43</v>
      </c>
      <c r="M154" s="54">
        <f t="shared" si="61"/>
        <v>-12210.57</v>
      </c>
      <c r="N154" s="54">
        <f t="shared" si="61"/>
        <v>-29460.3</v>
      </c>
      <c r="O154" s="54">
        <f t="shared" si="61"/>
        <v>-22606.21</v>
      </c>
      <c r="P154" s="54">
        <f t="shared" si="61"/>
        <v>-54477.599999999999</v>
      </c>
      <c r="Q154" s="54">
        <f>ROUND(SUM(Q150:Q153),5)</f>
        <v>-43909.78</v>
      </c>
      <c r="R154" s="54">
        <f>ROUND(SUM(R150:R153),5)</f>
        <v>8843.14</v>
      </c>
      <c r="S154" s="54">
        <f>ROUND(SUM(S150:S153),5)</f>
        <v>-10762.94</v>
      </c>
      <c r="T154" s="54"/>
      <c r="U154" s="54">
        <f t="shared" si="58"/>
        <v>-202283.08</v>
      </c>
      <c r="V154" s="54">
        <f>ROUND(SUM(V150:V153),5)</f>
        <v>0</v>
      </c>
      <c r="W154" s="54">
        <f>ROUND(SUM(W150:W153),5)</f>
        <v>0</v>
      </c>
      <c r="AB154" s="86"/>
      <c r="AC154" s="86"/>
      <c r="AD154" s="86" t="s">
        <v>196</v>
      </c>
      <c r="AE154" s="86"/>
      <c r="AF154" s="86"/>
      <c r="AG154" s="86"/>
      <c r="AH154" s="87"/>
      <c r="AI154" s="87"/>
      <c r="AJ154" s="87"/>
      <c r="AK154" s="87"/>
      <c r="AL154" s="87"/>
      <c r="AM154" s="87"/>
      <c r="AN154" s="87"/>
      <c r="AO154" s="87"/>
      <c r="AP154" s="87"/>
      <c r="AQ154" s="87"/>
      <c r="AR154" s="87"/>
      <c r="AS154" s="87"/>
      <c r="AT154" s="87"/>
      <c r="AU154" s="87"/>
      <c r="AV154" s="87"/>
      <c r="AW154" s="87"/>
      <c r="AX154" s="87"/>
      <c r="AY154" s="88"/>
      <c r="AZ154" s="88"/>
      <c r="BA154" s="88"/>
      <c r="BB154" s="89"/>
    </row>
    <row r="155" spans="1:56" ht="22.2" thickBot="1" x14ac:dyDescent="0.35">
      <c r="A155" s="50"/>
      <c r="B155" s="50" t="s">
        <v>10</v>
      </c>
      <c r="C155" s="50"/>
      <c r="D155" s="50"/>
      <c r="E155" s="50"/>
      <c r="F155" s="50"/>
      <c r="G155" s="50"/>
      <c r="H155" s="54">
        <f t="shared" ref="H155:P155" si="62">ROUND(H149+H154,5)</f>
        <v>4326.8599999999997</v>
      </c>
      <c r="I155" s="54">
        <f t="shared" si="62"/>
        <v>-7360.71</v>
      </c>
      <c r="J155" s="54">
        <f t="shared" si="62"/>
        <v>-12262.78</v>
      </c>
      <c r="K155" s="54">
        <f t="shared" si="62"/>
        <v>-15312.76</v>
      </c>
      <c r="L155" s="54">
        <f t="shared" si="62"/>
        <v>-7089.43</v>
      </c>
      <c r="M155" s="54">
        <f t="shared" si="62"/>
        <v>-12210.57</v>
      </c>
      <c r="N155" s="54">
        <f t="shared" si="62"/>
        <v>-29460.3</v>
      </c>
      <c r="O155" s="54">
        <f t="shared" si="62"/>
        <v>-22606.21</v>
      </c>
      <c r="P155" s="54">
        <f t="shared" si="62"/>
        <v>-54477.599999999999</v>
      </c>
      <c r="Q155" s="54">
        <f>ROUND(Q149+Q154,5)</f>
        <v>-43909.78</v>
      </c>
      <c r="R155" s="54">
        <f>ROUND(R149+R154,5)</f>
        <v>8843.14</v>
      </c>
      <c r="S155" s="54">
        <f>ROUND(S149+S154,5)</f>
        <v>-10762.94</v>
      </c>
      <c r="T155" s="54"/>
      <c r="U155" s="54">
        <f t="shared" si="58"/>
        <v>-202283.08</v>
      </c>
      <c r="V155" s="54">
        <f>ROUND(V149+V154,5)</f>
        <v>0</v>
      </c>
      <c r="W155" s="54">
        <f>ROUND(W149+W154,5)</f>
        <v>0</v>
      </c>
      <c r="AB155" s="86"/>
      <c r="AC155" s="86"/>
      <c r="AD155" s="86" t="s">
        <v>197</v>
      </c>
      <c r="AE155" s="86"/>
      <c r="AF155" s="86"/>
      <c r="AG155" s="86"/>
      <c r="AH155" s="87"/>
      <c r="AI155" s="87"/>
      <c r="AJ155" s="87"/>
      <c r="AK155" s="87"/>
      <c r="AL155" s="87">
        <v>0</v>
      </c>
      <c r="AM155" s="87">
        <v>0</v>
      </c>
      <c r="AN155" s="87">
        <v>0</v>
      </c>
      <c r="AO155" s="87">
        <v>0</v>
      </c>
      <c r="AP155" s="87">
        <v>0</v>
      </c>
      <c r="AQ155" s="87">
        <v>0</v>
      </c>
      <c r="AR155" s="87">
        <v>2768.64</v>
      </c>
      <c r="AS155" s="87">
        <v>0</v>
      </c>
      <c r="AT155" s="87">
        <v>0</v>
      </c>
      <c r="AU155" s="87">
        <v>0</v>
      </c>
      <c r="AV155" s="87">
        <v>0</v>
      </c>
      <c r="AW155" s="87">
        <v>0</v>
      </c>
      <c r="AX155" s="87"/>
      <c r="AY155" s="88">
        <f>ROUND(SUM(AH155:AX155),5)</f>
        <v>2768.64</v>
      </c>
      <c r="AZ155" s="88">
        <v>0</v>
      </c>
      <c r="BA155" s="88">
        <v>0</v>
      </c>
      <c r="BB155" s="89" t="s">
        <v>206</v>
      </c>
    </row>
    <row r="156" spans="1:56" ht="22.2" thickBot="1" x14ac:dyDescent="0.35">
      <c r="A156" s="50" t="s">
        <v>11</v>
      </c>
      <c r="B156" s="50"/>
      <c r="C156" s="50"/>
      <c r="D156" s="50"/>
      <c r="E156" s="50"/>
      <c r="F156" s="50"/>
      <c r="G156" s="50"/>
      <c r="H156" s="55">
        <f t="shared" ref="H156:P156" si="63">ROUND(H148+H155,5)</f>
        <v>24972.79</v>
      </c>
      <c r="I156" s="55">
        <f t="shared" si="63"/>
        <v>-28495.56</v>
      </c>
      <c r="J156" s="55">
        <f t="shared" si="63"/>
        <v>38740.58</v>
      </c>
      <c r="K156" s="55">
        <f t="shared" si="63"/>
        <v>11335.13</v>
      </c>
      <c r="L156" s="55">
        <f t="shared" si="63"/>
        <v>-20780.61</v>
      </c>
      <c r="M156" s="55">
        <f t="shared" si="63"/>
        <v>229859.34</v>
      </c>
      <c r="N156" s="55">
        <f t="shared" si="63"/>
        <v>131497.29</v>
      </c>
      <c r="O156" s="55">
        <f t="shared" si="63"/>
        <v>-7491.57</v>
      </c>
      <c r="P156" s="55">
        <f t="shared" si="63"/>
        <v>-373401.36</v>
      </c>
      <c r="Q156" s="55">
        <f>ROUND(Q148+Q155,5)</f>
        <v>913.06</v>
      </c>
      <c r="R156" s="55">
        <f>ROUND(R148+R155,5)</f>
        <v>210243.47</v>
      </c>
      <c r="S156" s="55">
        <f>ROUND(S148+S155,5)</f>
        <v>-12850.33</v>
      </c>
      <c r="T156" s="55"/>
      <c r="U156" s="55">
        <f t="shared" si="58"/>
        <v>204542.23</v>
      </c>
      <c r="V156" s="55">
        <f>ROUND(V148+V155,5)</f>
        <v>-351500</v>
      </c>
      <c r="W156" s="55">
        <f>ROUND(W148+W155,5)</f>
        <v>0</v>
      </c>
      <c r="AB156" s="86"/>
      <c r="AC156" s="86" t="s">
        <v>9</v>
      </c>
      <c r="AD156" s="86"/>
      <c r="AE156" s="86"/>
      <c r="AF156" s="86"/>
      <c r="AG156" s="86"/>
      <c r="AH156" s="87"/>
      <c r="AI156" s="87"/>
      <c r="AJ156" s="87"/>
      <c r="AK156" s="87"/>
      <c r="AL156" s="87">
        <v>3379.65</v>
      </c>
      <c r="AM156" s="87">
        <v>-3012.35</v>
      </c>
      <c r="AN156" s="87">
        <v>-3352.29</v>
      </c>
      <c r="AO156" s="87">
        <v>-8759.74</v>
      </c>
      <c r="AP156" s="87">
        <v>2275.2600000000002</v>
      </c>
      <c r="AQ156" s="87">
        <v>-9141.42</v>
      </c>
      <c r="AR156" s="87">
        <v>-5290.7</v>
      </c>
      <c r="AS156" s="87">
        <v>-9875.18</v>
      </c>
      <c r="AT156" s="87">
        <v>-10281.08</v>
      </c>
      <c r="AU156" s="87">
        <v>-4192.53</v>
      </c>
      <c r="AV156" s="87">
        <v>11137.13</v>
      </c>
      <c r="AW156" s="87">
        <v>-416.52</v>
      </c>
      <c r="AX156" s="87"/>
      <c r="AY156" s="88">
        <f>ROUND(SUM(AH156:AX156),5)</f>
        <v>-37529.769999999997</v>
      </c>
      <c r="AZ156" s="88">
        <v>0</v>
      </c>
      <c r="BA156" s="88">
        <v>0</v>
      </c>
      <c r="BB156" s="89" t="s">
        <v>206</v>
      </c>
    </row>
    <row r="157" spans="1:56" ht="15.6" thickTop="1" thickBot="1" x14ac:dyDescent="0.35">
      <c r="AB157" s="86" t="s">
        <v>10</v>
      </c>
      <c r="AC157" s="86"/>
      <c r="AD157" s="86"/>
      <c r="AE157" s="86"/>
      <c r="AF157" s="86"/>
      <c r="AG157" s="86"/>
      <c r="AH157" s="96"/>
      <c r="AI157" s="96"/>
      <c r="AJ157" s="96"/>
      <c r="AK157" s="96"/>
      <c r="AL157" s="96">
        <f t="shared" ref="AL157:AW157" si="64">ROUND(SUM(AL154:AL156),5)</f>
        <v>3379.65</v>
      </c>
      <c r="AM157" s="96">
        <f t="shared" si="64"/>
        <v>-3012.35</v>
      </c>
      <c r="AN157" s="96">
        <f t="shared" si="64"/>
        <v>-3352.29</v>
      </c>
      <c r="AO157" s="96">
        <f t="shared" si="64"/>
        <v>-8759.74</v>
      </c>
      <c r="AP157" s="96">
        <f t="shared" si="64"/>
        <v>2275.2600000000002</v>
      </c>
      <c r="AQ157" s="96">
        <f t="shared" si="64"/>
        <v>-9141.42</v>
      </c>
      <c r="AR157" s="96">
        <f t="shared" si="64"/>
        <v>-2522.06</v>
      </c>
      <c r="AS157" s="96">
        <f t="shared" si="64"/>
        <v>-9875.18</v>
      </c>
      <c r="AT157" s="96">
        <f t="shared" si="64"/>
        <v>-10281.08</v>
      </c>
      <c r="AU157" s="96">
        <f t="shared" si="64"/>
        <v>-4192.53</v>
      </c>
      <c r="AV157" s="96">
        <f t="shared" si="64"/>
        <v>11137.13</v>
      </c>
      <c r="AW157" s="96">
        <f t="shared" si="64"/>
        <v>-416.52</v>
      </c>
      <c r="AX157" s="96"/>
      <c r="AY157" s="97">
        <f>ROUND(SUM(AH157:AX157),5)</f>
        <v>-34761.129999999997</v>
      </c>
      <c r="AZ157" s="97">
        <f>ROUND(SUM(AZ154:AZ156),5)</f>
        <v>0</v>
      </c>
      <c r="BA157" s="97">
        <f>ROUND(SUM(BA154:BA156),5)</f>
        <v>0</v>
      </c>
      <c r="BB157" s="98"/>
    </row>
    <row r="158" spans="1:56" ht="15" thickBot="1" x14ac:dyDescent="0.35">
      <c r="AB158" s="86"/>
      <c r="AC158" s="86"/>
      <c r="AD158" s="86"/>
      <c r="AE158" s="86"/>
      <c r="AF158" s="86"/>
      <c r="AG158" s="86"/>
      <c r="AH158" s="96"/>
      <c r="AI158" s="96"/>
      <c r="AJ158" s="96"/>
      <c r="AK158" s="96"/>
      <c r="AL158" s="96">
        <f t="shared" ref="AL158:AW158" si="65">ROUND(AL153+AL157,5)</f>
        <v>3379.65</v>
      </c>
      <c r="AM158" s="96">
        <f t="shared" si="65"/>
        <v>-3012.35</v>
      </c>
      <c r="AN158" s="96">
        <f t="shared" si="65"/>
        <v>-3352.29</v>
      </c>
      <c r="AO158" s="96">
        <f t="shared" si="65"/>
        <v>-8759.74</v>
      </c>
      <c r="AP158" s="96">
        <f t="shared" si="65"/>
        <v>2275.2600000000002</v>
      </c>
      <c r="AQ158" s="96">
        <f t="shared" si="65"/>
        <v>-9141.42</v>
      </c>
      <c r="AR158" s="96">
        <f t="shared" si="65"/>
        <v>-2522.06</v>
      </c>
      <c r="AS158" s="96">
        <f t="shared" si="65"/>
        <v>-9875.18</v>
      </c>
      <c r="AT158" s="96">
        <f t="shared" si="65"/>
        <v>-10281.08</v>
      </c>
      <c r="AU158" s="96">
        <f t="shared" si="65"/>
        <v>-4192.53</v>
      </c>
      <c r="AV158" s="96">
        <f t="shared" si="65"/>
        <v>11137.13</v>
      </c>
      <c r="AW158" s="96">
        <f t="shared" si="65"/>
        <v>-416.52</v>
      </c>
      <c r="AX158" s="96"/>
      <c r="AY158" s="97">
        <f>ROUND(SUM(AH158:AX158),5)</f>
        <v>-34761.129999999997</v>
      </c>
      <c r="AZ158" s="97">
        <f>ROUND(AZ153+AZ157,5)</f>
        <v>0</v>
      </c>
      <c r="BA158" s="97">
        <f>ROUND(BA153+BA157,5)</f>
        <v>0</v>
      </c>
      <c r="BB158" s="98"/>
    </row>
    <row r="159" spans="1:56" ht="15" thickBot="1" x14ac:dyDescent="0.35">
      <c r="AF159" s="86"/>
      <c r="AG159" s="86"/>
      <c r="AH159" s="106"/>
      <c r="AI159" s="106"/>
      <c r="AJ159" s="106"/>
      <c r="AK159" s="106"/>
      <c r="AL159" s="106">
        <f t="shared" ref="AL159:AW159" si="66">ROUND(AL152+AL158,5)</f>
        <v>-5461.39</v>
      </c>
      <c r="AM159" s="106">
        <f t="shared" si="66"/>
        <v>-13891.62</v>
      </c>
      <c r="AN159" s="106">
        <f t="shared" si="66"/>
        <v>-5677.73</v>
      </c>
      <c r="AO159" s="106">
        <f t="shared" si="66"/>
        <v>34737.85</v>
      </c>
      <c r="AP159" s="106">
        <f t="shared" si="66"/>
        <v>-11168.92</v>
      </c>
      <c r="AQ159" s="106">
        <f t="shared" si="66"/>
        <v>201781.62</v>
      </c>
      <c r="AR159" s="106">
        <f t="shared" si="66"/>
        <v>209369.41</v>
      </c>
      <c r="AS159" s="106">
        <f t="shared" si="66"/>
        <v>16803.47</v>
      </c>
      <c r="AT159" s="106">
        <f t="shared" si="66"/>
        <v>7166.63</v>
      </c>
      <c r="AU159" s="106">
        <f t="shared" si="66"/>
        <v>40104.85</v>
      </c>
      <c r="AV159" s="106">
        <f t="shared" si="66"/>
        <v>183958.75</v>
      </c>
      <c r="AW159" s="106">
        <f t="shared" si="66"/>
        <v>16013.61</v>
      </c>
      <c r="AX159" s="106"/>
      <c r="AY159" s="107">
        <f>ROUND(SUM(AH159:AX159),5)</f>
        <v>673736.53</v>
      </c>
      <c r="AZ159" s="107">
        <f>ROUND(AZ152+AZ158,5)</f>
        <v>-366500</v>
      </c>
      <c r="BA159" s="107">
        <f>ROUND(BA152+BA158,5)</f>
        <v>-351500</v>
      </c>
      <c r="BB159" s="108"/>
    </row>
    <row r="160" spans="1:56" ht="15" thickTop="1" x14ac:dyDescent="0.3"/>
  </sheetData>
  <pageMargins left="0.7" right="0.7" top="0.75" bottom="0.75" header="0.1" footer="0.3"/>
  <pageSetup orientation="portrait" horizontalDpi="0" verticalDpi="0" r:id="rId1"/>
  <headerFooter>
    <oddHeader>&amp;L&amp;"Arial,Bold"&amp;8 1:14 PM
&amp;"Arial,Bold"&amp;8 04/28/22
&amp;"Arial,Bold"&amp;8 Accrual Basis&amp;C&amp;"Arial,Bold"&amp;12 Temecula Public Cemetery District
&amp;"Arial,Bold"&amp;14 Profit &amp;&amp; Loss
&amp;"Arial,Bold"&amp;10 April 2021 through March 2022</oddHeader>
    <oddFooter>&amp;R&amp;"Arial,Bold"&amp;8 Page &amp;P of &amp;N</oddFooter>
  </headerFooter>
  <drawing r:id="rId2"/>
  <legacyDrawing r:id="rId3"/>
  <controls>
    <mc:AlternateContent xmlns:mc="http://schemas.openxmlformats.org/markup-compatibility/2006">
      <mc:Choice Requires="x14">
        <control shapeId="92162"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92162" r:id="rId4" name="HEADER"/>
      </mc:Fallback>
    </mc:AlternateContent>
    <mc:AlternateContent xmlns:mc="http://schemas.openxmlformats.org/markup-compatibility/2006">
      <mc:Choice Requires="x14">
        <control shapeId="92161"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92161" r:id="rId6" name="FILT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Approved Budget</vt:lpstr>
      <vt:lpstr>App Bud for Input</vt:lpstr>
      <vt:lpstr>For Trustees 071222 </vt:lpstr>
      <vt:lpstr>Working Copy 071222</vt:lpstr>
      <vt:lpstr>Sheet1</vt:lpstr>
      <vt:lpstr>For Trustee 061422</vt:lpstr>
      <vt:lpstr>Working Copy 061422</vt:lpstr>
      <vt:lpstr>For Trustees 050522</vt:lpstr>
      <vt:lpstr>Working Copy 050522</vt:lpstr>
      <vt:lpstr>Ad Downloaded 042822</vt:lpstr>
      <vt:lpstr>060421 For Trustees Prior Year </vt:lpstr>
      <vt:lpstr>Wage &amp; Benefit modeling 22-23</vt:lpstr>
      <vt:lpstr>Wage &amp; Benefit modeling 21-22</vt:lpstr>
      <vt:lpstr>Wage &amp; Benefit modeling 20-21</vt:lpstr>
      <vt:lpstr>Wage &amp; Benefit modeling 19-20</vt:lpstr>
      <vt:lpstr>Wage &amp; Benefit modeling 18-19</vt:lpstr>
      <vt:lpstr>Wage &amp; Benefit modeling 17-18</vt:lpstr>
      <vt:lpstr>Budget Input Notes</vt:lpstr>
      <vt:lpstr>Notes from Prior Year</vt:lpstr>
      <vt:lpstr>'Wage &amp; Benefit modeling 21-22'!Print_Area</vt:lpstr>
      <vt:lpstr>'Wage &amp; Benefit modeling 22-23'!Print_Area</vt:lpstr>
      <vt:lpstr>'060421 For Trustees Prior Year '!Print_Titles</vt:lpstr>
      <vt:lpstr>'Ad Downloaded 042822'!Print_Titles</vt:lpstr>
      <vt:lpstr>'App Bud for Input'!Print_Titles</vt:lpstr>
      <vt:lpstr>'Approved Budget'!Print_Titles</vt:lpstr>
      <vt:lpstr>'For Trustee 061422'!Print_Titles</vt:lpstr>
      <vt:lpstr>'For Trustees 050522'!Print_Titles</vt:lpstr>
      <vt:lpstr>'For Trustees 071222 '!Print_Titles</vt:lpstr>
      <vt:lpstr>'Working Copy 050522'!Print_Titles</vt:lpstr>
      <vt:lpstr>'Working Copy 061422'!Print_Titles</vt:lpstr>
      <vt:lpstr>'Working Copy 071222'!Print_Titles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Glau</dc:creator>
  <cp:lastModifiedBy>Cindi</cp:lastModifiedBy>
  <cp:lastPrinted>2022-09-01T22:13:50Z</cp:lastPrinted>
  <dcterms:created xsi:type="dcterms:W3CDTF">2020-04-21T20:45:05Z</dcterms:created>
  <dcterms:modified xsi:type="dcterms:W3CDTF">2022-09-01T22:14:31Z</dcterms:modified>
</cp:coreProperties>
</file>