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drawings/drawing2.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drawings/drawing3.xml" ContentType="application/vnd.openxmlformats-officedocument.drawing+xml"/>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drawings/drawing4.xml" ContentType="application/vnd.openxmlformats-officedocument.drawing+xml"/>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drawings/drawing5.xml" ContentType="application/vnd.openxmlformats-officedocument.drawing+xml"/>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drawings/drawing6.xml" ContentType="application/vnd.openxmlformats-officedocument.drawing+xml"/>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drawings/drawing7.xml" ContentType="application/vnd.openxmlformats-officedocument.drawing+xml"/>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drawings/drawing8.xml" ContentType="application/vnd.openxmlformats-officedocument.drawing+xml"/>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drawings/drawing9.xml" ContentType="application/vnd.openxmlformats-officedocument.drawing+xml"/>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drawings/drawing10.xml" ContentType="application/vnd.openxmlformats-officedocument.drawing+xml"/>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drawings/drawing11.xml" ContentType="application/vnd.openxmlformats-officedocument.drawing+xml"/>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drawings/drawing12.xml" ContentType="application/vnd.openxmlformats-officedocument.drawing+xml"/>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comments1.xml" ContentType="application/vnd.openxmlformats-officedocument.spreadsheetml.comments+xml"/>
  <Override PartName="/xl/comments2.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Cindi\Documents\Budgets- Resolutions\"/>
    </mc:Choice>
  </mc:AlternateContent>
  <xr:revisionPtr revIDLastSave="0" documentId="8_{0E2217D6-8C31-4FC5-929F-1C43A2FDD843}" xr6:coauthVersionLast="47" xr6:coauthVersionMax="47" xr10:uidLastSave="{00000000-0000-0000-0000-000000000000}"/>
  <bookViews>
    <workbookView xWindow="-108" yWindow="-108" windowWidth="23256" windowHeight="12576" xr2:uid="{431DFEF4-C612-48D7-9320-74C20771B23F}"/>
  </bookViews>
  <sheets>
    <sheet name="Approved Budget" sheetId="28" r:id="rId1"/>
    <sheet name="080921 for Input" sheetId="27" r:id="rId2"/>
    <sheet name="072621 For Trustees" sheetId="26" r:id="rId3"/>
    <sheet name="072621 Working" sheetId="25" r:id="rId4"/>
    <sheet name="070821 For Trustees" sheetId="24" r:id="rId5"/>
    <sheet name="070521 Working " sheetId="23" r:id="rId6"/>
    <sheet name="060421 For Trustees" sheetId="22" r:id="rId7"/>
    <sheet name="060421 Working" sheetId="21" r:id="rId8"/>
    <sheet name="051021 For Trustees" sheetId="20" r:id="rId9"/>
    <sheet name="051021 Working" sheetId="19" r:id="rId10"/>
    <sheet name="041921 Working" sheetId="17" r:id="rId11"/>
    <sheet name="041921 As downloaded" sheetId="16" r:id="rId12"/>
    <sheet name="Wage &amp; Benefit modeling 21-22" sheetId="18" r:id="rId13"/>
    <sheet name="Wage &amp; Benefit modeling 20-21" sheetId="6" r:id="rId14"/>
    <sheet name="Wage &amp; Benefit modeling 19-20" sheetId="3" r:id="rId15"/>
    <sheet name="Wage &amp; Benefit modeling 18-19" sheetId="4" r:id="rId16"/>
    <sheet name="Wage &amp; Benefit modeling 17-18" sheetId="5" r:id="rId17"/>
    <sheet name="Budget Input Notes" sheetId="14" r:id="rId18"/>
    <sheet name="Notes from Prior Year" sheetId="8" r:id="rId19"/>
  </sheets>
  <definedNames>
    <definedName name="_xlnm.Print_Area" localSheetId="12">'Wage &amp; Benefit modeling 21-22'!$A$1:$J$12</definedName>
    <definedName name="_xlnm.Print_Titles" localSheetId="11">'041921 As downloaded'!$1:$1</definedName>
    <definedName name="_xlnm.Print_Titles" localSheetId="10">'041921 Working'!$1:$1</definedName>
    <definedName name="_xlnm.Print_Titles" localSheetId="8">'051021 For Trustees'!$1:$1</definedName>
    <definedName name="_xlnm.Print_Titles" localSheetId="9">'051021 Working'!$1:$1</definedName>
    <definedName name="_xlnm.Print_Titles" localSheetId="6">'060421 For Trustees'!$1:$1</definedName>
    <definedName name="_xlnm.Print_Titles" localSheetId="7">'060421 Working'!$1:$1</definedName>
    <definedName name="_xlnm.Print_Titles" localSheetId="5">'070521 Working '!$1:$1</definedName>
    <definedName name="_xlnm.Print_Titles" localSheetId="4">'070821 For Trustees'!$1:$1</definedName>
    <definedName name="_xlnm.Print_Titles" localSheetId="2">'072621 For Trustees'!$1:$1</definedName>
    <definedName name="_xlnm.Print_Titles" localSheetId="3">'072621 Working'!$1:$1</definedName>
    <definedName name="_xlnm.Print_Titles" localSheetId="1">'080921 for Input'!$1:$1</definedName>
    <definedName name="_xlnm.Print_Titles" localSheetId="0">'Approved Budget'!$1:$1</definedName>
    <definedName name="QB_COLUMN_2921" localSheetId="11" hidden="1">'041921 As downloaded'!$H$1</definedName>
    <definedName name="QB_COLUMN_2921" localSheetId="10" hidden="1">'041921 Working'!$H$1</definedName>
    <definedName name="QB_COLUMN_2921" localSheetId="8" hidden="1">'051021 For Trustees'!$H$1</definedName>
    <definedName name="QB_COLUMN_2921" localSheetId="9" hidden="1">'051021 Working'!$H$1</definedName>
    <definedName name="QB_COLUMN_2921" localSheetId="6" hidden="1">'060421 For Trustees'!$G$1</definedName>
    <definedName name="QB_COLUMN_2921" localSheetId="7" hidden="1">'060421 Working'!$H$1</definedName>
    <definedName name="QB_COLUMN_2921" localSheetId="5" hidden="1">'070521 Working '!$H$1</definedName>
    <definedName name="QB_COLUMN_2921" localSheetId="4" hidden="1">'070821 For Trustees'!$H$1</definedName>
    <definedName name="QB_COLUMN_2921" localSheetId="2" hidden="1">'072621 For Trustees'!$H$1</definedName>
    <definedName name="QB_COLUMN_2921" localSheetId="3" hidden="1">'072621 Working'!$H$1</definedName>
    <definedName name="QB_COLUMN_2921" localSheetId="1" hidden="1">'080921 for Input'!$H$1</definedName>
    <definedName name="QB_COLUMN_2921" localSheetId="0" hidden="1">'Approved Budget'!$H$1</definedName>
    <definedName name="QB_COLUMN_29210" localSheetId="11" hidden="1">'041921 As downloaded'!$Q$1</definedName>
    <definedName name="QB_COLUMN_29210" localSheetId="10" hidden="1">'041921 Working'!$Q$1</definedName>
    <definedName name="QB_COLUMN_29210" localSheetId="8" hidden="1">'051021 For Trustees'!$Q$1</definedName>
    <definedName name="QB_COLUMN_29210" localSheetId="9" hidden="1">'051021 Working'!$Q$1</definedName>
    <definedName name="QB_COLUMN_29210" localSheetId="6" hidden="1">'060421 For Trustees'!$P$1</definedName>
    <definedName name="QB_COLUMN_29210" localSheetId="7" hidden="1">'060421 Working'!$Q$1</definedName>
    <definedName name="QB_COLUMN_29210" localSheetId="5" hidden="1">'070521 Working '!$Q$1</definedName>
    <definedName name="QB_COLUMN_29210" localSheetId="4" hidden="1">'070821 For Trustees'!$Q$1</definedName>
    <definedName name="QB_COLUMN_29210" localSheetId="2" hidden="1">'072621 For Trustees'!$Q$1</definedName>
    <definedName name="QB_COLUMN_29210" localSheetId="3" hidden="1">'072621 Working'!$Q$1</definedName>
    <definedName name="QB_COLUMN_29210" localSheetId="1" hidden="1">'080921 for Input'!$Q$1</definedName>
    <definedName name="QB_COLUMN_29210" localSheetId="0" hidden="1">'Approved Budget'!$Q$1</definedName>
    <definedName name="QB_COLUMN_29211" localSheetId="11" hidden="1">'041921 As downloaded'!$R$1</definedName>
    <definedName name="QB_COLUMN_29211" localSheetId="10" hidden="1">'041921 Working'!$R$1</definedName>
    <definedName name="QB_COLUMN_29211" localSheetId="8" hidden="1">'051021 For Trustees'!$R$1</definedName>
    <definedName name="QB_COLUMN_29211" localSheetId="9" hidden="1">'051021 Working'!$R$1</definedName>
    <definedName name="QB_COLUMN_29211" localSheetId="6" hidden="1">'060421 For Trustees'!$Q$1</definedName>
    <definedName name="QB_COLUMN_29211" localSheetId="7" hidden="1">'060421 Working'!$R$1</definedName>
    <definedName name="QB_COLUMN_29211" localSheetId="5" hidden="1">'070521 Working '!$R$1</definedName>
    <definedName name="QB_COLUMN_29211" localSheetId="4" hidden="1">'070821 For Trustees'!$R$1</definedName>
    <definedName name="QB_COLUMN_29211" localSheetId="2" hidden="1">'072621 For Trustees'!$R$1</definedName>
    <definedName name="QB_COLUMN_29211" localSheetId="3" hidden="1">'072621 Working'!$R$1</definedName>
    <definedName name="QB_COLUMN_29211" localSheetId="1" hidden="1">'080921 for Input'!$R$1</definedName>
    <definedName name="QB_COLUMN_29211" localSheetId="0" hidden="1">'Approved Budget'!$R$1</definedName>
    <definedName name="QB_COLUMN_29212" localSheetId="11" hidden="1">'041921 As downloaded'!$S$1</definedName>
    <definedName name="QB_COLUMN_29212" localSheetId="10" hidden="1">'041921 Working'!$S$1</definedName>
    <definedName name="QB_COLUMN_29212" localSheetId="8" hidden="1">'051021 For Trustees'!$S$1</definedName>
    <definedName name="QB_COLUMN_29212" localSheetId="9" hidden="1">'051021 Working'!$S$1</definedName>
    <definedName name="QB_COLUMN_29212" localSheetId="6" hidden="1">'060421 For Trustees'!$R$1</definedName>
    <definedName name="QB_COLUMN_29212" localSheetId="7" hidden="1">'060421 Working'!$S$1</definedName>
    <definedName name="QB_COLUMN_29212" localSheetId="5" hidden="1">'070521 Working '!$S$1</definedName>
    <definedName name="QB_COLUMN_29212" localSheetId="4" hidden="1">'070821 For Trustees'!$S$1</definedName>
    <definedName name="QB_COLUMN_29212" localSheetId="2" hidden="1">'072621 For Trustees'!$S$1</definedName>
    <definedName name="QB_COLUMN_29212" localSheetId="3" hidden="1">'072621 Working'!$S$1</definedName>
    <definedName name="QB_COLUMN_29212" localSheetId="1" hidden="1">'080921 for Input'!$S$1</definedName>
    <definedName name="QB_COLUMN_29212" localSheetId="0" hidden="1">'Approved Budget'!$S$1</definedName>
    <definedName name="QB_COLUMN_29213" localSheetId="11" hidden="1">'041921 As downloaded'!$T$1</definedName>
    <definedName name="QB_COLUMN_29213" localSheetId="10" hidden="1">'041921 Working'!$X$1</definedName>
    <definedName name="QB_COLUMN_29213" localSheetId="8" hidden="1">'051021 For Trustees'!$X$1</definedName>
    <definedName name="QB_COLUMN_29213" localSheetId="9" hidden="1">'051021 Working'!$X$1</definedName>
    <definedName name="QB_COLUMN_29213" localSheetId="6" hidden="1">'060421 For Trustees'!$W$1</definedName>
    <definedName name="QB_COLUMN_29213" localSheetId="7" hidden="1">'060421 Working'!$X$1</definedName>
    <definedName name="QB_COLUMN_29213" localSheetId="5" hidden="1">'070521 Working '!$X$1</definedName>
    <definedName name="QB_COLUMN_29213" localSheetId="4" hidden="1">'070821 For Trustees'!$X$1</definedName>
    <definedName name="QB_COLUMN_29213" localSheetId="2" hidden="1">'072621 For Trustees'!$X$1</definedName>
    <definedName name="QB_COLUMN_29213" localSheetId="3" hidden="1">'072621 Working'!$X$1</definedName>
    <definedName name="QB_COLUMN_29213" localSheetId="1" hidden="1">'080921 for Input'!$X$1</definedName>
    <definedName name="QB_COLUMN_29213" localSheetId="0" hidden="1">'Approved Budget'!$X$1</definedName>
    <definedName name="QB_COLUMN_2922" localSheetId="11" hidden="1">'041921 As downloaded'!$I$1</definedName>
    <definedName name="QB_COLUMN_2922" localSheetId="10" hidden="1">'041921 Working'!$I$1</definedName>
    <definedName name="QB_COLUMN_2922" localSheetId="8" hidden="1">'051021 For Trustees'!$I$1</definedName>
    <definedName name="QB_COLUMN_2922" localSheetId="9" hidden="1">'051021 Working'!$I$1</definedName>
    <definedName name="QB_COLUMN_2922" localSheetId="6" hidden="1">'060421 For Trustees'!$H$1</definedName>
    <definedName name="QB_COLUMN_2922" localSheetId="7" hidden="1">'060421 Working'!$I$1</definedName>
    <definedName name="QB_COLUMN_2922" localSheetId="5" hidden="1">'070521 Working '!$I$1</definedName>
    <definedName name="QB_COLUMN_2922" localSheetId="4" hidden="1">'070821 For Trustees'!$I$1</definedName>
    <definedName name="QB_COLUMN_2922" localSheetId="2" hidden="1">'072621 For Trustees'!$I$1</definedName>
    <definedName name="QB_COLUMN_2922" localSheetId="3" hidden="1">'072621 Working'!$I$1</definedName>
    <definedName name="QB_COLUMN_2922" localSheetId="1" hidden="1">'080921 for Input'!$I$1</definedName>
    <definedName name="QB_COLUMN_2922" localSheetId="0" hidden="1">'Approved Budget'!$I$1</definedName>
    <definedName name="QB_COLUMN_2923" localSheetId="11" hidden="1">'041921 As downloaded'!$J$1</definedName>
    <definedName name="QB_COLUMN_2923" localSheetId="10" hidden="1">'041921 Working'!$J$1</definedName>
    <definedName name="QB_COLUMN_2923" localSheetId="8" hidden="1">'051021 For Trustees'!$J$1</definedName>
    <definedName name="QB_COLUMN_2923" localSheetId="9" hidden="1">'051021 Working'!$J$1</definedName>
    <definedName name="QB_COLUMN_2923" localSheetId="6" hidden="1">'060421 For Trustees'!$I$1</definedName>
    <definedName name="QB_COLUMN_2923" localSheetId="7" hidden="1">'060421 Working'!$J$1</definedName>
    <definedName name="QB_COLUMN_2923" localSheetId="5" hidden="1">'070521 Working '!$J$1</definedName>
    <definedName name="QB_COLUMN_2923" localSheetId="4" hidden="1">'070821 For Trustees'!$J$1</definedName>
    <definedName name="QB_COLUMN_2923" localSheetId="2" hidden="1">'072621 For Trustees'!$J$1</definedName>
    <definedName name="QB_COLUMN_2923" localSheetId="3" hidden="1">'072621 Working'!$J$1</definedName>
    <definedName name="QB_COLUMN_2923" localSheetId="1" hidden="1">'080921 for Input'!$J$1</definedName>
    <definedName name="QB_COLUMN_2923" localSheetId="0" hidden="1">'Approved Budget'!$J$1</definedName>
    <definedName name="QB_COLUMN_2924" localSheetId="11" hidden="1">'041921 As downloaded'!$K$1</definedName>
    <definedName name="QB_COLUMN_2924" localSheetId="10" hidden="1">'041921 Working'!$K$1</definedName>
    <definedName name="QB_COLUMN_2924" localSheetId="8" hidden="1">'051021 For Trustees'!$K$1</definedName>
    <definedName name="QB_COLUMN_2924" localSheetId="9" hidden="1">'051021 Working'!$K$1</definedName>
    <definedName name="QB_COLUMN_2924" localSheetId="6" hidden="1">'060421 For Trustees'!$J$1</definedName>
    <definedName name="QB_COLUMN_2924" localSheetId="7" hidden="1">'060421 Working'!$K$1</definedName>
    <definedName name="QB_COLUMN_2924" localSheetId="5" hidden="1">'070521 Working '!$K$1</definedName>
    <definedName name="QB_COLUMN_2924" localSheetId="4" hidden="1">'070821 For Trustees'!$K$1</definedName>
    <definedName name="QB_COLUMN_2924" localSheetId="2" hidden="1">'072621 For Trustees'!$K$1</definedName>
    <definedName name="QB_COLUMN_2924" localSheetId="3" hidden="1">'072621 Working'!$K$1</definedName>
    <definedName name="QB_COLUMN_2924" localSheetId="1" hidden="1">'080921 for Input'!$K$1</definedName>
    <definedName name="QB_COLUMN_2924" localSheetId="0" hidden="1">'Approved Budget'!$K$1</definedName>
    <definedName name="QB_COLUMN_2925" localSheetId="11" hidden="1">'041921 As downloaded'!$L$1</definedName>
    <definedName name="QB_COLUMN_2925" localSheetId="10" hidden="1">'041921 Working'!$L$1</definedName>
    <definedName name="QB_COLUMN_2925" localSheetId="8" hidden="1">'051021 For Trustees'!$L$1</definedName>
    <definedName name="QB_COLUMN_2925" localSheetId="9" hidden="1">'051021 Working'!$L$1</definedName>
    <definedName name="QB_COLUMN_2925" localSheetId="6" hidden="1">'060421 For Trustees'!$K$1</definedName>
    <definedName name="QB_COLUMN_2925" localSheetId="7" hidden="1">'060421 Working'!$L$1</definedName>
    <definedName name="QB_COLUMN_2925" localSheetId="5" hidden="1">'070521 Working '!$L$1</definedName>
    <definedName name="QB_COLUMN_2925" localSheetId="4" hidden="1">'070821 For Trustees'!$L$1</definedName>
    <definedName name="QB_COLUMN_2925" localSheetId="2" hidden="1">'072621 For Trustees'!$L$1</definedName>
    <definedName name="QB_COLUMN_2925" localSheetId="3" hidden="1">'072621 Working'!$L$1</definedName>
    <definedName name="QB_COLUMN_2925" localSheetId="1" hidden="1">'080921 for Input'!$L$1</definedName>
    <definedName name="QB_COLUMN_2925" localSheetId="0" hidden="1">'Approved Budget'!$L$1</definedName>
    <definedName name="QB_COLUMN_2926" localSheetId="11" hidden="1">'041921 As downloaded'!$M$1</definedName>
    <definedName name="QB_COLUMN_2926" localSheetId="10" hidden="1">'041921 Working'!$M$1</definedName>
    <definedName name="QB_COLUMN_2926" localSheetId="8" hidden="1">'051021 For Trustees'!$M$1</definedName>
    <definedName name="QB_COLUMN_2926" localSheetId="9" hidden="1">'051021 Working'!$M$1</definedName>
    <definedName name="QB_COLUMN_2926" localSheetId="6" hidden="1">'060421 For Trustees'!$L$1</definedName>
    <definedName name="QB_COLUMN_2926" localSheetId="7" hidden="1">'060421 Working'!$M$1</definedName>
    <definedName name="QB_COLUMN_2926" localSheetId="5" hidden="1">'070521 Working '!$M$1</definedName>
    <definedName name="QB_COLUMN_2926" localSheetId="4" hidden="1">'070821 For Trustees'!$M$1</definedName>
    <definedName name="QB_COLUMN_2926" localSheetId="2" hidden="1">'072621 For Trustees'!$M$1</definedName>
    <definedName name="QB_COLUMN_2926" localSheetId="3" hidden="1">'072621 Working'!$M$1</definedName>
    <definedName name="QB_COLUMN_2926" localSheetId="1" hidden="1">'080921 for Input'!$M$1</definedName>
    <definedName name="QB_COLUMN_2926" localSheetId="0" hidden="1">'Approved Budget'!$M$1</definedName>
    <definedName name="QB_COLUMN_2927" localSheetId="11" hidden="1">'041921 As downloaded'!$N$1</definedName>
    <definedName name="QB_COLUMN_2927" localSheetId="10" hidden="1">'041921 Working'!$N$1</definedName>
    <definedName name="QB_COLUMN_2927" localSheetId="8" hidden="1">'051021 For Trustees'!$N$1</definedName>
    <definedName name="QB_COLUMN_2927" localSheetId="9" hidden="1">'051021 Working'!$N$1</definedName>
    <definedName name="QB_COLUMN_2927" localSheetId="6" hidden="1">'060421 For Trustees'!$M$1</definedName>
    <definedName name="QB_COLUMN_2927" localSheetId="7" hidden="1">'060421 Working'!$N$1</definedName>
    <definedName name="QB_COLUMN_2927" localSheetId="5" hidden="1">'070521 Working '!$N$1</definedName>
    <definedName name="QB_COLUMN_2927" localSheetId="4" hidden="1">'070821 For Trustees'!$N$1</definedName>
    <definedName name="QB_COLUMN_2927" localSheetId="2" hidden="1">'072621 For Trustees'!$N$1</definedName>
    <definedName name="QB_COLUMN_2927" localSheetId="3" hidden="1">'072621 Working'!$N$1</definedName>
    <definedName name="QB_COLUMN_2927" localSheetId="1" hidden="1">'080921 for Input'!$N$1</definedName>
    <definedName name="QB_COLUMN_2927" localSheetId="0" hidden="1">'Approved Budget'!$N$1</definedName>
    <definedName name="QB_COLUMN_2928" localSheetId="11" hidden="1">'041921 As downloaded'!$O$1</definedName>
    <definedName name="QB_COLUMN_2928" localSheetId="10" hidden="1">'041921 Working'!$O$1</definedName>
    <definedName name="QB_COLUMN_2928" localSheetId="8" hidden="1">'051021 For Trustees'!$O$1</definedName>
    <definedName name="QB_COLUMN_2928" localSheetId="9" hidden="1">'051021 Working'!$O$1</definedName>
    <definedName name="QB_COLUMN_2928" localSheetId="6" hidden="1">'060421 For Trustees'!$N$1</definedName>
    <definedName name="QB_COLUMN_2928" localSheetId="7" hidden="1">'060421 Working'!$O$1</definedName>
    <definedName name="QB_COLUMN_2928" localSheetId="5" hidden="1">'070521 Working '!$O$1</definedName>
    <definedName name="QB_COLUMN_2928" localSheetId="4" hidden="1">'070821 For Trustees'!$O$1</definedName>
    <definedName name="QB_COLUMN_2928" localSheetId="2" hidden="1">'072621 For Trustees'!$O$1</definedName>
    <definedName name="QB_COLUMN_2928" localSheetId="3" hidden="1">'072621 Working'!$O$1</definedName>
    <definedName name="QB_COLUMN_2928" localSheetId="1" hidden="1">'080921 for Input'!$O$1</definedName>
    <definedName name="QB_COLUMN_2928" localSheetId="0" hidden="1">'Approved Budget'!$O$1</definedName>
    <definedName name="QB_COLUMN_2929" localSheetId="11" hidden="1">'041921 As downloaded'!$P$1</definedName>
    <definedName name="QB_COLUMN_2929" localSheetId="10" hidden="1">'041921 Working'!$P$1</definedName>
    <definedName name="QB_COLUMN_2929" localSheetId="8" hidden="1">'051021 For Trustees'!$P$1</definedName>
    <definedName name="QB_COLUMN_2929" localSheetId="9" hidden="1">'051021 Working'!$P$1</definedName>
    <definedName name="QB_COLUMN_2929" localSheetId="6" hidden="1">'060421 For Trustees'!$O$1</definedName>
    <definedName name="QB_COLUMN_2929" localSheetId="7" hidden="1">'060421 Working'!$P$1</definedName>
    <definedName name="QB_COLUMN_2929" localSheetId="5" hidden="1">'070521 Working '!$P$1</definedName>
    <definedName name="QB_COLUMN_2929" localSheetId="4" hidden="1">'070821 For Trustees'!$P$1</definedName>
    <definedName name="QB_COLUMN_2929" localSheetId="2" hidden="1">'072621 For Trustees'!$P$1</definedName>
    <definedName name="QB_COLUMN_2929" localSheetId="3" hidden="1">'072621 Working'!$P$1</definedName>
    <definedName name="QB_COLUMN_2929" localSheetId="1" hidden="1">'080921 for Input'!$P$1</definedName>
    <definedName name="QB_COLUMN_2929" localSheetId="0" hidden="1">'Approved Budget'!$P$1</definedName>
    <definedName name="QB_COLUMN_2930" localSheetId="11" hidden="1">'041921 As downloaded'!$U$1</definedName>
    <definedName name="QB_COLUMN_2930" localSheetId="10" hidden="1">'041921 Working'!$Y$1</definedName>
    <definedName name="QB_COLUMN_2930" localSheetId="8" hidden="1">'051021 For Trustees'!$Y$1</definedName>
    <definedName name="QB_COLUMN_2930" localSheetId="9" hidden="1">'051021 Working'!$Y$1</definedName>
    <definedName name="QB_COLUMN_2930" localSheetId="6" hidden="1">'060421 For Trustees'!$X$1</definedName>
    <definedName name="QB_COLUMN_2930" localSheetId="7" hidden="1">'060421 Working'!$Y$1</definedName>
    <definedName name="QB_COLUMN_2930" localSheetId="5" hidden="1">'070521 Working '!$Y$1</definedName>
    <definedName name="QB_COLUMN_2930" localSheetId="4" hidden="1">'070821 For Trustees'!$Y$1</definedName>
    <definedName name="QB_COLUMN_2930" localSheetId="2" hidden="1">'072621 For Trustees'!$Y$1</definedName>
    <definedName name="QB_COLUMN_2930" localSheetId="3" hidden="1">'072621 Working'!$Y$1</definedName>
    <definedName name="QB_COLUMN_2930" localSheetId="1" hidden="1">'080921 for Input'!$Y$1</definedName>
    <definedName name="QB_COLUMN_2930" localSheetId="0" hidden="1">'Approved Budget'!$Y$1</definedName>
    <definedName name="QB_DATA_0" localSheetId="11" hidden="1">'041921 As downloaded'!$5:$5,'041921 As downloaded'!$6:$6,'041921 As downloaded'!$7:$7,'041921 As downloaded'!$8:$8,'041921 As downloaded'!$9:$9,'041921 As downloaded'!$10:$10,'041921 As downloaded'!$11:$11,'041921 As downloaded'!$12:$12,'041921 As downloaded'!$13:$13,'041921 As downloaded'!$16:$16,'041921 As downloaded'!$17:$17,'041921 As downloaded'!$18:$18,'041921 As downloaded'!$19:$19,'041921 As downloaded'!$20:$20,'041921 As downloaded'!$23:$23,'041921 As downloaded'!$24:$24</definedName>
    <definedName name="QB_DATA_0" localSheetId="10" hidden="1">'041921 Working'!$5:$5,'041921 Working'!$6:$6,'041921 Working'!$7:$7,'041921 Working'!$8:$8,'041921 Working'!$9:$9,'041921 Working'!$10:$10,'041921 Working'!$11:$11,'041921 Working'!$12:$12,'041921 Working'!$13:$13,'041921 Working'!$16:$16,'041921 Working'!$17:$17,'041921 Working'!$18:$18,'041921 Working'!$19:$19,'041921 Working'!$20:$20,'041921 Working'!$23:$23,'041921 Working'!$24:$24</definedName>
    <definedName name="QB_DATA_0" localSheetId="8" hidden="1">'051021 For Trustees'!$5:$5,'051021 For Trustees'!$6:$6,'051021 For Trustees'!$7:$7,'051021 For Trustees'!$8:$8,'051021 For Trustees'!$9:$9,'051021 For Trustees'!$10:$10,'051021 For Trustees'!$11:$11,'051021 For Trustees'!$12:$12,'051021 For Trustees'!$13:$13,'051021 For Trustees'!$16:$16,'051021 For Trustees'!$17:$17,'051021 For Trustees'!$18:$18,'051021 For Trustees'!$19:$19,'051021 For Trustees'!$20:$20,'051021 For Trustees'!$23:$23,'051021 For Trustees'!$24:$24</definedName>
    <definedName name="QB_DATA_0" localSheetId="9" hidden="1">'051021 Working'!$5:$5,'051021 Working'!$6:$6,'051021 Working'!$7:$7,'051021 Working'!$8:$8,'051021 Working'!$9:$9,'051021 Working'!$10:$10,'051021 Working'!$11:$11,'051021 Working'!$12:$12,'051021 Working'!$13:$13,'051021 Working'!$16:$16,'051021 Working'!$17:$17,'051021 Working'!$18:$18,'051021 Working'!$19:$19,'051021 Working'!$20:$20,'051021 Working'!$23:$23,'051021 Working'!$24:$24</definedName>
    <definedName name="QB_DATA_0" localSheetId="6" hidden="1">'060421 For Trustees'!$5:$5,'060421 For Trustees'!$6:$6,'060421 For Trustees'!$7:$7,'060421 For Trustees'!$8:$8,'060421 For Trustees'!$9:$9,'060421 For Trustees'!$10:$10,'060421 For Trustees'!$11:$11,'060421 For Trustees'!$12:$12,'060421 For Trustees'!$13:$13,'060421 For Trustees'!$16:$16,'060421 For Trustees'!$17:$17,'060421 For Trustees'!$18:$18,'060421 For Trustees'!$19:$19,'060421 For Trustees'!$20:$20,'060421 For Trustees'!$23:$23,'060421 For Trustees'!$24:$24</definedName>
    <definedName name="QB_DATA_0" localSheetId="7" hidden="1">'060421 Working'!$5:$5,'060421 Working'!$6:$6,'060421 Working'!$7:$7,'060421 Working'!$8:$8,'060421 Working'!$9:$9,'060421 Working'!$10:$10,'060421 Working'!$11:$11,'060421 Working'!$12:$12,'060421 Working'!$13:$13,'060421 Working'!$16:$16,'060421 Working'!$17:$17,'060421 Working'!$18:$18,'060421 Working'!$19:$19,'060421 Working'!$20:$20,'060421 Working'!$23:$23,'060421 Working'!$24:$24</definedName>
    <definedName name="QB_DATA_0" localSheetId="5" hidden="1">'070521 Working '!$5:$5,'070521 Working '!$6:$6,'070521 Working '!$7:$7,'070521 Working '!$8:$8,'070521 Working '!$9:$9,'070521 Working '!$10:$10,'070521 Working '!$11:$11,'070521 Working '!$12:$12,'070521 Working '!$13:$13,'070521 Working '!$16:$16,'070521 Working '!$17:$17,'070521 Working '!$18:$18,'070521 Working '!$19:$19,'070521 Working '!$20:$20,'070521 Working '!$23:$23,'070521 Working '!$24:$24</definedName>
    <definedName name="QB_DATA_0" localSheetId="4" hidden="1">'070821 For Trustees'!$5:$5,'070821 For Trustees'!$6:$6,'070821 For Trustees'!$7:$7,'070821 For Trustees'!$8:$8,'070821 For Trustees'!$9:$9,'070821 For Trustees'!$10:$10,'070821 For Trustees'!$11:$11,'070821 For Trustees'!$12:$12,'070821 For Trustees'!$13:$13,'070821 For Trustees'!$16:$16,'070821 For Trustees'!$17:$17,'070821 For Trustees'!$18:$18,'070821 For Trustees'!$19:$19,'070821 For Trustees'!$20:$20,'070821 For Trustees'!$23:$23,'070821 For Trustees'!$24:$24</definedName>
    <definedName name="QB_DATA_0" localSheetId="2" hidden="1">'072621 For Trustees'!$5:$5,'072621 For Trustees'!$6:$6,'072621 For Trustees'!$7:$7,'072621 For Trustees'!$8:$8,'072621 For Trustees'!$9:$9,'072621 For Trustees'!$10:$10,'072621 For Trustees'!$11:$11,'072621 For Trustees'!$12:$12,'072621 For Trustees'!$13:$13,'072621 For Trustees'!$16:$16,'072621 For Trustees'!$17:$17,'072621 For Trustees'!$18:$18,'072621 For Trustees'!$19:$19,'072621 For Trustees'!$20:$20,'072621 For Trustees'!$23:$23,'072621 For Trustees'!$24:$24</definedName>
    <definedName name="QB_DATA_0" localSheetId="3" hidden="1">'072621 Working'!$5:$5,'072621 Working'!$6:$6,'072621 Working'!$7:$7,'072621 Working'!$8:$8,'072621 Working'!$9:$9,'072621 Working'!$10:$10,'072621 Working'!$11:$11,'072621 Working'!$12:$12,'072621 Working'!$13:$13,'072621 Working'!$16:$16,'072621 Working'!$17:$17,'072621 Working'!$18:$18,'072621 Working'!$19:$19,'072621 Working'!$20:$20,'072621 Working'!$23:$23,'072621 Working'!$24:$24</definedName>
    <definedName name="QB_DATA_0" localSheetId="1" hidden="1">'080921 for Input'!$5:$5,'080921 for Input'!$6:$6,'080921 for Input'!$7:$7,'080921 for Input'!$8:$8,'080921 for Input'!$9:$9,'080921 for Input'!$10:$10,'080921 for Input'!$11:$11,'080921 for Input'!$12:$12,'080921 for Input'!$13:$13,'080921 for Input'!$16:$16,'080921 for Input'!$17:$17,'080921 for Input'!$18:$18,'080921 for Input'!$19:$19,'080921 for Input'!$20:$20,'080921 for Input'!$23:$23,'080921 for Input'!$24:$24</definedName>
    <definedName name="QB_DATA_0" localSheetId="0" hidden="1">'Approved Budget'!$5:$5,'Approved Budget'!$6:$6,'Approved Budget'!$7:$7,'Approved Budget'!$8:$8,'Approved Budget'!$9:$9,'Approved Budget'!$10:$10,'Approved Budget'!$11:$11,'Approved Budget'!$12:$12,'Approved Budget'!$13:$13,'Approved Budget'!$16:$16,'Approved Budget'!$17:$17,'Approved Budget'!$18:$18,'Approved Budget'!$19:$19,'Approved Budget'!$20:$20,'Approved Budget'!$23:$23,'Approved Budget'!$24:$24</definedName>
    <definedName name="QB_DATA_1" localSheetId="11" hidden="1">'041921 As downloaded'!$25:$25,'041921 As downloaded'!$26:$26,'041921 As downloaded'!$27:$27,'041921 As downloaded'!$28:$28,'041921 As downloaded'!$29:$29,'041921 As downloaded'!$30:$30,'041921 As downloaded'!$31:$31,'041921 As downloaded'!$32:$32,'041921 As downloaded'!$36:$36,'041921 As downloaded'!$42:$42,'041921 As downloaded'!$43:$43,'041921 As downloaded'!$44:$44,'041921 As downloaded'!$47:$47,'041921 As downloaded'!$48:$48,'041921 As downloaded'!$51:$51,'041921 As downloaded'!$52:$52</definedName>
    <definedName name="QB_DATA_1" localSheetId="10" hidden="1">'041921 Working'!$25:$25,'041921 Working'!$26:$26,'041921 Working'!$27:$27,'041921 Working'!$28:$28,'041921 Working'!$29:$29,'041921 Working'!$30:$30,'041921 Working'!$31:$31,'041921 Working'!$32:$32,'041921 Working'!$36:$36,'041921 Working'!$42:$42,'041921 Working'!$45:$45,'041921 Working'!$46:$46,'041921 Working'!$49:$49,'041921 Working'!$50:$50,'041921 Working'!$53:$53,'041921 Working'!$54:$54</definedName>
    <definedName name="QB_DATA_1" localSheetId="8" hidden="1">'051021 For Trustees'!$25:$25,'051021 For Trustees'!$26:$26,'051021 For Trustees'!$27:$27,'051021 For Trustees'!$28:$28,'051021 For Trustees'!$29:$29,'051021 For Trustees'!$30:$30,'051021 For Trustees'!$31:$31,'051021 For Trustees'!$32:$32,'051021 For Trustees'!$36:$36,'051021 For Trustees'!$42:$42,'051021 For Trustees'!$45:$45,'051021 For Trustees'!$46:$46,'051021 For Trustees'!$49:$49,'051021 For Trustees'!$50:$50,'051021 For Trustees'!$53:$53,'051021 For Trustees'!$54:$54</definedName>
    <definedName name="QB_DATA_1" localSheetId="9" hidden="1">'051021 Working'!$25:$25,'051021 Working'!$26:$26,'051021 Working'!$27:$27,'051021 Working'!$28:$28,'051021 Working'!$29:$29,'051021 Working'!$30:$30,'051021 Working'!$31:$31,'051021 Working'!$32:$32,'051021 Working'!$36:$36,'051021 Working'!$42:$42,'051021 Working'!$45:$45,'051021 Working'!$46:$46,'051021 Working'!$49:$49,'051021 Working'!$50:$50,'051021 Working'!$53:$53,'051021 Working'!$54:$54</definedName>
    <definedName name="QB_DATA_1" localSheetId="6" hidden="1">'060421 For Trustees'!$25:$25,'060421 For Trustees'!$26:$26,'060421 For Trustees'!$27:$27,'060421 For Trustees'!$28:$28,'060421 For Trustees'!$29:$29,'060421 For Trustees'!$30:$30,'060421 For Trustees'!$31:$31,'060421 For Trustees'!$32:$32,'060421 For Trustees'!$36:$36,'060421 For Trustees'!$42:$42,'060421 For Trustees'!$45:$45,'060421 For Trustees'!$46:$46,'060421 For Trustees'!$51:$51,'060421 For Trustees'!$52:$52,'060421 For Trustees'!$55:$55,'060421 For Trustees'!$56:$56</definedName>
    <definedName name="QB_DATA_1" localSheetId="7" hidden="1">'060421 Working'!$25:$25,'060421 Working'!$26:$26,'060421 Working'!$27:$27,'060421 Working'!$28:$28,'060421 Working'!$29:$29,'060421 Working'!$30:$30,'060421 Working'!$31:$31,'060421 Working'!$32:$32,'060421 Working'!$36:$36,'060421 Working'!$42:$42,'060421 Working'!$45:$45,'060421 Working'!$46:$46,'060421 Working'!$49:$49,'060421 Working'!$50:$50,'060421 Working'!$53:$53,'060421 Working'!$54:$54</definedName>
    <definedName name="QB_DATA_1" localSheetId="5" hidden="1">'070521 Working '!$25:$25,'070521 Working '!$26:$26,'070521 Working '!$27:$27,'070521 Working '!$28:$28,'070521 Working '!$29:$29,'070521 Working '!$30:$30,'070521 Working '!$31:$31,'070521 Working '!$32:$32,'070521 Working '!$36:$36,'070521 Working '!$42:$42,'070521 Working '!$45:$45,'070521 Working '!$46:$46,'070521 Working '!$49:$49,'070521 Working '!$50:$50,'070521 Working '!$53:$53,'070521 Working '!$54:$54</definedName>
    <definedName name="QB_DATA_1" localSheetId="4" hidden="1">'070821 For Trustees'!$25:$25,'070821 For Trustees'!$26:$26,'070821 For Trustees'!$27:$27,'070821 For Trustees'!$28:$28,'070821 For Trustees'!$29:$29,'070821 For Trustees'!$30:$30,'070821 For Trustees'!$31:$31,'070821 For Trustees'!$32:$32,'070821 For Trustees'!$36:$36,'070821 For Trustees'!$51:$51,'070821 For Trustees'!$54:$54,'070821 For Trustees'!$55:$55,'070821 For Trustees'!$58:$58,'070821 For Trustees'!$59:$59,'070821 For Trustees'!$62:$62,'070821 For Trustees'!$63:$63</definedName>
    <definedName name="QB_DATA_1" localSheetId="2" hidden="1">'072621 For Trustees'!$25:$25,'072621 For Trustees'!$26:$26,'072621 For Trustees'!$27:$27,'072621 For Trustees'!$28:$28,'072621 For Trustees'!$29:$29,'072621 For Trustees'!$30:$30,'072621 For Trustees'!$31:$31,'072621 For Trustees'!$32:$32,'072621 For Trustees'!$36:$36,'072621 For Trustees'!$51:$51,'072621 For Trustees'!$54:$54,'072621 For Trustees'!$55:$55,'072621 For Trustees'!$58:$58,'072621 For Trustees'!$59:$59,'072621 For Trustees'!$62:$62,'072621 For Trustees'!$63:$63</definedName>
    <definedName name="QB_DATA_1" localSheetId="3" hidden="1">'072621 Working'!$25:$25,'072621 Working'!$26:$26,'072621 Working'!$27:$27,'072621 Working'!$28:$28,'072621 Working'!$29:$29,'072621 Working'!$30:$30,'072621 Working'!$31:$31,'072621 Working'!$32:$32,'072621 Working'!$36:$36,'072621 Working'!$42:$42,'072621 Working'!$45:$45,'072621 Working'!$46:$46,'072621 Working'!$49:$49,'072621 Working'!$50:$50,'072621 Working'!$53:$53,'072621 Working'!$54:$54</definedName>
    <definedName name="QB_DATA_1" localSheetId="1" hidden="1">'080921 for Input'!$25:$25,'080921 for Input'!$26:$26,'080921 for Input'!$27:$27,'080921 for Input'!$28:$28,'080921 for Input'!$29:$29,'080921 for Input'!$30:$30,'080921 for Input'!$31:$31,'080921 for Input'!$32:$32,'080921 for Input'!$36:$36,'080921 for Input'!$51:$51,'080921 for Input'!$54:$54,'080921 for Input'!$55:$55,'080921 for Input'!$58:$58,'080921 for Input'!$59:$59,'080921 for Input'!$62:$62,'080921 for Input'!$63:$63</definedName>
    <definedName name="QB_DATA_1" localSheetId="0" hidden="1">'Approved Budget'!$25:$25,'Approved Budget'!$26:$26,'Approved Budget'!$27:$27,'Approved Budget'!$28:$28,'Approved Budget'!$29:$29,'Approved Budget'!$30:$30,'Approved Budget'!$31:$31,'Approved Budget'!$32:$32,'Approved Budget'!$36:$36,'Approved Budget'!$51:$51,'Approved Budget'!$54:$54,'Approved Budget'!$55:$55,'Approved Budget'!$58:$58,'Approved Budget'!$59:$59,'Approved Budget'!$62:$62,'Approved Budget'!$63:$63</definedName>
    <definedName name="QB_DATA_2" localSheetId="11" hidden="1">'041921 As downloaded'!$55:$55,'041921 As downloaded'!$56:$56,'041921 As downloaded'!$57:$57,'041921 As downloaded'!$60:$60,'041921 As downloaded'!$61:$61,'041921 As downloaded'!$66:$66,'041921 As downloaded'!$67:$67,'041921 As downloaded'!$70:$70,'041921 As downloaded'!$71:$71,'041921 As downloaded'!$72:$72,'041921 As downloaded'!$73:$73,'041921 As downloaded'!$74:$74,'041921 As downloaded'!$75:$75,'041921 As downloaded'!$76:$76,'041921 As downloaded'!$77:$77,'041921 As downloaded'!$78:$78</definedName>
    <definedName name="QB_DATA_2" localSheetId="10" hidden="1">'041921 Working'!$57:$57,'041921 Working'!$58:$58,'041921 Working'!$59:$59,'041921 Working'!$62:$62,'041921 Working'!$64:$64,'041921 Working'!$69:$69,'041921 Working'!$70:$70,'041921 Working'!$73:$73,'041921 Working'!$74:$74,'041921 Working'!$75:$75,'041921 Working'!$76:$76,'041921 Working'!$77:$77,'041921 Working'!$78:$78,'041921 Working'!$79:$79,'041921 Working'!$80:$80,'041921 Working'!$81:$81</definedName>
    <definedName name="QB_DATA_2" localSheetId="8" hidden="1">'051021 For Trustees'!$57:$57,'051021 For Trustees'!$58:$58,'051021 For Trustees'!$59:$59,'051021 For Trustees'!$62:$62,'051021 For Trustees'!$64:$64,'051021 For Trustees'!$69:$69,'051021 For Trustees'!$70:$70,'051021 For Trustees'!$73:$73,'051021 For Trustees'!$74:$74,'051021 For Trustees'!$75:$75,'051021 For Trustees'!$76:$76,'051021 For Trustees'!$77:$77,'051021 For Trustees'!$78:$78,'051021 For Trustees'!$79:$79,'051021 For Trustees'!$80:$80,'051021 For Trustees'!$81:$81</definedName>
    <definedName name="QB_DATA_2" localSheetId="9" hidden="1">'051021 Working'!$57:$57,'051021 Working'!$58:$58,'051021 Working'!$59:$59,'051021 Working'!$62:$62,'051021 Working'!$64:$64,'051021 Working'!$69:$69,'051021 Working'!$70:$70,'051021 Working'!$73:$73,'051021 Working'!$74:$74,'051021 Working'!$75:$75,'051021 Working'!$76:$76,'051021 Working'!$77:$77,'051021 Working'!$78:$78,'051021 Working'!$79:$79,'051021 Working'!$80:$80,'051021 Working'!$81:$81</definedName>
    <definedName name="QB_DATA_2" localSheetId="6" hidden="1">'060421 For Trustees'!$59:$59,'060421 For Trustees'!$60:$60,'060421 For Trustees'!$61:$61,'060421 For Trustees'!$64:$64,'060421 For Trustees'!$66:$66,'060421 For Trustees'!$71:$71,'060421 For Trustees'!$72:$72,'060421 For Trustees'!$93:$93,'060421 For Trustees'!$94:$94,'060421 For Trustees'!$95:$95,'060421 For Trustees'!$96:$96,'060421 For Trustees'!$97:$97,'060421 For Trustees'!$98:$98,'060421 For Trustees'!$99:$99,'060421 For Trustees'!$100:$100,'060421 For Trustees'!$101:$101</definedName>
    <definedName name="QB_DATA_2" localSheetId="7" hidden="1">'060421 Working'!$57:$57,'060421 Working'!$58:$58,'060421 Working'!$59:$59,'060421 Working'!$62:$62,'060421 Working'!$64:$64,'060421 Working'!$69:$69,'060421 Working'!$70:$70,'060421 Working'!$73:$73,'060421 Working'!$74:$74,'060421 Working'!$75:$75,'060421 Working'!$76:$76,'060421 Working'!$77:$77,'060421 Working'!$78:$78,'060421 Working'!$79:$79,'060421 Working'!$80:$80,'060421 Working'!$81:$81</definedName>
    <definedName name="QB_DATA_2" localSheetId="5" hidden="1">'070521 Working '!$57:$57,'070521 Working '!$58:$58,'070521 Working '!$59:$59,'070521 Working '!$62:$62,'070521 Working '!$64:$64,'070521 Working '!$69:$69,'070521 Working '!$70:$70,'070521 Working '!$73:$73,'070521 Working '!$74:$74,'070521 Working '!$75:$75,'070521 Working '!$76:$76,'070521 Working '!$77:$77,'070521 Working '!$78:$78,'070521 Working '!$79:$79,'070521 Working '!$80:$80,'070521 Working '!$81:$81</definedName>
    <definedName name="QB_DATA_2" localSheetId="4" hidden="1">'070821 For Trustees'!$66:$66,'070821 For Trustees'!$67:$67,'070821 For Trustees'!$68:$68,'070821 For Trustees'!$71:$71,'070821 For Trustees'!$73:$73,'070821 For Trustees'!$78:$78,'070821 For Trustees'!$79:$79,'070821 For Trustees'!$89:$89,'070821 For Trustees'!$90:$90,'070821 For Trustees'!$91:$91,'070821 For Trustees'!$92:$92,'070821 For Trustees'!$93:$93,'070821 For Trustees'!$94:$94,'070821 For Trustees'!$95:$95,'070821 For Trustees'!$96:$96,'070821 For Trustees'!$97:$97</definedName>
    <definedName name="QB_DATA_2" localSheetId="2" hidden="1">'072621 For Trustees'!$66:$66,'072621 For Trustees'!$67:$67,'072621 For Trustees'!$68:$68,'072621 For Trustees'!$71:$71,'072621 For Trustees'!$73:$73,'072621 For Trustees'!$78:$78,'072621 For Trustees'!$79:$79,'072621 For Trustees'!$88:$88,'072621 For Trustees'!$89:$89,'072621 For Trustees'!$90:$90,'072621 For Trustees'!$91:$91,'072621 For Trustees'!$92:$92,'072621 For Trustees'!$93:$93,'072621 For Trustees'!$94:$94,'072621 For Trustees'!$95:$95,'072621 For Trustees'!$96:$96</definedName>
    <definedName name="QB_DATA_2" localSheetId="3" hidden="1">'072621 Working'!$57:$57,'072621 Working'!$58:$58,'072621 Working'!$59:$59,'072621 Working'!$62:$62,'072621 Working'!$64:$64,'072621 Working'!$69:$69,'072621 Working'!$70:$70,'072621 Working'!$73:$73,'072621 Working'!$74:$74,'072621 Working'!$75:$75,'072621 Working'!$76:$76,'072621 Working'!$77:$77,'072621 Working'!$78:$78,'072621 Working'!$79:$79,'072621 Working'!$80:$80,'072621 Working'!$81:$81</definedName>
    <definedName name="QB_DATA_2" localSheetId="1" hidden="1">'080921 for Input'!$66:$66,'080921 for Input'!$67:$67,'080921 for Input'!$68:$68,'080921 for Input'!$71:$71,'080921 for Input'!$73:$73,'080921 for Input'!$78:$78,'080921 for Input'!$79:$79,'080921 for Input'!$88:$88,'080921 for Input'!$89:$89,'080921 for Input'!$90:$90,'080921 for Input'!$91:$91,'080921 for Input'!$92:$92,'080921 for Input'!$93:$93,'080921 for Input'!$94:$94,'080921 for Input'!$95:$95,'080921 for Input'!$96:$96</definedName>
    <definedName name="QB_DATA_2" localSheetId="0" hidden="1">'Approved Budget'!$66:$66,'Approved Budget'!$67:$67,'Approved Budget'!$68:$68,'Approved Budget'!$71:$71,'Approved Budget'!$73:$73,'Approved Budget'!$78:$78,'Approved Budget'!$79:$79,'Approved Budget'!$88:$88,'Approved Budget'!$89:$89,'Approved Budget'!$90:$90,'Approved Budget'!$91:$91,'Approved Budget'!$92:$92,'Approved Budget'!$93:$93,'Approved Budget'!$94:$94,'Approved Budget'!$95:$95,'Approved Budget'!$96:$96</definedName>
    <definedName name="QB_DATA_3" localSheetId="11" hidden="1">'041921 As downloaded'!$79:$79,'041921 As downloaded'!$80:$80,'041921 As downloaded'!$81:$81,'041921 As downloaded'!$82:$82,'041921 As downloaded'!$83:$83,'041921 As downloaded'!$84:$84,'041921 As downloaded'!$85:$85,'041921 As downloaded'!$86:$86,'041921 As downloaded'!$87:$87,'041921 As downloaded'!$88:$88,'041921 As downloaded'!$89:$89,'041921 As downloaded'!$90:$90,'041921 As downloaded'!$91:$91,'041921 As downloaded'!$92:$92,'041921 As downloaded'!$93:$93,'041921 As downloaded'!$94:$94</definedName>
    <definedName name="QB_DATA_3" localSheetId="10" hidden="1">'041921 Working'!$82:$82,'041921 Working'!$83:$83,'041921 Working'!$84:$84,'041921 Working'!$85:$85,'041921 Working'!$86:$86,'041921 Working'!$87:$87,'041921 Working'!$88:$88,'041921 Working'!$89:$89,'041921 Working'!$90:$90,'041921 Working'!$92:$92,'041921 Working'!$93:$93,'041921 Working'!$94:$94,'041921 Working'!$95:$95,'041921 Working'!$97:$97,'041921 Working'!$98:$98,'041921 Working'!$99:$99</definedName>
    <definedName name="QB_DATA_3" localSheetId="8" hidden="1">'051021 For Trustees'!$82:$82,'051021 For Trustees'!$83:$83,'051021 For Trustees'!$84:$84,'051021 For Trustees'!$85:$85,'051021 For Trustees'!$86:$86,'051021 For Trustees'!$87:$87,'051021 For Trustees'!$88:$88,'051021 For Trustees'!$89:$89,'051021 For Trustees'!$90:$90,'051021 For Trustees'!$92:$92,'051021 For Trustees'!$93:$93,'051021 For Trustees'!$94:$94,'051021 For Trustees'!$95:$95,'051021 For Trustees'!$97:$97,'051021 For Trustees'!$98:$98,'051021 For Trustees'!$99:$99</definedName>
    <definedName name="QB_DATA_3" localSheetId="9" hidden="1">'051021 Working'!$82:$82,'051021 Working'!$83:$83,'051021 Working'!$84:$84,'051021 Working'!$85:$85,'051021 Working'!$86:$86,'051021 Working'!$87:$87,'051021 Working'!$88:$88,'051021 Working'!$89:$89,'051021 Working'!$90:$90,'051021 Working'!$92:$92,'051021 Working'!$93:$93,'051021 Working'!$94:$94,'051021 Working'!$95:$95,'051021 Working'!$97:$97,'051021 Working'!$98:$98,'051021 Working'!$99:$99</definedName>
    <definedName name="QB_DATA_3" localSheetId="6" hidden="1">'060421 For Trustees'!$102:$102,'060421 For Trustees'!$103:$103,'060421 For Trustees'!$104:$104,'060421 For Trustees'!$105:$105,'060421 For Trustees'!$106:$106,'060421 For Trustees'!$107:$107,'060421 For Trustees'!$108:$108,'060421 For Trustees'!$109:$109,'060421 For Trustees'!$110:$110,'060421 For Trustees'!$112:$112,'060421 For Trustees'!$113:$113,'060421 For Trustees'!$114:$114,'060421 For Trustees'!$115:$115,'060421 For Trustees'!$117:$117,'060421 For Trustees'!$118:$118,'060421 For Trustees'!$119:$119</definedName>
    <definedName name="QB_DATA_3" localSheetId="7" hidden="1">'060421 Working'!$82:$82,'060421 Working'!$83:$83,'060421 Working'!$84:$84,'060421 Working'!$85:$85,'060421 Working'!$86:$86,'060421 Working'!$87:$87,'060421 Working'!$88:$88,'060421 Working'!$89:$89,'060421 Working'!$90:$90,'060421 Working'!$92:$92,'060421 Working'!$93:$93,'060421 Working'!$94:$94,'060421 Working'!$95:$95,'060421 Working'!$97:$97,'060421 Working'!$98:$98,'060421 Working'!$99:$99</definedName>
    <definedName name="QB_DATA_3" localSheetId="5" hidden="1">'070521 Working '!$82:$82,'070521 Working '!$83:$83,'070521 Working '!$84:$84,'070521 Working '!$85:$85,'070521 Working '!$86:$86,'070521 Working '!$87:$87,'070521 Working '!$88:$88,'070521 Working '!$89:$89,'070521 Working '!$90:$90,'070521 Working '!$92:$92,'070521 Working '!$93:$93,'070521 Working '!$94:$94,'070521 Working '!$95:$95,'070521 Working '!$97:$97,'070521 Working '!$98:$98,'070521 Working '!$99:$99</definedName>
    <definedName name="QB_DATA_3" localSheetId="4" hidden="1">'070821 For Trustees'!$98:$98,'070821 For Trustees'!$99:$99,'070821 For Trustees'!$100:$100,'070821 For Trustees'!$101:$101,'070821 For Trustees'!$102:$102,'070821 For Trustees'!$103:$103,'070821 For Trustees'!$104:$104,'070821 For Trustees'!$105:$105,'070821 For Trustees'!$106:$106,'070821 For Trustees'!$108:$108,'070821 For Trustees'!$109:$109,'070821 For Trustees'!$110:$110,'070821 For Trustees'!$111:$111,'070821 For Trustees'!$113:$113,'070821 For Trustees'!$114:$114,'070821 For Trustees'!$115:$115</definedName>
    <definedName name="QB_DATA_3" localSheetId="2" hidden="1">'072621 For Trustees'!$97:$97,'072621 For Trustees'!$98:$98,'072621 For Trustees'!$99:$99,'072621 For Trustees'!$100:$100,'072621 For Trustees'!$101:$101,'072621 For Trustees'!$102:$102,'072621 For Trustees'!$103:$103,'072621 For Trustees'!$104:$104,'072621 For Trustees'!$105:$105,'072621 For Trustees'!$107:$107,'072621 For Trustees'!$108:$108,'072621 For Trustees'!$109:$109,'072621 For Trustees'!$110:$110,'072621 For Trustees'!$112:$112,'072621 For Trustees'!$113:$113,'072621 For Trustees'!$114:$114</definedName>
    <definedName name="QB_DATA_3" localSheetId="3" hidden="1">'072621 Working'!$82:$82,'072621 Working'!$83:$83,'072621 Working'!$84:$84,'072621 Working'!$85:$85,'072621 Working'!$86:$86,'072621 Working'!$87:$87,'072621 Working'!$88:$88,'072621 Working'!$89:$89,'072621 Working'!$90:$90,'072621 Working'!$92:$92,'072621 Working'!$93:$93,'072621 Working'!$94:$94,'072621 Working'!$95:$95,'072621 Working'!$97:$97,'072621 Working'!$98:$98,'072621 Working'!$99:$99</definedName>
    <definedName name="QB_DATA_3" localSheetId="1" hidden="1">'080921 for Input'!$97:$97,'080921 for Input'!$98:$98,'080921 for Input'!$99:$99,'080921 for Input'!$100:$100,'080921 for Input'!$101:$101,'080921 for Input'!$102:$102,'080921 for Input'!$103:$103,'080921 for Input'!$104:$104,'080921 for Input'!$105:$105,'080921 for Input'!$107:$107,'080921 for Input'!$108:$108,'080921 for Input'!$109:$109,'080921 for Input'!$110:$110,'080921 for Input'!$112:$112,'080921 for Input'!$113:$113,'080921 for Input'!$114:$114</definedName>
    <definedName name="QB_DATA_3" localSheetId="0" hidden="1">'Approved Budget'!$97:$97,'Approved Budget'!$98:$98,'Approved Budget'!$99:$99,'Approved Budget'!$100:$100,'Approved Budget'!$101:$101,'Approved Budget'!$102:$102,'Approved Budget'!$103:$103,'Approved Budget'!$104:$104,'Approved Budget'!$105:$105,'Approved Budget'!$107:$107,'Approved Budget'!$108:$108,'Approved Budget'!$109:$109,'Approved Budget'!$110:$110,'Approved Budget'!$112:$112,'Approved Budget'!$113:$113,'Approved Budget'!$114:$114</definedName>
    <definedName name="QB_DATA_4" localSheetId="11" hidden="1">'041921 As downloaded'!$95:$95,'041921 As downloaded'!$96:$96,'041921 As downloaded'!$97:$97,'041921 As downloaded'!$98:$98,'041921 As downloaded'!$101:$101,'041921 As downloaded'!$102:$102,'041921 As downloaded'!$103:$103,'041921 As downloaded'!$104:$104,'041921 As downloaded'!$105:$105,'041921 As downloaded'!$106:$106,'041921 As downloaded'!$107:$107,'041921 As downloaded'!$108:$108,'041921 As downloaded'!$109:$109,'041921 As downloaded'!$110:$110,'041921 As downloaded'!$115:$115,'041921 As downloaded'!$117:$117</definedName>
    <definedName name="QB_DATA_4" localSheetId="10" hidden="1">'041921 Working'!$100:$100,'041921 Working'!$101:$101,'041921 Working'!$102:$102,'041921 Working'!$103:$103,'041921 Working'!$106:$106,'041921 Working'!$107:$107,'041921 Working'!$108:$108,'041921 Working'!$109:$109,'041921 Working'!$110:$110,'041921 Working'!$111:$111,'041921 Working'!$113:$113,'041921 Working'!$114:$114,'041921 Working'!$115:$115,'041921 Working'!$116:$116,'041921 Working'!$121:$121,'041921 Working'!$123:$123</definedName>
    <definedName name="QB_DATA_4" localSheetId="8" hidden="1">'051021 For Trustees'!$100:$100,'051021 For Trustees'!$101:$101,'051021 For Trustees'!$102:$102,'051021 For Trustees'!$103:$103,'051021 For Trustees'!$106:$106,'051021 For Trustees'!$107:$107,'051021 For Trustees'!$108:$108,'051021 For Trustees'!$109:$109,'051021 For Trustees'!$110:$110,'051021 For Trustees'!$111:$111,'051021 For Trustees'!$113:$113,'051021 For Trustees'!$114:$114,'051021 For Trustees'!$115:$115,'051021 For Trustees'!$116:$116,'051021 For Trustees'!$121:$121,'051021 For Trustees'!$123:$123</definedName>
    <definedName name="QB_DATA_4" localSheetId="9" hidden="1">'051021 Working'!$100:$100,'051021 Working'!$101:$101,'051021 Working'!$102:$102,'051021 Working'!$103:$103,'051021 Working'!$106:$106,'051021 Working'!$107:$107,'051021 Working'!$108:$108,'051021 Working'!$109:$109,'051021 Working'!$110:$110,'051021 Working'!$111:$111,'051021 Working'!$113:$113,'051021 Working'!$114:$114,'051021 Working'!$115:$115,'051021 Working'!$116:$116,'051021 Working'!$121:$121,'051021 Working'!$123:$123</definedName>
    <definedName name="QB_DATA_4" localSheetId="6" hidden="1">'060421 For Trustees'!$120:$120,'060421 For Trustees'!$121:$121,'060421 For Trustees'!$122:$122,'060421 For Trustees'!$123:$123,'060421 For Trustees'!$137:$137,'060421 For Trustees'!$138:$138,'060421 For Trustees'!$139:$139,'060421 For Trustees'!$140:$140,'060421 For Trustees'!$141:$141,'060421 For Trustees'!$142:$142,'060421 For Trustees'!$144:$144,'060421 For Trustees'!$145:$145,'060421 For Trustees'!$146:$146,'060421 For Trustees'!$147:$147,'060421 For Trustees'!$152:$152,'060421 For Trustees'!$154:$154</definedName>
    <definedName name="QB_DATA_4" localSheetId="7" hidden="1">'060421 Working'!$100:$100,'060421 Working'!$101:$101,'060421 Working'!$102:$102,'060421 Working'!$103:$103,'060421 Working'!$106:$106,'060421 Working'!$107:$107,'060421 Working'!$108:$108,'060421 Working'!$109:$109,'060421 Working'!$110:$110,'060421 Working'!$111:$111,'060421 Working'!$113:$113,'060421 Working'!$114:$114,'060421 Working'!$115:$115,'060421 Working'!$116:$116,'060421 Working'!$121:$121,'060421 Working'!$123:$123</definedName>
    <definedName name="QB_DATA_4" localSheetId="5" hidden="1">'070521 Working '!$100:$100,'070521 Working '!$101:$101,'070521 Working '!$102:$102,'070521 Working '!$103:$103,'070521 Working '!$106:$106,'070521 Working '!$107:$107,'070521 Working '!$108:$108,'070521 Working '!$109:$109,'070521 Working '!$110:$110,'070521 Working '!$111:$111,'070521 Working '!$113:$113,'070521 Working '!$114:$114,'070521 Working '!$115:$115,'070521 Working '!$116:$116,'070521 Working '!$121:$121,'070521 Working '!$123:$123</definedName>
    <definedName name="QB_DATA_4" localSheetId="4" hidden="1">'070821 For Trustees'!$116:$116,'070821 For Trustees'!$117:$117,'070821 For Trustees'!$118:$118,'070821 For Trustees'!$119:$119,'070821 For Trustees'!$132:$132,'070821 For Trustees'!$133:$133,'070821 For Trustees'!$134:$134,'070821 For Trustees'!$135:$135,'070821 For Trustees'!$136:$136,'070821 For Trustees'!$137:$137,'070821 For Trustees'!$139:$139,'070821 For Trustees'!$140:$140,'070821 For Trustees'!$141:$141,'070821 For Trustees'!$142:$142,'070821 For Trustees'!$147:$147,'070821 For Trustees'!$149:$149</definedName>
    <definedName name="QB_DATA_4" localSheetId="2" hidden="1">'072621 For Trustees'!$115:$115,'072621 For Trustees'!$116:$116,'072621 For Trustees'!$117:$117,'072621 For Trustees'!$118:$118,'072621 For Trustees'!$131:$131,'072621 For Trustees'!$132:$132,'072621 For Trustees'!$133:$133,'072621 For Trustees'!$134:$134,'072621 For Trustees'!$135:$135,'072621 For Trustees'!$136:$136,'072621 For Trustees'!$138:$138,'072621 For Trustees'!$139:$139,'072621 For Trustees'!$140:$140,'072621 For Trustees'!$141:$141,'072621 For Trustees'!$146:$146,'072621 For Trustees'!$148:$148</definedName>
    <definedName name="QB_DATA_4" localSheetId="3" hidden="1">'072621 Working'!$100:$100,'072621 Working'!$101:$101,'072621 Working'!$102:$102,'072621 Working'!$103:$103,'072621 Working'!$106:$106,'072621 Working'!$107:$107,'072621 Working'!$108:$108,'072621 Working'!$109:$109,'072621 Working'!$110:$110,'072621 Working'!$111:$111,'072621 Working'!$113:$113,'072621 Working'!$114:$114,'072621 Working'!$115:$115,'072621 Working'!$116:$116,'072621 Working'!$121:$121,'072621 Working'!$123:$123</definedName>
    <definedName name="QB_DATA_4" localSheetId="1" hidden="1">'080921 for Input'!$115:$115,'080921 for Input'!$116:$116,'080921 for Input'!$117:$117,'080921 for Input'!$118:$118,'080921 for Input'!$131:$131,'080921 for Input'!$132:$132,'080921 for Input'!$133:$133,'080921 for Input'!$134:$134,'080921 for Input'!$135:$135,'080921 for Input'!$136:$136,'080921 for Input'!$138:$138,'080921 for Input'!$139:$139,'080921 for Input'!$140:$140,'080921 for Input'!$141:$141,'080921 for Input'!$146:$146,'080921 for Input'!$148:$148</definedName>
    <definedName name="QB_DATA_4" localSheetId="0" hidden="1">'Approved Budget'!$115:$115,'Approved Budget'!$116:$116,'Approved Budget'!$117:$117,'Approved Budget'!$118:$118,'Approved Budget'!$131:$131,'Approved Budget'!$132:$132,'Approved Budget'!$133:$133,'Approved Budget'!$134:$134,'Approved Budget'!$135:$135,'Approved Budget'!$136:$136,'Approved Budget'!$138:$138,'Approved Budget'!$139:$139,'Approved Budget'!$140:$140,'Approved Budget'!$141:$141,'Approved Budget'!$146:$146,'Approved Budget'!$148:$148</definedName>
    <definedName name="QB_DATA_5" localSheetId="11" hidden="1">'041921 As downloaded'!$121:$121,'041921 As downloaded'!$124:$124,'041921 As downloaded'!$127:$127,'041921 As downloaded'!$128:$128,'041921 As downloaded'!$129:$129,'041921 As downloaded'!$136:$136,'041921 As downloaded'!$137:$137</definedName>
    <definedName name="QB_DATA_5" localSheetId="10" hidden="1">'041921 Working'!$130:$130,'041921 Working'!$133:$133,'041921 Working'!$136:$136,'041921 Working'!$137:$137,'041921 Working'!$138:$138,'041921 Working'!$147:$147,'041921 Working'!$148:$148</definedName>
    <definedName name="QB_DATA_5" localSheetId="8" hidden="1">'051021 For Trustees'!$130:$130,'051021 For Trustees'!$133:$133,'051021 For Trustees'!$136:$136,'051021 For Trustees'!$137:$137,'051021 For Trustees'!$138:$138,'051021 For Trustees'!$147:$147,'051021 For Trustees'!$148:$148</definedName>
    <definedName name="QB_DATA_5" localSheetId="9" hidden="1">'051021 Working'!$130:$130,'051021 Working'!$133:$133,'051021 Working'!$136:$136,'051021 Working'!$137:$137,'051021 Working'!$138:$138,'051021 Working'!$147:$147,'051021 Working'!$148:$148</definedName>
    <definedName name="QB_DATA_5" localSheetId="6" hidden="1">'060421 For Trustees'!$161:$161,'060421 For Trustees'!$164:$164,'060421 For Trustees'!$167:$167,'060421 For Trustees'!$168:$168,'060421 For Trustees'!$169:$169,'060421 For Trustees'!$182:$182,'060421 For Trustees'!$183:$183</definedName>
    <definedName name="QB_DATA_5" localSheetId="7" hidden="1">'060421 Working'!$130:$130,'060421 Working'!$133:$133,'060421 Working'!$136:$136,'060421 Working'!$137:$137,'060421 Working'!$138:$138,'060421 Working'!$147:$147,'060421 Working'!$148:$148</definedName>
    <definedName name="QB_DATA_5" localSheetId="5" hidden="1">'070521 Working '!$130:$130,'070521 Working '!$133:$133,'070521 Working '!$136:$136,'070521 Working '!$137:$137,'070521 Working '!$138:$138,'070521 Working '!$147:$147,'070521 Working '!$148:$148</definedName>
    <definedName name="QB_DATA_5" localSheetId="4" hidden="1">'070821 For Trustees'!$156:$156,'070821 For Trustees'!$159:$159,'070821 For Trustees'!$162:$162,'070821 For Trustees'!$163:$163,'070821 For Trustees'!$164:$164,'070821 For Trustees'!$174:$174,'070821 For Trustees'!$175:$175</definedName>
    <definedName name="QB_DATA_5" localSheetId="2" hidden="1">'072621 For Trustees'!$155:$155,'072621 For Trustees'!$158:$158,'072621 For Trustees'!$161:$161,'072621 For Trustees'!$162:$162,'072621 For Trustees'!$163:$163,'072621 For Trustees'!$175:$175,'072621 For Trustees'!$176:$176</definedName>
    <definedName name="QB_DATA_5" localSheetId="3" hidden="1">'072621 Working'!$130:$130,'072621 Working'!$133:$133,'072621 Working'!$136:$136,'072621 Working'!$137:$137,'072621 Working'!$138:$138,'072621 Working'!$147:$147,'072621 Working'!$148:$148</definedName>
    <definedName name="QB_DATA_5" localSheetId="1" hidden="1">'080921 for Input'!$155:$155,'080921 for Input'!$158:$158,'080921 for Input'!$161:$161,'080921 for Input'!$162:$162,'080921 for Input'!$163:$163,'080921 for Input'!$175:$175,'080921 for Input'!$176:$176</definedName>
    <definedName name="QB_DATA_5" localSheetId="0" hidden="1">'Approved Budget'!$155:$155,'Approved Budget'!$158:$158,'Approved Budget'!$161:$161,'Approved Budget'!$162:$162,'Approved Budget'!$163:$163,'Approved Budget'!$175:$175,'Approved Budget'!$176:$176</definedName>
    <definedName name="QB_FORMULA_0" localSheetId="11" hidden="1">'041921 As downloaded'!$U$5,'041921 As downloaded'!$U$6,'041921 As downloaded'!$U$7,'041921 As downloaded'!$U$8,'041921 As downloaded'!$U$9,'041921 As downloaded'!$U$10,'041921 As downloaded'!$U$11,'041921 As downloaded'!$U$12,'041921 As downloaded'!$U$13,'041921 As downloaded'!$H$14,'041921 As downloaded'!$I$14,'041921 As downloaded'!$J$14,'041921 As downloaded'!$K$14,'041921 As downloaded'!$L$14,'041921 As downloaded'!$M$14,'041921 As downloaded'!$N$14</definedName>
    <definedName name="QB_FORMULA_0" localSheetId="10" hidden="1">'041921 Working'!$Y$5,'041921 Working'!$Y$6,'041921 Working'!$Y$7,'041921 Working'!$Y$8,'041921 Working'!$Y$9,'041921 Working'!$Y$10,'041921 Working'!$Y$11,'041921 Working'!$Y$12,'041921 Working'!$Y$13,'041921 Working'!$H$14,'041921 Working'!$I$14,'041921 Working'!$J$14,'041921 Working'!$K$14,'041921 Working'!$L$14,'041921 Working'!$M$14,'041921 Working'!$N$14</definedName>
    <definedName name="QB_FORMULA_0" localSheetId="8" hidden="1">'051021 For Trustees'!$Y$5,'051021 For Trustees'!$Y$6,'051021 For Trustees'!$Y$7,'051021 For Trustees'!$Y$8,'051021 For Trustees'!$Y$9,'051021 For Trustees'!$Y$10,'051021 For Trustees'!$Y$11,'051021 For Trustees'!$Y$12,'051021 For Trustees'!$Y$13,'051021 For Trustees'!$H$14,'051021 For Trustees'!$I$14,'051021 For Trustees'!$J$14,'051021 For Trustees'!$K$14,'051021 For Trustees'!$L$14,'051021 For Trustees'!$M$14,'051021 For Trustees'!$N$14</definedName>
    <definedName name="QB_FORMULA_0" localSheetId="9" hidden="1">'051021 Working'!$Y$5,'051021 Working'!$Y$6,'051021 Working'!$Y$7,'051021 Working'!$Y$8,'051021 Working'!$Y$9,'051021 Working'!$Y$10,'051021 Working'!$Y$11,'051021 Working'!$Y$12,'051021 Working'!$Y$13,'051021 Working'!$H$14,'051021 Working'!$I$14,'051021 Working'!$J$14,'051021 Working'!$K$14,'051021 Working'!$L$14,'051021 Working'!$M$14,'051021 Working'!$N$14</definedName>
    <definedName name="QB_FORMULA_0" localSheetId="6" hidden="1">'060421 For Trustees'!$X$5,'060421 For Trustees'!$X$6,'060421 For Trustees'!$X$7,'060421 For Trustees'!$X$8,'060421 For Trustees'!$X$9,'060421 For Trustees'!$X$10,'060421 For Trustees'!$X$11,'060421 For Trustees'!$X$12,'060421 For Trustees'!$X$13,'060421 For Trustees'!$G$14,'060421 For Trustees'!$H$14,'060421 For Trustees'!$I$14,'060421 For Trustees'!$J$14,'060421 For Trustees'!$K$14,'060421 For Trustees'!$L$14,'060421 For Trustees'!$M$14</definedName>
    <definedName name="QB_FORMULA_0" localSheetId="7" hidden="1">'060421 Working'!$Y$5,'060421 Working'!$Y$6,'060421 Working'!$Y$7,'060421 Working'!$Y$8,'060421 Working'!$Y$9,'060421 Working'!$Y$10,'060421 Working'!$Y$11,'060421 Working'!$Y$12,'060421 Working'!$Y$13,'060421 Working'!$H$14,'060421 Working'!$I$14,'060421 Working'!$J$14,'060421 Working'!$K$14,'060421 Working'!$L$14,'060421 Working'!$M$14,'060421 Working'!$N$14</definedName>
    <definedName name="QB_FORMULA_0" localSheetId="5" hidden="1">'070521 Working '!$Y$5,'070521 Working '!$Y$6,'070521 Working '!$Y$7,'070521 Working '!$Y$8,'070521 Working '!$Y$9,'070521 Working '!$Y$10,'070521 Working '!$Y$11,'070521 Working '!$Y$12,'070521 Working '!$Y$13,'070521 Working '!$H$14,'070521 Working '!$I$14,'070521 Working '!$J$14,'070521 Working '!$K$14,'070521 Working '!$L$14,'070521 Working '!$M$14,'070521 Working '!$N$14</definedName>
    <definedName name="QB_FORMULA_0" localSheetId="4" hidden="1">'070821 For Trustees'!$Y$5,'070821 For Trustees'!$Y$6,'070821 For Trustees'!$Y$7,'070821 For Trustees'!$Y$8,'070821 For Trustees'!$Y$9,'070821 For Trustees'!$Y$10,'070821 For Trustees'!$Y$11,'070821 For Trustees'!$Y$12,'070821 For Trustees'!$Y$13,'070821 For Trustees'!$H$14,'070821 For Trustees'!$I$14,'070821 For Trustees'!$J$14,'070821 For Trustees'!$K$14,'070821 For Trustees'!$L$14,'070821 For Trustees'!$M$14,'070821 For Trustees'!$N$14</definedName>
    <definedName name="QB_FORMULA_0" localSheetId="2" hidden="1">'072621 For Trustees'!$Y$5,'072621 For Trustees'!$Y$6,'072621 For Trustees'!$Y$7,'072621 For Trustees'!$Y$8,'072621 For Trustees'!$Y$9,'072621 For Trustees'!$Y$10,'072621 For Trustees'!$Y$11,'072621 For Trustees'!$Y$12,'072621 For Trustees'!$Y$13,'072621 For Trustees'!$H$14,'072621 For Trustees'!$I$14,'072621 For Trustees'!$J$14,'072621 For Trustees'!$K$14,'072621 For Trustees'!$L$14,'072621 For Trustees'!$M$14,'072621 For Trustees'!$N$14</definedName>
    <definedName name="QB_FORMULA_0" localSheetId="3" hidden="1">'072621 Working'!$Y$5,'072621 Working'!$Y$6,'072621 Working'!$Y$7,'072621 Working'!$Y$8,'072621 Working'!$Y$9,'072621 Working'!$Y$10,'072621 Working'!$Y$11,'072621 Working'!$Y$12,'072621 Working'!$Y$13,'072621 Working'!$H$14,'072621 Working'!$I$14,'072621 Working'!$J$14,'072621 Working'!$K$14,'072621 Working'!$L$14,'072621 Working'!$M$14,'072621 Working'!$N$14</definedName>
    <definedName name="QB_FORMULA_0" localSheetId="1" hidden="1">'080921 for Input'!$Y$5,'080921 for Input'!$Y$6,'080921 for Input'!$Y$7,'080921 for Input'!$Y$8,'080921 for Input'!$Y$9,'080921 for Input'!$Y$10,'080921 for Input'!$Y$11,'080921 for Input'!$Y$12,'080921 for Input'!$Y$13,'080921 for Input'!$H$14,'080921 for Input'!$I$14,'080921 for Input'!$J$14,'080921 for Input'!$K$14,'080921 for Input'!$L$14,'080921 for Input'!$M$14,'080921 for Input'!$N$14</definedName>
    <definedName name="QB_FORMULA_0" localSheetId="0" hidden="1">'Approved Budget'!$Y$5,'Approved Budget'!$Y$6,'Approved Budget'!$Y$7,'Approved Budget'!$Y$8,'Approved Budget'!$Y$9,'Approved Budget'!$Y$10,'Approved Budget'!$Y$11,'Approved Budget'!$Y$12,'Approved Budget'!$Y$13,'Approved Budget'!$H$14,'Approved Budget'!$I$14,'Approved Budget'!$J$14,'Approved Budget'!$K$14,'Approved Budget'!$L$14,'Approved Budget'!$M$14,'Approved Budget'!$N$14</definedName>
    <definedName name="QB_FORMULA_1" localSheetId="11" hidden="1">'041921 As downloaded'!$O$14,'041921 As downloaded'!$P$14,'041921 As downloaded'!$Q$14,'041921 As downloaded'!$R$14,'041921 As downloaded'!$S$14,'041921 As downloaded'!$T$14,'041921 As downloaded'!$U$14,'041921 As downloaded'!$U$16,'041921 As downloaded'!$U$17,'041921 As downloaded'!$U$18,'041921 As downloaded'!$U$19,'041921 As downloaded'!$U$20,'041921 As downloaded'!$H$21,'041921 As downloaded'!$I$21,'041921 As downloaded'!$J$21,'041921 As downloaded'!$K$21</definedName>
    <definedName name="QB_FORMULA_1" localSheetId="10" hidden="1">'041921 Working'!$O$14,'041921 Working'!$P$14,'041921 Working'!$Q$14,'041921 Working'!$R$14,'041921 Working'!$S$14,'041921 Working'!$X$14,'041921 Working'!$Y$14,'041921 Working'!$Y$16,'041921 Working'!$Y$17,'041921 Working'!$Y$18,'041921 Working'!$Y$19,'041921 Working'!$Y$20,'041921 Working'!$H$21,'041921 Working'!$I$21,'041921 Working'!$J$21,'041921 Working'!$K$21</definedName>
    <definedName name="QB_FORMULA_1" localSheetId="8" hidden="1">'051021 For Trustees'!$O$14,'051021 For Trustees'!$P$14,'051021 For Trustees'!$Q$14,'051021 For Trustees'!$R$14,'051021 For Trustees'!$S$14,'051021 For Trustees'!$X$14,'051021 For Trustees'!$Y$14,'051021 For Trustees'!$Y$16,'051021 For Trustees'!$Y$17,'051021 For Trustees'!$Y$18,'051021 For Trustees'!$Y$19,'051021 For Trustees'!$Y$20,'051021 For Trustees'!$H$21,'051021 For Trustees'!$I$21,'051021 For Trustees'!$J$21,'051021 For Trustees'!$K$21</definedName>
    <definedName name="QB_FORMULA_1" localSheetId="9" hidden="1">'051021 Working'!$O$14,'051021 Working'!$P$14,'051021 Working'!$Q$14,'051021 Working'!$R$14,'051021 Working'!$S$14,'051021 Working'!$X$14,'051021 Working'!$Y$14,'051021 Working'!$Y$16,'051021 Working'!$Y$17,'051021 Working'!$Y$18,'051021 Working'!$Y$19,'051021 Working'!$Y$20,'051021 Working'!$H$21,'051021 Working'!$I$21,'051021 Working'!$J$21,'051021 Working'!$K$21</definedName>
    <definedName name="QB_FORMULA_1" localSheetId="6" hidden="1">'060421 For Trustees'!$N$14,'060421 For Trustees'!$O$14,'060421 For Trustees'!$P$14,'060421 For Trustees'!$Q$14,'060421 For Trustees'!$R$14,'060421 For Trustees'!$W$14,'060421 For Trustees'!$X$14,'060421 For Trustees'!$X$16,'060421 For Trustees'!$X$17,'060421 For Trustees'!$X$18,'060421 For Trustees'!$X$19,'060421 For Trustees'!$X$20,'060421 For Trustees'!$G$21,'060421 For Trustees'!$H$21,'060421 For Trustees'!$I$21,'060421 For Trustees'!$J$21</definedName>
    <definedName name="QB_FORMULA_1" localSheetId="7" hidden="1">'060421 Working'!$O$14,'060421 Working'!$P$14,'060421 Working'!$Q$14,'060421 Working'!$R$14,'060421 Working'!$S$14,'060421 Working'!$X$14,'060421 Working'!$Y$14,'060421 Working'!$Y$16,'060421 Working'!$Y$17,'060421 Working'!$Y$18,'060421 Working'!$Y$19,'060421 Working'!$Y$20,'060421 Working'!$H$21,'060421 Working'!$I$21,'060421 Working'!$J$21,'060421 Working'!$K$21</definedName>
    <definedName name="QB_FORMULA_1" localSheetId="5" hidden="1">'070521 Working '!$O$14,'070521 Working '!$P$14,'070521 Working '!$Q$14,'070521 Working '!$R$14,'070521 Working '!$S$14,'070521 Working '!$X$14,'070521 Working '!$Y$14,'070521 Working '!$Y$16,'070521 Working '!$Y$17,'070521 Working '!$Y$18,'070521 Working '!$Y$19,'070521 Working '!$Y$20,'070521 Working '!$H$21,'070521 Working '!$I$21,'070521 Working '!$J$21,'070521 Working '!$K$21</definedName>
    <definedName name="QB_FORMULA_1" localSheetId="4" hidden="1">'070821 For Trustees'!$O$14,'070821 For Trustees'!$P$14,'070821 For Trustees'!$Q$14,'070821 For Trustees'!$R$14,'070821 For Trustees'!$S$14,'070821 For Trustees'!$X$14,'070821 For Trustees'!$Y$14,'070821 For Trustees'!$Y$16,'070821 For Trustees'!$Y$17,'070821 For Trustees'!$Y$18,'070821 For Trustees'!$Y$19,'070821 For Trustees'!$Y$20,'070821 For Trustees'!$H$21,'070821 For Trustees'!$I$21,'070821 For Trustees'!$J$21,'070821 For Trustees'!$K$21</definedName>
    <definedName name="QB_FORMULA_1" localSheetId="2" hidden="1">'072621 For Trustees'!$O$14,'072621 For Trustees'!$P$14,'072621 For Trustees'!$Q$14,'072621 For Trustees'!$R$14,'072621 For Trustees'!$S$14,'072621 For Trustees'!$X$14,'072621 For Trustees'!$Y$14,'072621 For Trustees'!$Y$16,'072621 For Trustees'!$Y$17,'072621 For Trustees'!$Y$18,'072621 For Trustees'!$Y$19,'072621 For Trustees'!$Y$20,'072621 For Trustees'!$H$21,'072621 For Trustees'!$I$21,'072621 For Trustees'!$J$21,'072621 For Trustees'!$K$21</definedName>
    <definedName name="QB_FORMULA_1" localSheetId="3" hidden="1">'072621 Working'!$O$14,'072621 Working'!$P$14,'072621 Working'!$Q$14,'072621 Working'!$R$14,'072621 Working'!$S$14,'072621 Working'!$X$14,'072621 Working'!$Y$14,'072621 Working'!$Y$16,'072621 Working'!$Y$17,'072621 Working'!$Y$18,'072621 Working'!$Y$19,'072621 Working'!$Y$20,'072621 Working'!$H$21,'072621 Working'!$I$21,'072621 Working'!$J$21,'072621 Working'!$K$21</definedName>
    <definedName name="QB_FORMULA_1" localSheetId="1" hidden="1">'080921 for Input'!$O$14,'080921 for Input'!$P$14,'080921 for Input'!$Q$14,'080921 for Input'!$R$14,'080921 for Input'!$S$14,'080921 for Input'!$X$14,'080921 for Input'!$Y$14,'080921 for Input'!$Y$16,'080921 for Input'!$Y$17,'080921 for Input'!$Y$18,'080921 for Input'!$Y$19,'080921 for Input'!$Y$20,'080921 for Input'!$H$21,'080921 for Input'!$I$21,'080921 for Input'!$J$21,'080921 for Input'!$K$21</definedName>
    <definedName name="QB_FORMULA_1" localSheetId="0" hidden="1">'Approved Budget'!$O$14,'Approved Budget'!$P$14,'Approved Budget'!$Q$14,'Approved Budget'!$R$14,'Approved Budget'!$S$14,'Approved Budget'!$X$14,'Approved Budget'!$Y$14,'Approved Budget'!$Y$16,'Approved Budget'!$Y$17,'Approved Budget'!$Y$18,'Approved Budget'!$Y$19,'Approved Budget'!$Y$20,'Approved Budget'!$H$21,'Approved Budget'!$I$21,'Approved Budget'!$J$21,'Approved Budget'!$K$21</definedName>
    <definedName name="QB_FORMULA_10" localSheetId="11" hidden="1">'041921 As downloaded'!$U$57,'041921 As downloaded'!$H$58,'041921 As downloaded'!$I$58,'041921 As downloaded'!$J$58,'041921 As downloaded'!$K$58,'041921 As downloaded'!$L$58,'041921 As downloaded'!$M$58,'041921 As downloaded'!$N$58,'041921 As downloaded'!$O$58,'041921 As downloaded'!$P$58,'041921 As downloaded'!$Q$58,'041921 As downloaded'!$R$58,'041921 As downloaded'!$S$58,'041921 As downloaded'!$T$58,'041921 As downloaded'!$U$58,'041921 As downloaded'!$U$60</definedName>
    <definedName name="QB_FORMULA_10" localSheetId="10" hidden="1">'041921 Working'!$Y$59,'041921 Working'!$H$60,'041921 Working'!$I$60,'041921 Working'!$J$60,'041921 Working'!$K$60,'041921 Working'!$L$60,'041921 Working'!$M$60,'041921 Working'!$N$60,'041921 Working'!$O$60,'041921 Working'!$P$60,'041921 Working'!$Q$60,'041921 Working'!$R$60,'041921 Working'!$S$60,'041921 Working'!$X$60,'041921 Working'!$Y$60,'041921 Working'!$Y$62</definedName>
    <definedName name="QB_FORMULA_10" localSheetId="8" hidden="1">'051021 For Trustees'!$Y$59,'051021 For Trustees'!$H$60,'051021 For Trustees'!$I$60,'051021 For Trustees'!$J$60,'051021 For Trustees'!$K$60,'051021 For Trustees'!$L$60,'051021 For Trustees'!$M$60,'051021 For Trustees'!$N$60,'051021 For Trustees'!$O$60,'051021 For Trustees'!$P$60,'051021 For Trustees'!$Q$60,'051021 For Trustees'!$R$60,'051021 For Trustees'!$S$60,'051021 For Trustees'!$X$60,'051021 For Trustees'!$Y$60,'051021 For Trustees'!$Y$62</definedName>
    <definedName name="QB_FORMULA_10" localSheetId="9" hidden="1">'051021 Working'!$Y$59,'051021 Working'!$H$60,'051021 Working'!$I$60,'051021 Working'!$J$60,'051021 Working'!$K$60,'051021 Working'!$L$60,'051021 Working'!$M$60,'051021 Working'!$N$60,'051021 Working'!$O$60,'051021 Working'!$P$60,'051021 Working'!$Q$60,'051021 Working'!$R$60,'051021 Working'!$S$60,'051021 Working'!$X$60,'051021 Working'!$Y$60,'051021 Working'!$Y$62</definedName>
    <definedName name="QB_FORMULA_10" localSheetId="6" hidden="1">'060421 For Trustees'!$X$61,'060421 For Trustees'!$G$62,'060421 For Trustees'!$H$62,'060421 For Trustees'!$I$62,'060421 For Trustees'!$J$62,'060421 For Trustees'!$K$62,'060421 For Trustees'!$L$62,'060421 For Trustees'!$M$62,'060421 For Trustees'!$N$62,'060421 For Trustees'!$O$62,'060421 For Trustees'!$P$62,'060421 For Trustees'!$Q$62,'060421 For Trustees'!$R$62,'060421 For Trustees'!$W$62,'060421 For Trustees'!$X$62,'060421 For Trustees'!$X$64</definedName>
    <definedName name="QB_FORMULA_10" localSheetId="7" hidden="1">'060421 Working'!$Y$59,'060421 Working'!$H$60,'060421 Working'!$I$60,'060421 Working'!$J$60,'060421 Working'!$K$60,'060421 Working'!$L$60,'060421 Working'!$M$60,'060421 Working'!$N$60,'060421 Working'!$O$60,'060421 Working'!$P$60,'060421 Working'!$Q$60,'060421 Working'!$R$60,'060421 Working'!$S$60,'060421 Working'!$X$60,'060421 Working'!$Y$60,'060421 Working'!$Y$62</definedName>
    <definedName name="QB_FORMULA_10" localSheetId="5" hidden="1">'070521 Working '!$Y$59,'070521 Working '!$H$60,'070521 Working '!$I$60,'070521 Working '!$J$60,'070521 Working '!$K$60,'070521 Working '!$L$60,'070521 Working '!$M$60,'070521 Working '!$N$60,'070521 Working '!$O$60,'070521 Working '!$P$60,'070521 Working '!$Q$60,'070521 Working '!$R$60,'070521 Working '!$S$60,'070521 Working '!$X$60,'070521 Working '!$Y$60,'070521 Working '!$Y$62</definedName>
    <definedName name="QB_FORMULA_10" localSheetId="4" hidden="1">'070821 For Trustees'!$Y$68,'070821 For Trustees'!$H$69,'070821 For Trustees'!$I$69,'070821 For Trustees'!$J$69,'070821 For Trustees'!$K$69,'070821 For Trustees'!$L$69,'070821 For Trustees'!$M$69,'070821 For Trustees'!$N$69,'070821 For Trustees'!$O$69,'070821 For Trustees'!$P$69,'070821 For Trustees'!$Q$69,'070821 For Trustees'!$R$69,'070821 For Trustees'!$S$69,'070821 For Trustees'!$X$69,'070821 For Trustees'!$Y$69,'070821 For Trustees'!$Y$71</definedName>
    <definedName name="QB_FORMULA_10" localSheetId="2" hidden="1">'072621 For Trustees'!$Y$68,'072621 For Trustees'!$H$69,'072621 For Trustees'!$I$69,'072621 For Trustees'!$J$69,'072621 For Trustees'!$K$69,'072621 For Trustees'!$L$69,'072621 For Trustees'!$M$69,'072621 For Trustees'!$N$69,'072621 For Trustees'!$O$69,'072621 For Trustees'!$P$69,'072621 For Trustees'!$Q$69,'072621 For Trustees'!$R$69,'072621 For Trustees'!$S$69,'072621 For Trustees'!$X$69,'072621 For Trustees'!$Y$69,'072621 For Trustees'!$Y$71</definedName>
    <definedName name="QB_FORMULA_10" localSheetId="3" hidden="1">'072621 Working'!$Y$59,'072621 Working'!$H$60,'072621 Working'!$I$60,'072621 Working'!$J$60,'072621 Working'!$K$60,'072621 Working'!$L$60,'072621 Working'!$M$60,'072621 Working'!$N$60,'072621 Working'!$O$60,'072621 Working'!$P$60,'072621 Working'!$Q$60,'072621 Working'!$R$60,'072621 Working'!$S$60,'072621 Working'!$X$60,'072621 Working'!$Y$60,'072621 Working'!$Y$62</definedName>
    <definedName name="QB_FORMULA_10" localSheetId="1" hidden="1">'080921 for Input'!$Y$68,'080921 for Input'!$H$69,'080921 for Input'!$I$69,'080921 for Input'!$J$69,'080921 for Input'!$K$69,'080921 for Input'!$L$69,'080921 for Input'!$M$69,'080921 for Input'!$N$69,'080921 for Input'!$O$69,'080921 for Input'!$P$69,'080921 for Input'!$Q$69,'080921 for Input'!$R$69,'080921 for Input'!$S$69,'080921 for Input'!$X$69,'080921 for Input'!$Y$69,'080921 for Input'!$Y$71</definedName>
    <definedName name="QB_FORMULA_10" localSheetId="0" hidden="1">'Approved Budget'!$Y$68,'Approved Budget'!$H$69,'Approved Budget'!$I$69,'Approved Budget'!$J$69,'Approved Budget'!$K$69,'Approved Budget'!$L$69,'Approved Budget'!$M$69,'Approved Budget'!$N$69,'Approved Budget'!$O$69,'Approved Budget'!$P$69,'Approved Budget'!$Q$69,'Approved Budget'!$R$69,'Approved Budget'!$S$69,'Approved Budget'!$X$69,'Approved Budget'!$Y$69,'Approved Budget'!$Y$71</definedName>
    <definedName name="QB_FORMULA_11" localSheetId="11" hidden="1">'041921 As downloaded'!$U$61,'041921 As downloaded'!$H$62,'041921 As downloaded'!$I$62,'041921 As downloaded'!$J$62,'041921 As downloaded'!$K$62,'041921 As downloaded'!$L$62,'041921 As downloaded'!$M$62,'041921 As downloaded'!$N$62,'041921 As downloaded'!$O$62,'041921 As downloaded'!$P$62,'041921 As downloaded'!$Q$62,'041921 As downloaded'!$R$62,'041921 As downloaded'!$S$62,'041921 As downloaded'!$T$62,'041921 As downloaded'!$U$62,'041921 As downloaded'!$H$63</definedName>
    <definedName name="QB_FORMULA_11" localSheetId="10" hidden="1">'041921 Working'!$Y$64,'041921 Working'!$H$65,'041921 Working'!$I$65,'041921 Working'!$J$65,'041921 Working'!$K$65,'041921 Working'!$L$65,'041921 Working'!$M$65,'041921 Working'!$N$65,'041921 Working'!$O$65,'041921 Working'!$P$65,'041921 Working'!$Q$65,'041921 Working'!$R$65,'041921 Working'!$S$65,'041921 Working'!$X$65,'041921 Working'!$Y$65,'041921 Working'!$H$66</definedName>
    <definedName name="QB_FORMULA_11" localSheetId="8" hidden="1">'051021 For Trustees'!$Y$64,'051021 For Trustees'!$H$65,'051021 For Trustees'!$I$65,'051021 For Trustees'!$J$65,'051021 For Trustees'!$K$65,'051021 For Trustees'!$L$65,'051021 For Trustees'!$M$65,'051021 For Trustees'!$N$65,'051021 For Trustees'!$O$65,'051021 For Trustees'!$P$65,'051021 For Trustees'!$Q$65,'051021 For Trustees'!$R$65,'051021 For Trustees'!$S$65,'051021 For Trustees'!$X$65,'051021 For Trustees'!$Y$65,'051021 For Trustees'!$H$66</definedName>
    <definedName name="QB_FORMULA_11" localSheetId="9" hidden="1">'051021 Working'!$Y$64,'051021 Working'!$H$65,'051021 Working'!$I$65,'051021 Working'!$J$65,'051021 Working'!$K$65,'051021 Working'!$L$65,'051021 Working'!$M$65,'051021 Working'!$N$65,'051021 Working'!$O$65,'051021 Working'!$P$65,'051021 Working'!$Q$65,'051021 Working'!$R$65,'051021 Working'!$S$65,'051021 Working'!$X$65,'051021 Working'!$Y$65,'051021 Working'!$H$66</definedName>
    <definedName name="QB_FORMULA_11" localSheetId="6" hidden="1">'060421 For Trustees'!$X$66,'060421 For Trustees'!$G$67,'060421 For Trustees'!$H$67,'060421 For Trustees'!$I$67,'060421 For Trustees'!$J$67,'060421 For Trustees'!$K$67,'060421 For Trustees'!$L$67,'060421 For Trustees'!$M$67,'060421 For Trustees'!$N$67,'060421 For Trustees'!$O$67,'060421 For Trustees'!$P$67,'060421 For Trustees'!$Q$67,'060421 For Trustees'!$R$67,'060421 For Trustees'!$W$67,'060421 For Trustees'!$X$67,'060421 For Trustees'!$G$68</definedName>
    <definedName name="QB_FORMULA_11" localSheetId="7" hidden="1">'060421 Working'!$Y$64,'060421 Working'!$H$65,'060421 Working'!$I$65,'060421 Working'!$J$65,'060421 Working'!$K$65,'060421 Working'!$L$65,'060421 Working'!$M$65,'060421 Working'!$N$65,'060421 Working'!$O$65,'060421 Working'!$P$65,'060421 Working'!$Q$65,'060421 Working'!$R$65,'060421 Working'!$S$65,'060421 Working'!$X$65,'060421 Working'!$Y$65,'060421 Working'!$H$66</definedName>
    <definedName name="QB_FORMULA_11" localSheetId="5" hidden="1">'070521 Working '!$Y$64,'070521 Working '!$H$65,'070521 Working '!$I$65,'070521 Working '!$J$65,'070521 Working '!$K$65,'070521 Working '!$L$65,'070521 Working '!$M$65,'070521 Working '!$N$65,'070521 Working '!$O$65,'070521 Working '!$P$65,'070521 Working '!$Q$65,'070521 Working '!$R$65,'070521 Working '!$S$65,'070521 Working '!$X$65,'070521 Working '!$Y$65,'070521 Working '!$H$66</definedName>
    <definedName name="QB_FORMULA_11" localSheetId="4" hidden="1">'070821 For Trustees'!$Y$73,'070821 For Trustees'!$H$74,'070821 For Trustees'!$I$74,'070821 For Trustees'!$J$74,'070821 For Trustees'!$K$74,'070821 For Trustees'!$L$74,'070821 For Trustees'!$M$74,'070821 For Trustees'!$N$74,'070821 For Trustees'!$O$74,'070821 For Trustees'!$P$74,'070821 For Trustees'!$Q$74,'070821 For Trustees'!$R$74,'070821 For Trustees'!$S$74,'070821 For Trustees'!$X$74,'070821 For Trustees'!$Y$74,'070821 For Trustees'!$H$75</definedName>
    <definedName name="QB_FORMULA_11" localSheetId="2" hidden="1">'072621 For Trustees'!$Y$73,'072621 For Trustees'!$H$74,'072621 For Trustees'!$I$74,'072621 For Trustees'!$J$74,'072621 For Trustees'!$K$74,'072621 For Trustees'!$L$74,'072621 For Trustees'!$M$74,'072621 For Trustees'!$N$74,'072621 For Trustees'!$O$74,'072621 For Trustees'!$P$74,'072621 For Trustees'!$Q$74,'072621 For Trustees'!$R$74,'072621 For Trustees'!$S$74,'072621 For Trustees'!$X$74,'072621 For Trustees'!$Y$74,'072621 For Trustees'!$H$75</definedName>
    <definedName name="QB_FORMULA_11" localSheetId="3" hidden="1">'072621 Working'!$Y$64,'072621 Working'!$H$65,'072621 Working'!$I$65,'072621 Working'!$J$65,'072621 Working'!$K$65,'072621 Working'!$L$65,'072621 Working'!$M$65,'072621 Working'!$N$65,'072621 Working'!$O$65,'072621 Working'!$P$65,'072621 Working'!$Q$65,'072621 Working'!$R$65,'072621 Working'!$S$65,'072621 Working'!$X$65,'072621 Working'!$Y$65,'072621 Working'!$H$66</definedName>
    <definedName name="QB_FORMULA_11" localSheetId="1" hidden="1">'080921 for Input'!$Y$73,'080921 for Input'!$H$74,'080921 for Input'!$I$74,'080921 for Input'!$J$74,'080921 for Input'!$K$74,'080921 for Input'!$L$74,'080921 for Input'!$M$74,'080921 for Input'!$N$74,'080921 for Input'!$O$74,'080921 for Input'!$P$74,'080921 for Input'!$Q$74,'080921 for Input'!$R$74,'080921 for Input'!$S$74,'080921 for Input'!$X$74,'080921 for Input'!$Y$74,'080921 for Input'!$H$75</definedName>
    <definedName name="QB_FORMULA_11" localSheetId="0" hidden="1">'Approved Budget'!$Y$73,'Approved Budget'!$H$74,'Approved Budget'!$I$74,'Approved Budget'!$J$74,'Approved Budget'!$K$74,'Approved Budget'!$L$74,'Approved Budget'!$M$74,'Approved Budget'!$N$74,'Approved Budget'!$O$74,'Approved Budget'!$P$74,'Approved Budget'!$Q$74,'Approved Budget'!$R$74,'Approved Budget'!$S$74,'Approved Budget'!$X$74,'Approved Budget'!$Y$74,'Approved Budget'!$H$75</definedName>
    <definedName name="QB_FORMULA_12" localSheetId="11" hidden="1">'041921 As downloaded'!$I$63,'041921 As downloaded'!$J$63,'041921 As downloaded'!$K$63,'041921 As downloaded'!$L$63,'041921 As downloaded'!$M$63,'041921 As downloaded'!$N$63,'041921 As downloaded'!$O$63,'041921 As downloaded'!$P$63,'041921 As downloaded'!$Q$63,'041921 As downloaded'!$R$63,'041921 As downloaded'!$S$63,'041921 As downloaded'!$T$63,'041921 As downloaded'!$U$63,'041921 As downloaded'!$U$66,'041921 As downloaded'!$U$67,'041921 As downloaded'!$H$68</definedName>
    <definedName name="QB_FORMULA_12" localSheetId="10" hidden="1">'041921 Working'!$I$66,'041921 Working'!$J$66,'041921 Working'!$K$66,'041921 Working'!$L$66,'041921 Working'!$M$66,'041921 Working'!$N$66,'041921 Working'!$O$66,'041921 Working'!$P$66,'041921 Working'!$Q$66,'041921 Working'!$R$66,'041921 Working'!$S$66,'041921 Working'!$X$66,'041921 Working'!$Y$66,'041921 Working'!$Y$69,'041921 Working'!$Y$70,'041921 Working'!$H$71</definedName>
    <definedName name="QB_FORMULA_12" localSheetId="8" hidden="1">'051021 For Trustees'!$I$66,'051021 For Trustees'!$J$66,'051021 For Trustees'!$K$66,'051021 For Trustees'!$L$66,'051021 For Trustees'!$M$66,'051021 For Trustees'!$N$66,'051021 For Trustees'!$O$66,'051021 For Trustees'!$P$66,'051021 For Trustees'!$Q$66,'051021 For Trustees'!$R$66,'051021 For Trustees'!$S$66,'051021 For Trustees'!$X$66,'051021 For Trustees'!$Y$66,'051021 For Trustees'!$Y$69,'051021 For Trustees'!$Y$70,'051021 For Trustees'!$H$71</definedName>
    <definedName name="QB_FORMULA_12" localSheetId="9" hidden="1">'051021 Working'!$I$66,'051021 Working'!$J$66,'051021 Working'!$K$66,'051021 Working'!$L$66,'051021 Working'!$M$66,'051021 Working'!$N$66,'051021 Working'!$O$66,'051021 Working'!$P$66,'051021 Working'!$Q$66,'051021 Working'!$R$66,'051021 Working'!$S$66,'051021 Working'!$X$66,'051021 Working'!$Y$66,'051021 Working'!$Y$69,'051021 Working'!$Y$70,'051021 Working'!$H$71</definedName>
    <definedName name="QB_FORMULA_12" localSheetId="6" hidden="1">'060421 For Trustees'!$H$68,'060421 For Trustees'!$I$68,'060421 For Trustees'!$J$68,'060421 For Trustees'!$K$68,'060421 For Trustees'!$L$68,'060421 For Trustees'!$M$68,'060421 For Trustees'!$N$68,'060421 For Trustees'!$O$68,'060421 For Trustees'!$P$68,'060421 For Trustees'!$Q$68,'060421 For Trustees'!$R$68,'060421 For Trustees'!$W$68,'060421 For Trustees'!$X$68,'060421 For Trustees'!$X$71,'060421 For Trustees'!$X$72,'060421 For Trustees'!$G$73</definedName>
    <definedName name="QB_FORMULA_12" localSheetId="7" hidden="1">'060421 Working'!$I$66,'060421 Working'!$J$66,'060421 Working'!$K$66,'060421 Working'!$L$66,'060421 Working'!$M$66,'060421 Working'!$N$66,'060421 Working'!$O$66,'060421 Working'!$P$66,'060421 Working'!$Q$66,'060421 Working'!$R$66,'060421 Working'!$S$66,'060421 Working'!$X$66,'060421 Working'!$Y$66,'060421 Working'!$Y$69,'060421 Working'!$Y$70,'060421 Working'!$H$71</definedName>
    <definedName name="QB_FORMULA_12" localSheetId="5" hidden="1">'070521 Working '!$I$66,'070521 Working '!$J$66,'070521 Working '!$K$66,'070521 Working '!$L$66,'070521 Working '!$M$66,'070521 Working '!$N$66,'070521 Working '!$O$66,'070521 Working '!$P$66,'070521 Working '!$Q$66,'070521 Working '!$R$66,'070521 Working '!$S$66,'070521 Working '!$X$66,'070521 Working '!$Y$66,'070521 Working '!$Y$69,'070521 Working '!$Y$70,'070521 Working '!$H$71</definedName>
    <definedName name="QB_FORMULA_12" localSheetId="4" hidden="1">'070821 For Trustees'!$I$75,'070821 For Trustees'!$J$75,'070821 For Trustees'!$K$75,'070821 For Trustees'!$L$75,'070821 For Trustees'!$M$75,'070821 For Trustees'!$N$75,'070821 For Trustees'!$O$75,'070821 For Trustees'!$P$75,'070821 For Trustees'!$Q$75,'070821 For Trustees'!$R$75,'070821 For Trustees'!$S$75,'070821 For Trustees'!$X$75,'070821 For Trustees'!$Y$75,'070821 For Trustees'!$Y$78,'070821 For Trustees'!$Y$79,'070821 For Trustees'!$H$80</definedName>
    <definedName name="QB_FORMULA_12" localSheetId="2" hidden="1">'072621 For Trustees'!$I$75,'072621 For Trustees'!$J$75,'072621 For Trustees'!$K$75,'072621 For Trustees'!$L$75,'072621 For Trustees'!$M$75,'072621 For Trustees'!$N$75,'072621 For Trustees'!$O$75,'072621 For Trustees'!$P$75,'072621 For Trustees'!$Q$75,'072621 For Trustees'!$R$75,'072621 For Trustees'!$S$75,'072621 For Trustees'!$X$75,'072621 For Trustees'!$Y$75,'072621 For Trustees'!$Y$78,'072621 For Trustees'!$Y$79,'072621 For Trustees'!$H$80</definedName>
    <definedName name="QB_FORMULA_12" localSheetId="3" hidden="1">'072621 Working'!$I$66,'072621 Working'!$J$66,'072621 Working'!$K$66,'072621 Working'!$L$66,'072621 Working'!$M$66,'072621 Working'!$N$66,'072621 Working'!$O$66,'072621 Working'!$P$66,'072621 Working'!$Q$66,'072621 Working'!$R$66,'072621 Working'!$S$66,'072621 Working'!$X$66,'072621 Working'!$Y$66,'072621 Working'!$Y$69,'072621 Working'!$Y$70,'072621 Working'!$H$71</definedName>
    <definedName name="QB_FORMULA_12" localSheetId="1" hidden="1">'080921 for Input'!$I$75,'080921 for Input'!$J$75,'080921 for Input'!$K$75,'080921 for Input'!$L$75,'080921 for Input'!$M$75,'080921 for Input'!$N$75,'080921 for Input'!$O$75,'080921 for Input'!$P$75,'080921 for Input'!$Q$75,'080921 for Input'!$R$75,'080921 for Input'!$S$75,'080921 for Input'!$X$75,'080921 for Input'!$Y$75,'080921 for Input'!$Y$78,'080921 for Input'!$Y$79,'080921 for Input'!$H$80</definedName>
    <definedName name="QB_FORMULA_12" localSheetId="0" hidden="1">'Approved Budget'!$I$75,'Approved Budget'!$J$75,'Approved Budget'!$K$75,'Approved Budget'!$L$75,'Approved Budget'!$M$75,'Approved Budget'!$N$75,'Approved Budget'!$O$75,'Approved Budget'!$P$75,'Approved Budget'!$Q$75,'Approved Budget'!$R$75,'Approved Budget'!$S$75,'Approved Budget'!$X$75,'Approved Budget'!$Y$75,'Approved Budget'!$Y$78,'Approved Budget'!$Y$79,'Approved Budget'!$H$80</definedName>
    <definedName name="QB_FORMULA_13" localSheetId="11" hidden="1">'041921 As downloaded'!$I$68,'041921 As downloaded'!$J$68,'041921 As downloaded'!$K$68,'041921 As downloaded'!$L$68,'041921 As downloaded'!$M$68,'041921 As downloaded'!$N$68,'041921 As downloaded'!$O$68,'041921 As downloaded'!$P$68,'041921 As downloaded'!$Q$68,'041921 As downloaded'!$R$68,'041921 As downloaded'!$S$68,'041921 As downloaded'!$T$68,'041921 As downloaded'!$U$68,'041921 As downloaded'!$U$70,'041921 As downloaded'!$U$71,'041921 As downloaded'!$U$72</definedName>
    <definedName name="QB_FORMULA_13" localSheetId="10" hidden="1">'041921 Working'!$I$71,'041921 Working'!$J$71,'041921 Working'!$K$71,'041921 Working'!$L$71,'041921 Working'!$M$71,'041921 Working'!$N$71,'041921 Working'!$O$71,'041921 Working'!$P$71,'041921 Working'!$Q$71,'041921 Working'!$R$71,'041921 Working'!$S$71,'041921 Working'!$X$71,'041921 Working'!$Y$71,'041921 Working'!$Y$73,'041921 Working'!$Y$74,'041921 Working'!$Y$75</definedName>
    <definedName name="QB_FORMULA_13" localSheetId="8" hidden="1">'051021 For Trustees'!$I$71,'051021 For Trustees'!$J$71,'051021 For Trustees'!$K$71,'051021 For Trustees'!$L$71,'051021 For Trustees'!$M$71,'051021 For Trustees'!$N$71,'051021 For Trustees'!$O$71,'051021 For Trustees'!$P$71,'051021 For Trustees'!$Q$71,'051021 For Trustees'!$R$71,'051021 For Trustees'!$S$71,'051021 For Trustees'!$X$71,'051021 For Trustees'!$Y$71,'051021 For Trustees'!$Y$73,'051021 For Trustees'!$Y$74,'051021 For Trustees'!$Y$75</definedName>
    <definedName name="QB_FORMULA_13" localSheetId="9" hidden="1">'051021 Working'!$I$71,'051021 Working'!$J$71,'051021 Working'!$K$71,'051021 Working'!$L$71,'051021 Working'!$M$71,'051021 Working'!$N$71,'051021 Working'!$O$71,'051021 Working'!$P$71,'051021 Working'!$Q$71,'051021 Working'!$R$71,'051021 Working'!$S$71,'051021 Working'!$X$71,'051021 Working'!$Y$71,'051021 Working'!$Y$73,'051021 Working'!$Y$74,'051021 Working'!$Y$75</definedName>
    <definedName name="QB_FORMULA_13" localSheetId="6" hidden="1">'060421 For Trustees'!$H$73,'060421 For Trustees'!$I$73,'060421 For Trustees'!$J$73,'060421 For Trustees'!$K$73,'060421 For Trustees'!$L$73,'060421 For Trustees'!$M$73,'060421 For Trustees'!$N$73,'060421 For Trustees'!$O$73,'060421 For Trustees'!$P$73,'060421 For Trustees'!$Q$73,'060421 For Trustees'!$R$73,'060421 For Trustees'!$W$73,'060421 For Trustees'!$X$73,'060421 For Trustees'!$X$93,'060421 For Trustees'!$X$94,'060421 For Trustees'!$X$95</definedName>
    <definedName name="QB_FORMULA_13" localSheetId="7" hidden="1">'060421 Working'!$I$71,'060421 Working'!$J$71,'060421 Working'!$K$71,'060421 Working'!$L$71,'060421 Working'!$M$71,'060421 Working'!$N$71,'060421 Working'!$O$71,'060421 Working'!$P$71,'060421 Working'!$Q$71,'060421 Working'!$R$71,'060421 Working'!$S$71,'060421 Working'!$X$71,'060421 Working'!$Y$71,'060421 Working'!$Y$73,'060421 Working'!$Y$74,'060421 Working'!$Y$75</definedName>
    <definedName name="QB_FORMULA_13" localSheetId="5" hidden="1">'070521 Working '!$I$71,'070521 Working '!$J$71,'070521 Working '!$K$71,'070521 Working '!$L$71,'070521 Working '!$M$71,'070521 Working '!$N$71,'070521 Working '!$O$71,'070521 Working '!$P$71,'070521 Working '!$Q$71,'070521 Working '!$R$71,'070521 Working '!$S$71,'070521 Working '!$X$71,'070521 Working '!$Y$71,'070521 Working '!$Y$73,'070521 Working '!$Y$74,'070521 Working '!$Y$75</definedName>
    <definedName name="QB_FORMULA_13" localSheetId="4" hidden="1">'070821 For Trustees'!$I$80,'070821 For Trustees'!$J$80,'070821 For Trustees'!$K$80,'070821 For Trustees'!$L$80,'070821 For Trustees'!$M$80,'070821 For Trustees'!$N$80,'070821 For Trustees'!$O$80,'070821 For Trustees'!$P$80,'070821 For Trustees'!$Q$80,'070821 For Trustees'!$R$80,'070821 For Trustees'!$S$80,'070821 For Trustees'!$X$80,'070821 For Trustees'!$Y$80,'070821 For Trustees'!$Y$89,'070821 For Trustees'!$Y$90,'070821 For Trustees'!$Y$91</definedName>
    <definedName name="QB_FORMULA_13" localSheetId="2" hidden="1">'072621 For Trustees'!$I$80,'072621 For Trustees'!$J$80,'072621 For Trustees'!$K$80,'072621 For Trustees'!$L$80,'072621 For Trustees'!$M$80,'072621 For Trustees'!$N$80,'072621 For Trustees'!$O$80,'072621 For Trustees'!$P$80,'072621 For Trustees'!$Q$80,'072621 For Trustees'!$R$80,'072621 For Trustees'!$S$80,'072621 For Trustees'!$X$80,'072621 For Trustees'!$Y$80,'072621 For Trustees'!$Y$88,'072621 For Trustees'!$Y$89,'072621 For Trustees'!$Y$90</definedName>
    <definedName name="QB_FORMULA_13" localSheetId="3" hidden="1">'072621 Working'!$I$71,'072621 Working'!$J$71,'072621 Working'!$K$71,'072621 Working'!$L$71,'072621 Working'!$M$71,'072621 Working'!$N$71,'072621 Working'!$O$71,'072621 Working'!$P$71,'072621 Working'!$Q$71,'072621 Working'!$R$71,'072621 Working'!$S$71,'072621 Working'!$X$71,'072621 Working'!$Y$71,'072621 Working'!$Y$73,'072621 Working'!$Y$74,'072621 Working'!$Y$75</definedName>
    <definedName name="QB_FORMULA_13" localSheetId="1" hidden="1">'080921 for Input'!$I$80,'080921 for Input'!$J$80,'080921 for Input'!$K$80,'080921 for Input'!$L$80,'080921 for Input'!$M$80,'080921 for Input'!$N$80,'080921 for Input'!$O$80,'080921 for Input'!$P$80,'080921 for Input'!$Q$80,'080921 for Input'!$R$80,'080921 for Input'!$S$80,'080921 for Input'!$X$80,'080921 for Input'!$Y$80,'080921 for Input'!$Y$88,'080921 for Input'!$Y$89,'080921 for Input'!$Y$90</definedName>
    <definedName name="QB_FORMULA_13" localSheetId="0" hidden="1">'Approved Budget'!$I$80,'Approved Budget'!$J$80,'Approved Budget'!$K$80,'Approved Budget'!$L$80,'Approved Budget'!$M$80,'Approved Budget'!$N$80,'Approved Budget'!$O$80,'Approved Budget'!$P$80,'Approved Budget'!$Q$80,'Approved Budget'!$R$80,'Approved Budget'!$S$80,'Approved Budget'!$X$80,'Approved Budget'!$Y$80,'Approved Budget'!$Y$88,'Approved Budget'!$Y$89,'Approved Budget'!$Y$90</definedName>
    <definedName name="QB_FORMULA_14" localSheetId="11" hidden="1">'041921 As downloaded'!$U$73,'041921 As downloaded'!$U$74,'041921 As downloaded'!$U$75,'041921 As downloaded'!$U$76,'041921 As downloaded'!$U$77,'041921 As downloaded'!$U$78,'041921 As downloaded'!$U$79,'041921 As downloaded'!$U$80,'041921 As downloaded'!$U$81,'041921 As downloaded'!$U$82,'041921 As downloaded'!$U$83,'041921 As downloaded'!$U$84,'041921 As downloaded'!$U$85,'041921 As downloaded'!$U$86,'041921 As downloaded'!$U$87,'041921 As downloaded'!$U$88</definedName>
    <definedName name="QB_FORMULA_14" localSheetId="10" hidden="1">'041921 Working'!$Y$76,'041921 Working'!$Y$77,'041921 Working'!$Y$78,'041921 Working'!$Y$79,'041921 Working'!$Y$80,'041921 Working'!$Y$81,'041921 Working'!$Y$82,'041921 Working'!$Y$83,'041921 Working'!$Y$84,'041921 Working'!$Y$85,'041921 Working'!$Y$86,'041921 Working'!$Y$87,'041921 Working'!$Y$88,'041921 Working'!$Y$89,'041921 Working'!$Y$90,'041921 Working'!$Y$92</definedName>
    <definedName name="QB_FORMULA_14" localSheetId="8" hidden="1">'051021 For Trustees'!$Y$76,'051021 For Trustees'!$Y$77,'051021 For Trustees'!$Y$78,'051021 For Trustees'!$Y$79,'051021 For Trustees'!$Y$80,'051021 For Trustees'!$Y$81,'051021 For Trustees'!$Y$82,'051021 For Trustees'!$Y$83,'051021 For Trustees'!$Y$84,'051021 For Trustees'!$Y$85,'051021 For Trustees'!$Y$86,'051021 For Trustees'!$Y$87,'051021 For Trustees'!$Y$88,'051021 For Trustees'!$Y$89,'051021 For Trustees'!$Y$90,'051021 For Trustees'!$Y$92</definedName>
    <definedName name="QB_FORMULA_14" localSheetId="9" hidden="1">'051021 Working'!$Y$76,'051021 Working'!$Y$77,'051021 Working'!$Y$78,'051021 Working'!$Y$79,'051021 Working'!$Y$80,'051021 Working'!$Y$81,'051021 Working'!$Y$82,'051021 Working'!$Y$83,'051021 Working'!$Y$84,'051021 Working'!$Y$85,'051021 Working'!$Y$86,'051021 Working'!$Y$87,'051021 Working'!$Y$88,'051021 Working'!$Y$89,'051021 Working'!$Y$90,'051021 Working'!$Y$92</definedName>
    <definedName name="QB_FORMULA_14" localSheetId="6" hidden="1">'060421 For Trustees'!$X$96,'060421 For Trustees'!$X$97,'060421 For Trustees'!$X$98,'060421 For Trustees'!$X$99,'060421 For Trustees'!$X$100,'060421 For Trustees'!$X$101,'060421 For Trustees'!$X$102,'060421 For Trustees'!$X$103,'060421 For Trustees'!$X$104,'060421 For Trustees'!$X$105,'060421 For Trustees'!$X$106,'060421 For Trustees'!$X$107,'060421 For Trustees'!$X$108,'060421 For Trustees'!$X$109,'060421 For Trustees'!$X$110,'060421 For Trustees'!$X$112</definedName>
    <definedName name="QB_FORMULA_14" localSheetId="7" hidden="1">'060421 Working'!$Y$76,'060421 Working'!$Y$77,'060421 Working'!$Y$78,'060421 Working'!$Y$79,'060421 Working'!$Y$80,'060421 Working'!$Y$81,'060421 Working'!$Y$82,'060421 Working'!$Y$83,'060421 Working'!$Y$84,'060421 Working'!$Y$85,'060421 Working'!$Y$86,'060421 Working'!$Y$87,'060421 Working'!$Y$88,'060421 Working'!$Y$89,'060421 Working'!$Y$90,'060421 Working'!$Y$92</definedName>
    <definedName name="QB_FORMULA_14" localSheetId="5" hidden="1">'070521 Working '!$Y$76,'070521 Working '!$Y$77,'070521 Working '!$Y$78,'070521 Working '!$Y$79,'070521 Working '!$Y$80,'070521 Working '!$Y$81,'070521 Working '!$Y$82,'070521 Working '!$Y$83,'070521 Working '!$Y$84,'070521 Working '!$Y$85,'070521 Working '!$Y$86,'070521 Working '!$Y$87,'070521 Working '!$Y$88,'070521 Working '!$Y$89,'070521 Working '!$Y$90,'070521 Working '!$Y$92</definedName>
    <definedName name="QB_FORMULA_14" localSheetId="4" hidden="1">'070821 For Trustees'!$Y$92,'070821 For Trustees'!$Y$93,'070821 For Trustees'!$Y$94,'070821 For Trustees'!$Y$95,'070821 For Trustees'!$Y$96,'070821 For Trustees'!$Y$97,'070821 For Trustees'!$Y$98,'070821 For Trustees'!$Y$99,'070821 For Trustees'!$Y$100,'070821 For Trustees'!$Y$101,'070821 For Trustees'!$Y$102,'070821 For Trustees'!$Y$103,'070821 For Trustees'!$Y$104,'070821 For Trustees'!$Y$105,'070821 For Trustees'!$Y$106,'070821 For Trustees'!$Y$108</definedName>
    <definedName name="QB_FORMULA_14" localSheetId="2" hidden="1">'072621 For Trustees'!$Y$91,'072621 For Trustees'!$Y$92,'072621 For Trustees'!$Y$93,'072621 For Trustees'!$Y$94,'072621 For Trustees'!$Y$95,'072621 For Trustees'!$Y$96,'072621 For Trustees'!$Y$97,'072621 For Trustees'!$Y$98,'072621 For Trustees'!$Y$99,'072621 For Trustees'!$Y$100,'072621 For Trustees'!$Y$101,'072621 For Trustees'!$Y$102,'072621 For Trustees'!$Y$103,'072621 For Trustees'!$Y$104,'072621 For Trustees'!$Y$105,'072621 For Trustees'!$Y$107</definedName>
    <definedName name="QB_FORMULA_14" localSheetId="3" hidden="1">'072621 Working'!$Y$76,'072621 Working'!$Y$77,'072621 Working'!$Y$78,'072621 Working'!$Y$79,'072621 Working'!$Y$80,'072621 Working'!$Y$81,'072621 Working'!$Y$82,'072621 Working'!$Y$83,'072621 Working'!$Y$84,'072621 Working'!$Y$85,'072621 Working'!$Y$86,'072621 Working'!$Y$87,'072621 Working'!$Y$88,'072621 Working'!$Y$89,'072621 Working'!$Y$90,'072621 Working'!$Y$92</definedName>
    <definedName name="QB_FORMULA_14" localSheetId="1" hidden="1">'080921 for Input'!$Y$91,'080921 for Input'!$Y$92,'080921 for Input'!$Y$93,'080921 for Input'!$Y$94,'080921 for Input'!$Y$95,'080921 for Input'!$Y$96,'080921 for Input'!$Y$97,'080921 for Input'!$Y$98,'080921 for Input'!$Y$99,'080921 for Input'!$Y$100,'080921 for Input'!$Y$101,'080921 for Input'!$Y$102,'080921 for Input'!$Y$103,'080921 for Input'!$Y$104,'080921 for Input'!$Y$105,'080921 for Input'!$Y$107</definedName>
    <definedName name="QB_FORMULA_14" localSheetId="0" hidden="1">'Approved Budget'!$Y$91,'Approved Budget'!$Y$92,'Approved Budget'!$Y$93,'Approved Budget'!$Y$94,'Approved Budget'!$Y$95,'Approved Budget'!$Y$96,'Approved Budget'!$Y$97,'Approved Budget'!$Y$98,'Approved Budget'!$Y$99,'Approved Budget'!$Y$100,'Approved Budget'!$Y$101,'Approved Budget'!$Y$102,'Approved Budget'!$Y$103,'Approved Budget'!$Y$104,'Approved Budget'!$Y$105,'Approved Budget'!$Y$107</definedName>
    <definedName name="QB_FORMULA_15" localSheetId="11" hidden="1">'041921 As downloaded'!$U$89,'041921 As downloaded'!$U$90,'041921 As downloaded'!$U$91,'041921 As downloaded'!$U$92,'041921 As downloaded'!$U$93,'041921 As downloaded'!$U$94,'041921 As downloaded'!$U$95,'041921 As downloaded'!$U$96,'041921 As downloaded'!$U$97,'041921 As downloaded'!$U$98,'041921 As downloaded'!$H$99,'041921 As downloaded'!$I$99,'041921 As downloaded'!$J$99,'041921 As downloaded'!$K$99,'041921 As downloaded'!$L$99,'041921 As downloaded'!$M$99</definedName>
    <definedName name="QB_FORMULA_15" localSheetId="10" hidden="1">'041921 Working'!$Y$93,'041921 Working'!$Y$94,'041921 Working'!$Y$95,'041921 Working'!$Y$97,'041921 Working'!$Y$98,'041921 Working'!$Y$99,'041921 Working'!$Y$100,'041921 Working'!$Y$101,'041921 Working'!$Y$102,'041921 Working'!$Y$103,'041921 Working'!$H$104,'041921 Working'!$I$104,'041921 Working'!$J$104,'041921 Working'!$K$104,'041921 Working'!$L$104,'041921 Working'!$M$104</definedName>
    <definedName name="QB_FORMULA_15" localSheetId="8" hidden="1">'051021 For Trustees'!$Y$93,'051021 For Trustees'!$Y$94,'051021 For Trustees'!$Y$95,'051021 For Trustees'!$Y$97,'051021 For Trustees'!$Y$98,'051021 For Trustees'!$Y$99,'051021 For Trustees'!$Y$100,'051021 For Trustees'!$Y$101,'051021 For Trustees'!$Y$102,'051021 For Trustees'!$Y$103,'051021 For Trustees'!$H$104,'051021 For Trustees'!$I$104,'051021 For Trustees'!$J$104,'051021 For Trustees'!$K$104,'051021 For Trustees'!$L$104,'051021 For Trustees'!$M$104</definedName>
    <definedName name="QB_FORMULA_15" localSheetId="9" hidden="1">'051021 Working'!$Y$93,'051021 Working'!$Y$94,'051021 Working'!$Y$95,'051021 Working'!$Y$97,'051021 Working'!$Y$98,'051021 Working'!$Y$99,'051021 Working'!$Y$100,'051021 Working'!$Y$101,'051021 Working'!$Y$102,'051021 Working'!$Y$103,'051021 Working'!$H$104,'051021 Working'!$I$104,'051021 Working'!$J$104,'051021 Working'!$K$104,'051021 Working'!$L$104,'051021 Working'!$M$104</definedName>
    <definedName name="QB_FORMULA_15" localSheetId="6" hidden="1">'060421 For Trustees'!$X$113,'060421 For Trustees'!$X$114,'060421 For Trustees'!$X$115,'060421 For Trustees'!$X$117,'060421 For Trustees'!$X$118,'060421 For Trustees'!$X$119,'060421 For Trustees'!$X$120,'060421 For Trustees'!$X$121,'060421 For Trustees'!$X$122,'060421 For Trustees'!$X$123,'060421 For Trustees'!$G$124,'060421 For Trustees'!$H$124,'060421 For Trustees'!$I$124,'060421 For Trustees'!$J$124,'060421 For Trustees'!$K$124,'060421 For Trustees'!$L$124</definedName>
    <definedName name="QB_FORMULA_15" localSheetId="7" hidden="1">'060421 Working'!$Y$93,'060421 Working'!$Y$94,'060421 Working'!$Y$95,'060421 Working'!$Y$97,'060421 Working'!$Y$98,'060421 Working'!$Y$99,'060421 Working'!$Y$100,'060421 Working'!$Y$101,'060421 Working'!$Y$102,'060421 Working'!$Y$103,'060421 Working'!$H$104,'060421 Working'!$I$104,'060421 Working'!$J$104,'060421 Working'!$K$104,'060421 Working'!$L$104,'060421 Working'!$M$104</definedName>
    <definedName name="QB_FORMULA_15" localSheetId="5" hidden="1">'070521 Working '!$Y$93,'070521 Working '!$Y$94,'070521 Working '!$Y$95,'070521 Working '!$Y$97,'070521 Working '!$Y$98,'070521 Working '!$Y$99,'070521 Working '!$Y$100,'070521 Working '!$Y$101,'070521 Working '!$Y$102,'070521 Working '!$Y$103,'070521 Working '!$H$104,'070521 Working '!$I$104,'070521 Working '!$J$104,'070521 Working '!$K$104,'070521 Working '!$L$104,'070521 Working '!$M$104</definedName>
    <definedName name="QB_FORMULA_15" localSheetId="4" hidden="1">'070821 For Trustees'!$Y$109,'070821 For Trustees'!$Y$110,'070821 For Trustees'!$Y$111,'070821 For Trustees'!$Y$113,'070821 For Trustees'!$Y$114,'070821 For Trustees'!$Y$115,'070821 For Trustees'!$Y$116,'070821 For Trustees'!$Y$117,'070821 For Trustees'!$Y$118,'070821 For Trustees'!$Y$119,'070821 For Trustees'!$H$120,'070821 For Trustees'!$I$120,'070821 For Trustees'!$J$120,'070821 For Trustees'!$K$120,'070821 For Trustees'!$L$120,'070821 For Trustees'!$M$120</definedName>
    <definedName name="QB_FORMULA_15" localSheetId="2" hidden="1">'072621 For Trustees'!$Y$108,'072621 For Trustees'!$Y$109,'072621 For Trustees'!$Y$110,'072621 For Trustees'!$Y$112,'072621 For Trustees'!$Y$113,'072621 For Trustees'!$Y$114,'072621 For Trustees'!$Y$115,'072621 For Trustees'!$Y$116,'072621 For Trustees'!$Y$117,'072621 For Trustees'!$Y$118,'072621 For Trustees'!$H$119,'072621 For Trustees'!$I$119,'072621 For Trustees'!$J$119,'072621 For Trustees'!$K$119,'072621 For Trustees'!$L$119,'072621 For Trustees'!$M$119</definedName>
    <definedName name="QB_FORMULA_15" localSheetId="3" hidden="1">'072621 Working'!$Y$93,'072621 Working'!$Y$94,'072621 Working'!$Y$95,'072621 Working'!$Y$97,'072621 Working'!$Y$98,'072621 Working'!$Y$99,'072621 Working'!$Y$100,'072621 Working'!$Y$101,'072621 Working'!$Y$102,'072621 Working'!$Y$103,'072621 Working'!$H$104,'072621 Working'!$I$104,'072621 Working'!$J$104,'072621 Working'!$K$104,'072621 Working'!$L$104,'072621 Working'!$M$104</definedName>
    <definedName name="QB_FORMULA_15" localSheetId="1" hidden="1">'080921 for Input'!$Y$108,'080921 for Input'!$Y$109,'080921 for Input'!$Y$110,'080921 for Input'!$Y$112,'080921 for Input'!$Y$113,'080921 for Input'!$Y$114,'080921 for Input'!$Y$115,'080921 for Input'!$Y$116,'080921 for Input'!$Y$117,'080921 for Input'!$Y$118,'080921 for Input'!$H$119,'080921 for Input'!$I$119,'080921 for Input'!$J$119,'080921 for Input'!$K$119,'080921 for Input'!$L$119,'080921 for Input'!$M$119</definedName>
    <definedName name="QB_FORMULA_15" localSheetId="0" hidden="1">'Approved Budget'!$Y$108,'Approved Budget'!$Y$109,'Approved Budget'!$Y$110,'Approved Budget'!$Y$112,'Approved Budget'!$Y$113,'Approved Budget'!$Y$114,'Approved Budget'!$Y$115,'Approved Budget'!$Y$116,'Approved Budget'!$Y$117,'Approved Budget'!$Y$118,'Approved Budget'!$H$119,'Approved Budget'!$I$119,'Approved Budget'!$J$119,'Approved Budget'!$K$119,'Approved Budget'!$L$119,'Approved Budget'!$M$119</definedName>
    <definedName name="QB_FORMULA_16" localSheetId="11" hidden="1">'041921 As downloaded'!$N$99,'041921 As downloaded'!$O$99,'041921 As downloaded'!$P$99,'041921 As downloaded'!$Q$99,'041921 As downloaded'!$R$99,'041921 As downloaded'!$S$99,'041921 As downloaded'!$T$99,'041921 As downloaded'!$U$99,'041921 As downloaded'!$U$101,'041921 As downloaded'!$U$102,'041921 As downloaded'!$U$103,'041921 As downloaded'!$U$104,'041921 As downloaded'!$U$105,'041921 As downloaded'!$U$106,'041921 As downloaded'!$U$107,'041921 As downloaded'!$U$108</definedName>
    <definedName name="QB_FORMULA_16" localSheetId="10" hidden="1">'041921 Working'!$N$104,'041921 Working'!$O$104,'041921 Working'!$P$104,'041921 Working'!$Q$104,'041921 Working'!$R$104,'041921 Working'!$S$104,'041921 Working'!$X$104,'041921 Working'!$Y$104,'041921 Working'!$Y$106,'041921 Working'!$Y$107,'041921 Working'!$Y$108,'041921 Working'!$Y$109,'041921 Working'!$Y$110,'041921 Working'!$Y$111,'041921 Working'!$Y$113,'041921 Working'!$Y$114</definedName>
    <definedName name="QB_FORMULA_16" localSheetId="8" hidden="1">'051021 For Trustees'!$N$104,'051021 For Trustees'!$O$104,'051021 For Trustees'!$P$104,'051021 For Trustees'!$Q$104,'051021 For Trustees'!$R$104,'051021 For Trustees'!$S$104,'051021 For Trustees'!$X$104,'051021 For Trustees'!$Y$104,'051021 For Trustees'!$Y$106,'051021 For Trustees'!$Y$107,'051021 For Trustees'!$Y$108,'051021 For Trustees'!$Y$109,'051021 For Trustees'!$Y$110,'051021 For Trustees'!$Y$111,'051021 For Trustees'!$Y$113,'051021 For Trustees'!$Y$114</definedName>
    <definedName name="QB_FORMULA_16" localSheetId="9" hidden="1">'051021 Working'!$N$104,'051021 Working'!$O$104,'051021 Working'!$P$104,'051021 Working'!$Q$104,'051021 Working'!$R$104,'051021 Working'!$S$104,'051021 Working'!$X$104,'051021 Working'!$Y$104,'051021 Working'!$Y$106,'051021 Working'!$Y$107,'051021 Working'!$Y$108,'051021 Working'!$Y$109,'051021 Working'!$Y$110,'051021 Working'!$Y$111,'051021 Working'!$Y$113,'051021 Working'!$Y$114</definedName>
    <definedName name="QB_FORMULA_16" localSheetId="6" hidden="1">'060421 For Trustees'!$M$124,'060421 For Trustees'!$N$124,'060421 For Trustees'!$O$124,'060421 For Trustees'!$P$124,'060421 For Trustees'!$Q$124,'060421 For Trustees'!$R$124,'060421 For Trustees'!$W$124,'060421 For Trustees'!$X$124,'060421 For Trustees'!$X$137,'060421 For Trustees'!$X$138,'060421 For Trustees'!$X$139,'060421 For Trustees'!$X$140,'060421 For Trustees'!$X$141,'060421 For Trustees'!$X$142,'060421 For Trustees'!$X$144,'060421 For Trustees'!$X$145</definedName>
    <definedName name="QB_FORMULA_16" localSheetId="7" hidden="1">'060421 Working'!$N$104,'060421 Working'!$O$104,'060421 Working'!$P$104,'060421 Working'!$Q$104,'060421 Working'!$R$104,'060421 Working'!$S$104,'060421 Working'!$X$104,'060421 Working'!$Y$104,'060421 Working'!$Y$106,'060421 Working'!$Y$107,'060421 Working'!$Y$108,'060421 Working'!$Y$109,'060421 Working'!$Y$110,'060421 Working'!$Y$111,'060421 Working'!$Y$113,'060421 Working'!$Y$114</definedName>
    <definedName name="QB_FORMULA_16" localSheetId="5" hidden="1">'070521 Working '!$N$104,'070521 Working '!$O$104,'070521 Working '!$P$104,'070521 Working '!$Q$104,'070521 Working '!$R$104,'070521 Working '!$S$104,'070521 Working '!$X$104,'070521 Working '!$Y$104,'070521 Working '!$Y$106,'070521 Working '!$Y$107,'070521 Working '!$Y$108,'070521 Working '!$Y$109,'070521 Working '!$Y$110,'070521 Working '!$Y$111,'070521 Working '!$Y$113,'070521 Working '!$Y$114</definedName>
    <definedName name="QB_FORMULA_16" localSheetId="4" hidden="1">'070821 For Trustees'!$N$120,'070821 For Trustees'!$O$120,'070821 For Trustees'!$P$120,'070821 For Trustees'!$Q$120,'070821 For Trustees'!$R$120,'070821 For Trustees'!$S$120,'070821 For Trustees'!$X$120,'070821 For Trustees'!$Y$120,'070821 For Trustees'!$Y$132,'070821 For Trustees'!$Y$133,'070821 For Trustees'!$Y$134,'070821 For Trustees'!$Y$135,'070821 For Trustees'!$Y$136,'070821 For Trustees'!$Y$137,'070821 For Trustees'!$Y$139,'070821 For Trustees'!$Y$140</definedName>
    <definedName name="QB_FORMULA_16" localSheetId="2" hidden="1">'072621 For Trustees'!$N$119,'072621 For Trustees'!$O$119,'072621 For Trustees'!$P$119,'072621 For Trustees'!$Q$119,'072621 For Trustees'!$R$119,'072621 For Trustees'!$S$119,'072621 For Trustees'!$X$119,'072621 For Trustees'!$Y$119,'072621 For Trustees'!$Y$131,'072621 For Trustees'!$Y$132,'072621 For Trustees'!$Y$133,'072621 For Trustees'!$Y$134,'072621 For Trustees'!$Y$135,'072621 For Trustees'!$Y$136,'072621 For Trustees'!$Y$138,'072621 For Trustees'!$Y$139</definedName>
    <definedName name="QB_FORMULA_16" localSheetId="3" hidden="1">'072621 Working'!$N$104,'072621 Working'!$O$104,'072621 Working'!$P$104,'072621 Working'!$Q$104,'072621 Working'!$R$104,'072621 Working'!$S$104,'072621 Working'!$X$104,'072621 Working'!$Y$104,'072621 Working'!$Y$106,'072621 Working'!$Y$107,'072621 Working'!$Y$108,'072621 Working'!$Y$109,'072621 Working'!$Y$110,'072621 Working'!$Y$111,'072621 Working'!$Y$113,'072621 Working'!$Y$114</definedName>
    <definedName name="QB_FORMULA_16" localSheetId="1" hidden="1">'080921 for Input'!$N$119,'080921 for Input'!$O$119,'080921 for Input'!$P$119,'080921 for Input'!$Q$119,'080921 for Input'!$R$119,'080921 for Input'!$S$119,'080921 for Input'!$X$119,'080921 for Input'!$Y$119,'080921 for Input'!$Y$131,'080921 for Input'!$Y$132,'080921 for Input'!$Y$133,'080921 for Input'!$Y$134,'080921 for Input'!$Y$135,'080921 for Input'!$Y$136,'080921 for Input'!$Y$138,'080921 for Input'!$Y$139</definedName>
    <definedName name="QB_FORMULA_16" localSheetId="0" hidden="1">'Approved Budget'!$N$119,'Approved Budget'!$O$119,'Approved Budget'!$P$119,'Approved Budget'!$Q$119,'Approved Budget'!$R$119,'Approved Budget'!$S$119,'Approved Budget'!$X$119,'Approved Budget'!$Y$119,'Approved Budget'!$Y$131,'Approved Budget'!$Y$132,'Approved Budget'!$Y$133,'Approved Budget'!$Y$134,'Approved Budget'!$Y$135,'Approved Budget'!$Y$136,'Approved Budget'!$Y$138,'Approved Budget'!$Y$139</definedName>
    <definedName name="QB_FORMULA_17" localSheetId="11" hidden="1">'041921 As downloaded'!$U$109,'041921 As downloaded'!$U$110,'041921 As downloaded'!$H$111,'041921 As downloaded'!$I$111,'041921 As downloaded'!$J$111,'041921 As downloaded'!$K$111,'041921 As downloaded'!$L$111,'041921 As downloaded'!$M$111,'041921 As downloaded'!$N$111,'041921 As downloaded'!$O$111,'041921 As downloaded'!$P$111,'041921 As downloaded'!$Q$111,'041921 As downloaded'!$R$111,'041921 As downloaded'!$S$111,'041921 As downloaded'!$T$111,'041921 As downloaded'!$U$111</definedName>
    <definedName name="QB_FORMULA_17" localSheetId="10" hidden="1">'041921 Working'!$Y$115,'041921 Working'!$Y$116,'041921 Working'!$H$117,'041921 Working'!$I$117,'041921 Working'!$J$117,'041921 Working'!$K$117,'041921 Working'!$L$117,'041921 Working'!$M$117,'041921 Working'!$N$117,'041921 Working'!$O$117,'041921 Working'!$P$117,'041921 Working'!$Q$117,'041921 Working'!$R$117,'041921 Working'!$S$117,'041921 Working'!$X$117,'041921 Working'!$Y$117</definedName>
    <definedName name="QB_FORMULA_17" localSheetId="8" hidden="1">'051021 For Trustees'!$Y$115,'051021 For Trustees'!$Y$116,'051021 For Trustees'!$H$117,'051021 For Trustees'!$I$117,'051021 For Trustees'!$J$117,'051021 For Trustees'!$K$117,'051021 For Trustees'!$L$117,'051021 For Trustees'!$M$117,'051021 For Trustees'!$N$117,'051021 For Trustees'!$O$117,'051021 For Trustees'!$P$117,'051021 For Trustees'!$Q$117,'051021 For Trustees'!$R$117,'051021 For Trustees'!$S$117,'051021 For Trustees'!$X$117,'051021 For Trustees'!$Y$117</definedName>
    <definedName name="QB_FORMULA_17" localSheetId="9" hidden="1">'051021 Working'!$Y$115,'051021 Working'!$Y$116,'051021 Working'!$H$117,'051021 Working'!$I$117,'051021 Working'!$J$117,'051021 Working'!$K$117,'051021 Working'!$L$117,'051021 Working'!$M$117,'051021 Working'!$N$117,'051021 Working'!$O$117,'051021 Working'!$P$117,'051021 Working'!$Q$117,'051021 Working'!$R$117,'051021 Working'!$S$117,'051021 Working'!$X$117,'051021 Working'!$Y$117</definedName>
    <definedName name="QB_FORMULA_17" localSheetId="6" hidden="1">'060421 For Trustees'!$X$146,'060421 For Trustees'!$X$147,'060421 For Trustees'!$G$148,'060421 For Trustees'!$H$148,'060421 For Trustees'!$I$148,'060421 For Trustees'!$J$148,'060421 For Trustees'!$K$148,'060421 For Trustees'!$L$148,'060421 For Trustees'!$M$148,'060421 For Trustees'!$N$148,'060421 For Trustees'!$O$148,'060421 For Trustees'!$P$148,'060421 For Trustees'!$Q$148,'060421 For Trustees'!$R$148,'060421 For Trustees'!$W$148,'060421 For Trustees'!$X$148</definedName>
    <definedName name="QB_FORMULA_17" localSheetId="7" hidden="1">'060421 Working'!$Y$115,'060421 Working'!$Y$116,'060421 Working'!$H$117,'060421 Working'!$I$117,'060421 Working'!$J$117,'060421 Working'!$K$117,'060421 Working'!$L$117,'060421 Working'!$M$117,'060421 Working'!$N$117,'060421 Working'!$O$117,'060421 Working'!$P$117,'060421 Working'!$Q$117,'060421 Working'!$R$117,'060421 Working'!$S$117,'060421 Working'!$X$117,'060421 Working'!$Y$117</definedName>
    <definedName name="QB_FORMULA_17" localSheetId="5" hidden="1">'070521 Working '!$Y$115,'070521 Working '!$Y$116,'070521 Working '!$H$117,'070521 Working '!$I$117,'070521 Working '!$J$117,'070521 Working '!$K$117,'070521 Working '!$L$117,'070521 Working '!$M$117,'070521 Working '!$N$117,'070521 Working '!$O$117,'070521 Working '!$P$117,'070521 Working '!$Q$117,'070521 Working '!$R$117,'070521 Working '!$S$117,'070521 Working '!$X$117,'070521 Working '!$Y$117</definedName>
    <definedName name="QB_FORMULA_17" localSheetId="4" hidden="1">'070821 For Trustees'!$Y$141,'070821 For Trustees'!$Y$142,'070821 For Trustees'!$H$143,'070821 For Trustees'!$I$143,'070821 For Trustees'!$J$143,'070821 For Trustees'!$K$143,'070821 For Trustees'!$L$143,'070821 For Trustees'!$M$143,'070821 For Trustees'!$N$143,'070821 For Trustees'!$O$143,'070821 For Trustees'!$P$143,'070821 For Trustees'!$Q$143,'070821 For Trustees'!$R$143,'070821 For Trustees'!$S$143,'070821 For Trustees'!$X$143,'070821 For Trustees'!$Y$143</definedName>
    <definedName name="QB_FORMULA_17" localSheetId="2" hidden="1">'072621 For Trustees'!$Y$140,'072621 For Trustees'!$Y$141,'072621 For Trustees'!$H$142,'072621 For Trustees'!$I$142,'072621 For Trustees'!$J$142,'072621 For Trustees'!$K$142,'072621 For Trustees'!$L$142,'072621 For Trustees'!$M$142,'072621 For Trustees'!$N$142,'072621 For Trustees'!$O$142,'072621 For Trustees'!$P$142,'072621 For Trustees'!$Q$142,'072621 For Trustees'!$R$142,'072621 For Trustees'!$S$142,'072621 For Trustees'!$X$142,'072621 For Trustees'!$Y$142</definedName>
    <definedName name="QB_FORMULA_17" localSheetId="3" hidden="1">'072621 Working'!$Y$115,'072621 Working'!$Y$116,'072621 Working'!$H$117,'072621 Working'!$I$117,'072621 Working'!$J$117,'072621 Working'!$K$117,'072621 Working'!$L$117,'072621 Working'!$M$117,'072621 Working'!$N$117,'072621 Working'!$O$117,'072621 Working'!$P$117,'072621 Working'!$Q$117,'072621 Working'!$R$117,'072621 Working'!$S$117,'072621 Working'!$X$117,'072621 Working'!$Y$117</definedName>
    <definedName name="QB_FORMULA_17" localSheetId="1" hidden="1">'080921 for Input'!$Y$140,'080921 for Input'!$Y$141,'080921 for Input'!$H$142,'080921 for Input'!$I$142,'080921 for Input'!$J$142,'080921 for Input'!$K$142,'080921 for Input'!$L$142,'080921 for Input'!$M$142,'080921 for Input'!$N$142,'080921 for Input'!$O$142,'080921 for Input'!$P$142,'080921 for Input'!$Q$142,'080921 for Input'!$R$142,'080921 for Input'!$S$142,'080921 for Input'!$X$142,'080921 for Input'!$Y$142</definedName>
    <definedName name="QB_FORMULA_17" localSheetId="0" hidden="1">'Approved Budget'!$Y$140,'Approved Budget'!$Y$141,'Approved Budget'!$H$142,'Approved Budget'!$I$142,'Approved Budget'!$J$142,'Approved Budget'!$K$142,'Approved Budget'!$L$142,'Approved Budget'!$M$142,'Approved Budget'!$N$142,'Approved Budget'!$O$142,'Approved Budget'!$P$142,'Approved Budget'!$Q$142,'Approved Budget'!$R$142,'Approved Budget'!$S$142,'Approved Budget'!$X$142,'Approved Budget'!$Y$142</definedName>
    <definedName name="QB_FORMULA_18" localSheetId="11" hidden="1">'041921 As downloaded'!$H$112,'041921 As downloaded'!$I$112,'041921 As downloaded'!$J$112,'041921 As downloaded'!$K$112,'041921 As downloaded'!$L$112,'041921 As downloaded'!$M$112,'041921 As downloaded'!$N$112,'041921 As downloaded'!$O$112,'041921 As downloaded'!$P$112,'041921 As downloaded'!$Q$112,'041921 As downloaded'!$R$112,'041921 As downloaded'!$S$112,'041921 As downloaded'!$T$112,'041921 As downloaded'!$U$112,'041921 As downloaded'!$U$115,'041921 As downloaded'!$H$116</definedName>
    <definedName name="QB_FORMULA_18" localSheetId="10" hidden="1">'041921 Working'!$H$118,'041921 Working'!$I$118,'041921 Working'!$J$118,'041921 Working'!$K$118,'041921 Working'!$L$118,'041921 Working'!$M$118,'041921 Working'!$N$118,'041921 Working'!$O$118,'041921 Working'!$P$118,'041921 Working'!$Q$118,'041921 Working'!$R$118,'041921 Working'!$S$118,'041921 Working'!$X$118,'041921 Working'!$Y$118,'041921 Working'!$Y$121,'041921 Working'!$H$122</definedName>
    <definedName name="QB_FORMULA_18" localSheetId="8" hidden="1">'051021 For Trustees'!$H$118,'051021 For Trustees'!$I$118,'051021 For Trustees'!$J$118,'051021 For Trustees'!$K$118,'051021 For Trustees'!$L$118,'051021 For Trustees'!$M$118,'051021 For Trustees'!$N$118,'051021 For Trustees'!$O$118,'051021 For Trustees'!$P$118,'051021 For Trustees'!$Q$118,'051021 For Trustees'!$R$118,'051021 For Trustees'!$S$118,'051021 For Trustees'!$X$118,'051021 For Trustees'!$Y$118,'051021 For Trustees'!$Y$121,'051021 For Trustees'!$H$122</definedName>
    <definedName name="QB_FORMULA_18" localSheetId="9" hidden="1">'051021 Working'!$H$118,'051021 Working'!$I$118,'051021 Working'!$J$118,'051021 Working'!$K$118,'051021 Working'!$L$118,'051021 Working'!$M$118,'051021 Working'!$N$118,'051021 Working'!$O$118,'051021 Working'!$P$118,'051021 Working'!$Q$118,'051021 Working'!$R$118,'051021 Working'!$S$118,'051021 Working'!$X$118,'051021 Working'!$Y$118,'051021 Working'!$Y$121,'051021 Working'!$H$122</definedName>
    <definedName name="QB_FORMULA_18" localSheetId="6" hidden="1">'060421 For Trustees'!$G$149,'060421 For Trustees'!$H$149,'060421 For Trustees'!$I$149,'060421 For Trustees'!$J$149,'060421 For Trustees'!$K$149,'060421 For Trustees'!$L$149,'060421 For Trustees'!$M$149,'060421 For Trustees'!$N$149,'060421 For Trustees'!$O$149,'060421 For Trustees'!$P$149,'060421 For Trustees'!$Q$149,'060421 For Trustees'!$R$149,'060421 For Trustees'!$W$149,'060421 For Trustees'!$X$149,'060421 For Trustees'!$X$152,'060421 For Trustees'!$G$153</definedName>
    <definedName name="QB_FORMULA_18" localSheetId="7" hidden="1">'060421 Working'!$H$118,'060421 Working'!$I$118,'060421 Working'!$J$118,'060421 Working'!$K$118,'060421 Working'!$L$118,'060421 Working'!$M$118,'060421 Working'!$N$118,'060421 Working'!$O$118,'060421 Working'!$P$118,'060421 Working'!$Q$118,'060421 Working'!$R$118,'060421 Working'!$S$118,'060421 Working'!$X$118,'060421 Working'!$Y$118,'060421 Working'!$Y$121,'060421 Working'!$H$122</definedName>
    <definedName name="QB_FORMULA_18" localSheetId="5" hidden="1">'070521 Working '!$H$118,'070521 Working '!$I$118,'070521 Working '!$J$118,'070521 Working '!$K$118,'070521 Working '!$L$118,'070521 Working '!$M$118,'070521 Working '!$N$118,'070521 Working '!$O$118,'070521 Working '!$P$118,'070521 Working '!$Q$118,'070521 Working '!$R$118,'070521 Working '!$S$118,'070521 Working '!$X$118,'070521 Working '!$Y$118,'070521 Working '!$Y$121,'070521 Working '!$H$122</definedName>
    <definedName name="QB_FORMULA_18" localSheetId="4" hidden="1">'070821 For Trustees'!$H$144,'070821 For Trustees'!$I$144,'070821 For Trustees'!$J$144,'070821 For Trustees'!$K$144,'070821 For Trustees'!$L$144,'070821 For Trustees'!$M$144,'070821 For Trustees'!$N$144,'070821 For Trustees'!$O$144,'070821 For Trustees'!$P$144,'070821 For Trustees'!$Q$144,'070821 For Trustees'!$R$144,'070821 For Trustees'!$S$144,'070821 For Trustees'!$X$144,'070821 For Trustees'!$Y$144,'070821 For Trustees'!$Y$147,'070821 For Trustees'!$H$148</definedName>
    <definedName name="QB_FORMULA_18" localSheetId="2" hidden="1">'072621 For Trustees'!$H$143,'072621 For Trustees'!$I$143,'072621 For Trustees'!$J$143,'072621 For Trustees'!$K$143,'072621 For Trustees'!$L$143,'072621 For Trustees'!$M$143,'072621 For Trustees'!$N$143,'072621 For Trustees'!$O$143,'072621 For Trustees'!$P$143,'072621 For Trustees'!$Q$143,'072621 For Trustees'!$R$143,'072621 For Trustees'!$S$143,'072621 For Trustees'!$X$143,'072621 For Trustees'!$Y$143,'072621 For Trustees'!$Y$146,'072621 For Trustees'!$H$147</definedName>
    <definedName name="QB_FORMULA_18" localSheetId="3" hidden="1">'072621 Working'!$H$118,'072621 Working'!$I$118,'072621 Working'!$J$118,'072621 Working'!$K$118,'072621 Working'!$L$118,'072621 Working'!$M$118,'072621 Working'!$N$118,'072621 Working'!$O$118,'072621 Working'!$P$118,'072621 Working'!$Q$118,'072621 Working'!$R$118,'072621 Working'!$S$118,'072621 Working'!$X$118,'072621 Working'!$Y$118,'072621 Working'!$Y$121,'072621 Working'!$H$122</definedName>
    <definedName name="QB_FORMULA_18" localSheetId="1" hidden="1">'080921 for Input'!$H$143,'080921 for Input'!$I$143,'080921 for Input'!$J$143,'080921 for Input'!$K$143,'080921 for Input'!$L$143,'080921 for Input'!$M$143,'080921 for Input'!$N$143,'080921 for Input'!$O$143,'080921 for Input'!$P$143,'080921 for Input'!$Q$143,'080921 for Input'!$R$143,'080921 for Input'!$S$143,'080921 for Input'!$X$143,'080921 for Input'!$Y$143,'080921 for Input'!$Y$146,'080921 for Input'!$H$147</definedName>
    <definedName name="QB_FORMULA_18" localSheetId="0" hidden="1">'Approved Budget'!$H$143,'Approved Budget'!$I$143,'Approved Budget'!$J$143,'Approved Budget'!$K$143,'Approved Budget'!$L$143,'Approved Budget'!$M$143,'Approved Budget'!$N$143,'Approved Budget'!$O$143,'Approved Budget'!$P$143,'Approved Budget'!$Q$143,'Approved Budget'!$R$143,'Approved Budget'!$S$143,'Approved Budget'!$X$143,'Approved Budget'!$Y$143,'Approved Budget'!$Y$146,'Approved Budget'!$H$147</definedName>
    <definedName name="QB_FORMULA_19" localSheetId="11" hidden="1">'041921 As downloaded'!$I$116,'041921 As downloaded'!$J$116,'041921 As downloaded'!$K$116,'041921 As downloaded'!$L$116,'041921 As downloaded'!$M$116,'041921 As downloaded'!$N$116,'041921 As downloaded'!$O$116,'041921 As downloaded'!$P$116,'041921 As downloaded'!$Q$116,'041921 As downloaded'!$R$116,'041921 As downloaded'!$S$116,'041921 As downloaded'!$T$116,'041921 As downloaded'!$U$116,'041921 As downloaded'!$U$117,'041921 As downloaded'!$H$118,'041921 As downloaded'!$I$118</definedName>
    <definedName name="QB_FORMULA_19" localSheetId="10" hidden="1">'041921 Working'!$I$122,'041921 Working'!$J$122,'041921 Working'!$K$122,'041921 Working'!$L$122,'041921 Working'!$M$122,'041921 Working'!$N$122,'041921 Working'!$O$122,'041921 Working'!$P$122,'041921 Working'!$Q$122,'041921 Working'!$R$122,'041921 Working'!$S$122,'041921 Working'!$X$122,'041921 Working'!$Y$122,'041921 Working'!$Y$123,'041921 Working'!$H$124,'041921 Working'!$I$124</definedName>
    <definedName name="QB_FORMULA_19" localSheetId="8" hidden="1">'051021 For Trustees'!$I$122,'051021 For Trustees'!$J$122,'051021 For Trustees'!$K$122,'051021 For Trustees'!$L$122,'051021 For Trustees'!$M$122,'051021 For Trustees'!$N$122,'051021 For Trustees'!$O$122,'051021 For Trustees'!$P$122,'051021 For Trustees'!$Q$122,'051021 For Trustees'!$R$122,'051021 For Trustees'!$S$122,'051021 For Trustees'!$X$122,'051021 For Trustees'!$Y$122,'051021 For Trustees'!$Y$123,'051021 For Trustees'!$H$124,'051021 For Trustees'!$I$124</definedName>
    <definedName name="QB_FORMULA_19" localSheetId="9" hidden="1">'051021 Working'!$I$122,'051021 Working'!$J$122,'051021 Working'!$K$122,'051021 Working'!$L$122,'051021 Working'!$M$122,'051021 Working'!$N$122,'051021 Working'!$O$122,'051021 Working'!$P$122,'051021 Working'!$Q$122,'051021 Working'!$R$122,'051021 Working'!$S$122,'051021 Working'!$X$122,'051021 Working'!$Y$122,'051021 Working'!$Y$123,'051021 Working'!$H$124,'051021 Working'!$I$124</definedName>
    <definedName name="QB_FORMULA_19" localSheetId="6" hidden="1">'060421 For Trustees'!$H$153,'060421 For Trustees'!$I$153,'060421 For Trustees'!$J$153,'060421 For Trustees'!$K$153,'060421 For Trustees'!$L$153,'060421 For Trustees'!$M$153,'060421 For Trustees'!$N$153,'060421 For Trustees'!$O$153,'060421 For Trustees'!$P$153,'060421 For Trustees'!$Q$153,'060421 For Trustees'!$R$153,'060421 For Trustees'!$W$153,'060421 For Trustees'!$X$153,'060421 For Trustees'!$X$154,'060421 For Trustees'!$G$155,'060421 For Trustees'!$H$155</definedName>
    <definedName name="QB_FORMULA_19" localSheetId="7" hidden="1">'060421 Working'!$I$122,'060421 Working'!$J$122,'060421 Working'!$K$122,'060421 Working'!$L$122,'060421 Working'!$M$122,'060421 Working'!$N$122,'060421 Working'!$O$122,'060421 Working'!$P$122,'060421 Working'!$Q$122,'060421 Working'!$R$122,'060421 Working'!$S$122,'060421 Working'!$X$122,'060421 Working'!$Y$122,'060421 Working'!$Y$123,'060421 Working'!$H$124,'060421 Working'!$I$124</definedName>
    <definedName name="QB_FORMULA_19" localSheetId="5" hidden="1">'070521 Working '!$I$122,'070521 Working '!$J$122,'070521 Working '!$K$122,'070521 Working '!$L$122,'070521 Working '!$M$122,'070521 Working '!$N$122,'070521 Working '!$O$122,'070521 Working '!$P$122,'070521 Working '!$Q$122,'070521 Working '!$R$122,'070521 Working '!$S$122,'070521 Working '!$X$122,'070521 Working '!$Y$122,'070521 Working '!$Y$123,'070521 Working '!$H$124,'070521 Working '!$I$124</definedName>
    <definedName name="QB_FORMULA_19" localSheetId="4" hidden="1">'070821 For Trustees'!$I$148,'070821 For Trustees'!$J$148,'070821 For Trustees'!$K$148,'070821 For Trustees'!$L$148,'070821 For Trustees'!$M$148,'070821 For Trustees'!$N$148,'070821 For Trustees'!$O$148,'070821 For Trustees'!$P$148,'070821 For Trustees'!$Q$148,'070821 For Trustees'!$R$148,'070821 For Trustees'!$S$148,'070821 For Trustees'!$X$148,'070821 For Trustees'!$Y$148,'070821 For Trustees'!$Y$149,'070821 For Trustees'!$H$150,'070821 For Trustees'!$I$150</definedName>
    <definedName name="QB_FORMULA_19" localSheetId="2" hidden="1">'072621 For Trustees'!$I$147,'072621 For Trustees'!$J$147,'072621 For Trustees'!$K$147,'072621 For Trustees'!$L$147,'072621 For Trustees'!$M$147,'072621 For Trustees'!$N$147,'072621 For Trustees'!$O$147,'072621 For Trustees'!$P$147,'072621 For Trustees'!$Q$147,'072621 For Trustees'!$R$147,'072621 For Trustees'!$S$147,'072621 For Trustees'!$X$147,'072621 For Trustees'!$Y$147,'072621 For Trustees'!$Y$148,'072621 For Trustees'!$H$149,'072621 For Trustees'!$I$149</definedName>
    <definedName name="QB_FORMULA_19" localSheetId="3" hidden="1">'072621 Working'!$I$122,'072621 Working'!$J$122,'072621 Working'!$K$122,'072621 Working'!$L$122,'072621 Working'!$M$122,'072621 Working'!$N$122,'072621 Working'!$O$122,'072621 Working'!$P$122,'072621 Working'!$Q$122,'072621 Working'!$R$122,'072621 Working'!$S$122,'072621 Working'!$X$122,'072621 Working'!$Y$122,'072621 Working'!$Y$123,'072621 Working'!$H$124,'072621 Working'!$I$124</definedName>
    <definedName name="QB_FORMULA_19" localSheetId="1" hidden="1">'080921 for Input'!$I$147,'080921 for Input'!$J$147,'080921 for Input'!$K$147,'080921 for Input'!$L$147,'080921 for Input'!$M$147,'080921 for Input'!$N$147,'080921 for Input'!$O$147,'080921 for Input'!$P$147,'080921 for Input'!$Q$147,'080921 for Input'!$R$147,'080921 for Input'!$S$147,'080921 for Input'!$X$147,'080921 for Input'!$Y$147,'080921 for Input'!$Y$148,'080921 for Input'!$H$149,'080921 for Input'!$I$149</definedName>
    <definedName name="QB_FORMULA_19" localSheetId="0" hidden="1">'Approved Budget'!$I$147,'Approved Budget'!$J$147,'Approved Budget'!$K$147,'Approved Budget'!$L$147,'Approved Budget'!$M$147,'Approved Budget'!$N$147,'Approved Budget'!$O$147,'Approved Budget'!$P$147,'Approved Budget'!$Q$147,'Approved Budget'!$R$147,'Approved Budget'!$S$147,'Approved Budget'!$X$147,'Approved Budget'!$Y$147,'Approved Budget'!$Y$148,'Approved Budget'!$H$149,'Approved Budget'!$I$149</definedName>
    <definedName name="QB_FORMULA_2" localSheetId="11" hidden="1">'041921 As downloaded'!$L$21,'041921 As downloaded'!$M$21,'041921 As downloaded'!$N$21,'041921 As downloaded'!$O$21,'041921 As downloaded'!$P$21,'041921 As downloaded'!$Q$21,'041921 As downloaded'!$R$21,'041921 As downloaded'!$S$21,'041921 As downloaded'!$T$21,'041921 As downloaded'!$U$21,'041921 As downloaded'!$U$23,'041921 As downloaded'!$U$24,'041921 As downloaded'!$U$25,'041921 As downloaded'!$U$26,'041921 As downloaded'!$U$27,'041921 As downloaded'!$U$28</definedName>
    <definedName name="QB_FORMULA_2" localSheetId="10" hidden="1">'041921 Working'!$L$21,'041921 Working'!$M$21,'041921 Working'!$N$21,'041921 Working'!$O$21,'041921 Working'!$P$21,'041921 Working'!$Q$21,'041921 Working'!$R$21,'041921 Working'!$S$21,'041921 Working'!$X$21,'041921 Working'!$Y$21,'041921 Working'!$Y$23,'041921 Working'!$Y$24,'041921 Working'!$Y$25,'041921 Working'!$Y$26,'041921 Working'!$Y$27,'041921 Working'!$Y$28</definedName>
    <definedName name="QB_FORMULA_2" localSheetId="8" hidden="1">'051021 For Trustees'!$L$21,'051021 For Trustees'!$M$21,'051021 For Trustees'!$N$21,'051021 For Trustees'!$O$21,'051021 For Trustees'!$P$21,'051021 For Trustees'!$Q$21,'051021 For Trustees'!$R$21,'051021 For Trustees'!$S$21,'051021 For Trustees'!$X$21,'051021 For Trustees'!$Y$21,'051021 For Trustees'!$Y$23,'051021 For Trustees'!$Y$24,'051021 For Trustees'!$Y$25,'051021 For Trustees'!$Y$26,'051021 For Trustees'!$Y$27,'051021 For Trustees'!$Y$28</definedName>
    <definedName name="QB_FORMULA_2" localSheetId="9" hidden="1">'051021 Working'!$L$21,'051021 Working'!$M$21,'051021 Working'!$N$21,'051021 Working'!$O$21,'051021 Working'!$P$21,'051021 Working'!$Q$21,'051021 Working'!$R$21,'051021 Working'!$S$21,'051021 Working'!$X$21,'051021 Working'!$Y$21,'051021 Working'!$Y$23,'051021 Working'!$Y$24,'051021 Working'!$Y$25,'051021 Working'!$Y$26,'051021 Working'!$Y$27,'051021 Working'!$Y$28</definedName>
    <definedName name="QB_FORMULA_2" localSheetId="6" hidden="1">'060421 For Trustees'!$K$21,'060421 For Trustees'!$L$21,'060421 For Trustees'!$M$21,'060421 For Trustees'!$N$21,'060421 For Trustees'!$O$21,'060421 For Trustees'!$P$21,'060421 For Trustees'!$Q$21,'060421 For Trustees'!$R$21,'060421 For Trustees'!$W$21,'060421 For Trustees'!$X$21,'060421 For Trustees'!$X$23,'060421 For Trustees'!$X$24,'060421 For Trustees'!$X$25,'060421 For Trustees'!$X$26,'060421 For Trustees'!$X$27,'060421 For Trustees'!$X$28</definedName>
    <definedName name="QB_FORMULA_2" localSheetId="7" hidden="1">'060421 Working'!$L$21,'060421 Working'!$M$21,'060421 Working'!$N$21,'060421 Working'!$O$21,'060421 Working'!$P$21,'060421 Working'!$Q$21,'060421 Working'!$R$21,'060421 Working'!$S$21,'060421 Working'!$X$21,'060421 Working'!$Y$21,'060421 Working'!$Y$23,'060421 Working'!$Y$24,'060421 Working'!$Y$25,'060421 Working'!$Y$26,'060421 Working'!$Y$27,'060421 Working'!$Y$28</definedName>
    <definedName name="QB_FORMULA_2" localSheetId="5" hidden="1">'070521 Working '!$L$21,'070521 Working '!$M$21,'070521 Working '!$N$21,'070521 Working '!$O$21,'070521 Working '!$P$21,'070521 Working '!$Q$21,'070521 Working '!$R$21,'070521 Working '!$S$21,'070521 Working '!$X$21,'070521 Working '!$Y$21,'070521 Working '!$Y$23,'070521 Working '!$Y$24,'070521 Working '!$Y$25,'070521 Working '!$Y$26,'070521 Working '!$Y$27,'070521 Working '!$Y$28</definedName>
    <definedName name="QB_FORMULA_2" localSheetId="4" hidden="1">'070821 For Trustees'!$L$21,'070821 For Trustees'!$M$21,'070821 For Trustees'!$N$21,'070821 For Trustees'!$O$21,'070821 For Trustees'!$P$21,'070821 For Trustees'!$Q$21,'070821 For Trustees'!$R$21,'070821 For Trustees'!$S$21,'070821 For Trustees'!$X$21,'070821 For Trustees'!$Y$21,'070821 For Trustees'!$Y$23,'070821 For Trustees'!$Y$24,'070821 For Trustees'!$Y$25,'070821 For Trustees'!$Y$26,'070821 For Trustees'!$Y$27,'070821 For Trustees'!$Y$28</definedName>
    <definedName name="QB_FORMULA_2" localSheetId="2" hidden="1">'072621 For Trustees'!$L$21,'072621 For Trustees'!$M$21,'072621 For Trustees'!$N$21,'072621 For Trustees'!$O$21,'072621 For Trustees'!$P$21,'072621 For Trustees'!$Q$21,'072621 For Trustees'!$R$21,'072621 For Trustees'!$S$21,'072621 For Trustees'!$X$21,'072621 For Trustees'!$Y$21,'072621 For Trustees'!$Y$23,'072621 For Trustees'!$Y$24,'072621 For Trustees'!$Y$25,'072621 For Trustees'!$Y$26,'072621 For Trustees'!$Y$27,'072621 For Trustees'!$Y$28</definedName>
    <definedName name="QB_FORMULA_2" localSheetId="3" hidden="1">'072621 Working'!$L$21,'072621 Working'!$M$21,'072621 Working'!$N$21,'072621 Working'!$O$21,'072621 Working'!$P$21,'072621 Working'!$Q$21,'072621 Working'!$R$21,'072621 Working'!$S$21,'072621 Working'!$X$21,'072621 Working'!$Y$21,'072621 Working'!$Y$23,'072621 Working'!$Y$24,'072621 Working'!$Y$25,'072621 Working'!$Y$26,'072621 Working'!$Y$27,'072621 Working'!$Y$28</definedName>
    <definedName name="QB_FORMULA_2" localSheetId="1" hidden="1">'080921 for Input'!$L$21,'080921 for Input'!$M$21,'080921 for Input'!$N$21,'080921 for Input'!$O$21,'080921 for Input'!$P$21,'080921 for Input'!$Q$21,'080921 for Input'!$R$21,'080921 for Input'!$S$21,'080921 for Input'!$X$21,'080921 for Input'!$Y$21,'080921 for Input'!$Y$23,'080921 for Input'!$Y$24,'080921 for Input'!$Y$25,'080921 for Input'!$Y$26,'080921 for Input'!$Y$27,'080921 for Input'!$Y$28</definedName>
    <definedName name="QB_FORMULA_2" localSheetId="0" hidden="1">'Approved Budget'!$L$21,'Approved Budget'!$M$21,'Approved Budget'!$N$21,'Approved Budget'!$O$21,'Approved Budget'!$P$21,'Approved Budget'!$Q$21,'Approved Budget'!$R$21,'Approved Budget'!$S$21,'Approved Budget'!$X$21,'Approved Budget'!$Y$21,'Approved Budget'!$Y$23,'Approved Budget'!$Y$24,'Approved Budget'!$Y$25,'Approved Budget'!$Y$26,'Approved Budget'!$Y$27,'Approved Budget'!$Y$28</definedName>
    <definedName name="QB_FORMULA_20" localSheetId="11" hidden="1">'041921 As downloaded'!$J$118,'041921 As downloaded'!$K$118,'041921 As downloaded'!$L$118,'041921 As downloaded'!$M$118,'041921 As downloaded'!$N$118,'041921 As downloaded'!$O$118,'041921 As downloaded'!$P$118,'041921 As downloaded'!$Q$118,'041921 As downloaded'!$R$118,'041921 As downloaded'!$S$118,'041921 As downloaded'!$T$118,'041921 As downloaded'!$U$118,'041921 As downloaded'!$U$121,'041921 As downloaded'!$H$122,'041921 As downloaded'!$I$122,'041921 As downloaded'!$J$122</definedName>
    <definedName name="QB_FORMULA_20" localSheetId="10" hidden="1">'041921 Working'!$J$124,'041921 Working'!$K$124,'041921 Working'!$L$124,'041921 Working'!$M$124,'041921 Working'!$N$124,'041921 Working'!$O$124,'041921 Working'!$P$124,'041921 Working'!$Q$124,'041921 Working'!$R$124,'041921 Working'!$S$124,'041921 Working'!$X$124,'041921 Working'!$Y$124,'041921 Working'!$Y$130,'041921 Working'!$H$131,'041921 Working'!$I$131,'041921 Working'!$J$131</definedName>
    <definedName name="QB_FORMULA_20" localSheetId="8" hidden="1">'051021 For Trustees'!$J$124,'051021 For Trustees'!$K$124,'051021 For Trustees'!$L$124,'051021 For Trustees'!$M$124,'051021 For Trustees'!$N$124,'051021 For Trustees'!$O$124,'051021 For Trustees'!$P$124,'051021 For Trustees'!$Q$124,'051021 For Trustees'!$R$124,'051021 For Trustees'!$S$124,'051021 For Trustees'!$X$124,'051021 For Trustees'!$Y$124,'051021 For Trustees'!$Y$130,'051021 For Trustees'!$H$131,'051021 For Trustees'!$I$131,'051021 For Trustees'!$J$131</definedName>
    <definedName name="QB_FORMULA_20" localSheetId="9" hidden="1">'051021 Working'!$J$124,'051021 Working'!$K$124,'051021 Working'!$L$124,'051021 Working'!$M$124,'051021 Working'!$N$124,'051021 Working'!$O$124,'051021 Working'!$P$124,'051021 Working'!$Q$124,'051021 Working'!$R$124,'051021 Working'!$S$124,'051021 Working'!$X$124,'051021 Working'!$Y$124,'051021 Working'!$Y$130,'051021 Working'!$H$131,'051021 Working'!$I$131,'051021 Working'!$J$131</definedName>
    <definedName name="QB_FORMULA_20" localSheetId="6" hidden="1">'060421 For Trustees'!$I$155,'060421 For Trustees'!$J$155,'060421 For Trustees'!$K$155,'060421 For Trustees'!$L$155,'060421 For Trustees'!$M$155,'060421 For Trustees'!$N$155,'060421 For Trustees'!$O$155,'060421 For Trustees'!$P$155,'060421 For Trustees'!$Q$155,'060421 For Trustees'!$R$155,'060421 For Trustees'!$W$155,'060421 For Trustees'!$X$155,'060421 For Trustees'!$X$161,'060421 For Trustees'!$G$162,'060421 For Trustees'!$H$162,'060421 For Trustees'!$I$162</definedName>
    <definedName name="QB_FORMULA_20" localSheetId="7" hidden="1">'060421 Working'!$J$124,'060421 Working'!$K$124,'060421 Working'!$L$124,'060421 Working'!$M$124,'060421 Working'!$N$124,'060421 Working'!$O$124,'060421 Working'!$P$124,'060421 Working'!$Q$124,'060421 Working'!$R$124,'060421 Working'!$S$124,'060421 Working'!$X$124,'060421 Working'!$Y$124,'060421 Working'!$Y$130,'060421 Working'!$H$131,'060421 Working'!$I$131,'060421 Working'!$J$131</definedName>
    <definedName name="QB_FORMULA_20" localSheetId="5" hidden="1">'070521 Working '!$J$124,'070521 Working '!$K$124,'070521 Working '!$L$124,'070521 Working '!$M$124,'070521 Working '!$N$124,'070521 Working '!$O$124,'070521 Working '!$P$124,'070521 Working '!$Q$124,'070521 Working '!$R$124,'070521 Working '!$S$124,'070521 Working '!$X$124,'070521 Working '!$Y$124,'070521 Working '!$Y$130,'070521 Working '!$H$131,'070521 Working '!$I$131,'070521 Working '!$J$131</definedName>
    <definedName name="QB_FORMULA_20" localSheetId="4" hidden="1">'070821 For Trustees'!$J$150,'070821 For Trustees'!$K$150,'070821 For Trustees'!$L$150,'070821 For Trustees'!$M$150,'070821 For Trustees'!$N$150,'070821 For Trustees'!$O$150,'070821 For Trustees'!$P$150,'070821 For Trustees'!$Q$150,'070821 For Trustees'!$R$150,'070821 For Trustees'!$S$150,'070821 For Trustees'!$X$150,'070821 For Trustees'!$Y$150,'070821 For Trustees'!$Y$156,'070821 For Trustees'!$H$157,'070821 For Trustees'!$I$157,'070821 For Trustees'!$J$157</definedName>
    <definedName name="QB_FORMULA_20" localSheetId="2" hidden="1">'072621 For Trustees'!$J$149,'072621 For Trustees'!$K$149,'072621 For Trustees'!$L$149,'072621 For Trustees'!$M$149,'072621 For Trustees'!$N$149,'072621 For Trustees'!$O$149,'072621 For Trustees'!$P$149,'072621 For Trustees'!$Q$149,'072621 For Trustees'!$R$149,'072621 For Trustees'!$S$149,'072621 For Trustees'!$X$149,'072621 For Trustees'!$Y$149,'072621 For Trustees'!$Y$155,'072621 For Trustees'!$H$156,'072621 For Trustees'!$I$156,'072621 For Trustees'!$J$156</definedName>
    <definedName name="QB_FORMULA_20" localSheetId="3" hidden="1">'072621 Working'!$J$124,'072621 Working'!$K$124,'072621 Working'!$L$124,'072621 Working'!$M$124,'072621 Working'!$N$124,'072621 Working'!$O$124,'072621 Working'!$P$124,'072621 Working'!$Q$124,'072621 Working'!$R$124,'072621 Working'!$S$124,'072621 Working'!$X$124,'072621 Working'!$Y$124,'072621 Working'!$Y$130,'072621 Working'!$H$131,'072621 Working'!$I$131,'072621 Working'!$J$131</definedName>
    <definedName name="QB_FORMULA_20" localSheetId="1" hidden="1">'080921 for Input'!$J$149,'080921 for Input'!$K$149,'080921 for Input'!$L$149,'080921 for Input'!$M$149,'080921 for Input'!$N$149,'080921 for Input'!$O$149,'080921 for Input'!$P$149,'080921 for Input'!$Q$149,'080921 for Input'!$R$149,'080921 for Input'!$S$149,'080921 for Input'!$X$149,'080921 for Input'!$Y$149,'080921 for Input'!$Y$155,'080921 for Input'!$H$156,'080921 for Input'!$I$156,'080921 for Input'!$J$156</definedName>
    <definedName name="QB_FORMULA_20" localSheetId="0" hidden="1">'Approved Budget'!$J$149,'Approved Budget'!$K$149,'Approved Budget'!$L$149,'Approved Budget'!$M$149,'Approved Budget'!$N$149,'Approved Budget'!$O$149,'Approved Budget'!$P$149,'Approved Budget'!$Q$149,'Approved Budget'!$R$149,'Approved Budget'!$S$149,'Approved Budget'!$X$149,'Approved Budget'!$Y$149,'Approved Budget'!$Y$155,'Approved Budget'!$H$156,'Approved Budget'!$I$156,'Approved Budget'!$J$156</definedName>
    <definedName name="QB_FORMULA_21" localSheetId="11" hidden="1">'041921 As downloaded'!$K$122,'041921 As downloaded'!$L$122,'041921 As downloaded'!$M$122,'041921 As downloaded'!$N$122,'041921 As downloaded'!$O$122,'041921 As downloaded'!$P$122,'041921 As downloaded'!$Q$122,'041921 As downloaded'!$R$122,'041921 As downloaded'!$S$122,'041921 As downloaded'!$T$122,'041921 As downloaded'!$U$122,'041921 As downloaded'!$U$124,'041921 As downloaded'!$H$125,'041921 As downloaded'!$I$125,'041921 As downloaded'!$J$125,'041921 As downloaded'!$K$125</definedName>
    <definedName name="QB_FORMULA_21" localSheetId="10" hidden="1">'041921 Working'!$K$131,'041921 Working'!$L$131,'041921 Working'!$M$131,'041921 Working'!$N$131,'041921 Working'!$O$131,'041921 Working'!$P$131,'041921 Working'!$Q$131,'041921 Working'!$R$131,'041921 Working'!$S$131,'041921 Working'!$X$131,'041921 Working'!$Y$131,'041921 Working'!$Y$133,'041921 Working'!$H$134,'041921 Working'!$I$134,'041921 Working'!$J$134,'041921 Working'!$K$134</definedName>
    <definedName name="QB_FORMULA_21" localSheetId="8" hidden="1">'051021 For Trustees'!$K$131,'051021 For Trustees'!$L$131,'051021 For Trustees'!$M$131,'051021 For Trustees'!$N$131,'051021 For Trustees'!$O$131,'051021 For Trustees'!$P$131,'051021 For Trustees'!$Q$131,'051021 For Trustees'!$R$131,'051021 For Trustees'!$S$131,'051021 For Trustees'!$X$131,'051021 For Trustees'!$Y$131,'051021 For Trustees'!$Y$133,'051021 For Trustees'!$H$134,'051021 For Trustees'!$I$134,'051021 For Trustees'!$J$134,'051021 For Trustees'!$K$134</definedName>
    <definedName name="QB_FORMULA_21" localSheetId="9" hidden="1">'051021 Working'!$K$131,'051021 Working'!$L$131,'051021 Working'!$M$131,'051021 Working'!$N$131,'051021 Working'!$O$131,'051021 Working'!$P$131,'051021 Working'!$Q$131,'051021 Working'!$R$131,'051021 Working'!$S$131,'051021 Working'!$X$131,'051021 Working'!$Y$131,'051021 Working'!$Y$133,'051021 Working'!$H$134,'051021 Working'!$I$134,'051021 Working'!$J$134,'051021 Working'!$K$134</definedName>
    <definedName name="QB_FORMULA_21" localSheetId="6" hidden="1">'060421 For Trustees'!$J$162,'060421 For Trustees'!$K$162,'060421 For Trustees'!$L$162,'060421 For Trustees'!$M$162,'060421 For Trustees'!$N$162,'060421 For Trustees'!$O$162,'060421 For Trustees'!$P$162,'060421 For Trustees'!$Q$162,'060421 For Trustees'!$R$162,'060421 For Trustees'!$W$162,'060421 For Trustees'!$X$162,'060421 For Trustees'!$X$164,'060421 For Trustees'!$G$165,'060421 For Trustees'!$H$165,'060421 For Trustees'!$I$165,'060421 For Trustees'!$J$165</definedName>
    <definedName name="QB_FORMULA_21" localSheetId="7" hidden="1">'060421 Working'!$K$131,'060421 Working'!$L$131,'060421 Working'!$M$131,'060421 Working'!$N$131,'060421 Working'!$O$131,'060421 Working'!$P$131,'060421 Working'!$Q$131,'060421 Working'!$R$131,'060421 Working'!$S$131,'060421 Working'!$X$131,'060421 Working'!$Y$131,'060421 Working'!$Y$133,'060421 Working'!$H$134,'060421 Working'!$I$134,'060421 Working'!$J$134,'060421 Working'!$K$134</definedName>
    <definedName name="QB_FORMULA_21" localSheetId="5" hidden="1">'070521 Working '!$K$131,'070521 Working '!$L$131,'070521 Working '!$M$131,'070521 Working '!$N$131,'070521 Working '!$O$131,'070521 Working '!$P$131,'070521 Working '!$Q$131,'070521 Working '!$R$131,'070521 Working '!$S$131,'070521 Working '!$X$131,'070521 Working '!$Y$131,'070521 Working '!$Y$133,'070521 Working '!$H$134,'070521 Working '!$I$134,'070521 Working '!$J$134,'070521 Working '!$K$134</definedName>
    <definedName name="QB_FORMULA_21" localSheetId="4" hidden="1">'070821 For Trustees'!$K$157,'070821 For Trustees'!$L$157,'070821 For Trustees'!$M$157,'070821 For Trustees'!$N$157,'070821 For Trustees'!$O$157,'070821 For Trustees'!$P$157,'070821 For Trustees'!$Q$157,'070821 For Trustees'!$R$157,'070821 For Trustees'!$S$157,'070821 For Trustees'!$X$157,'070821 For Trustees'!$Y$157,'070821 For Trustees'!$Y$159,'070821 For Trustees'!$H$160,'070821 For Trustees'!$I$160,'070821 For Trustees'!$J$160,'070821 For Trustees'!$K$160</definedName>
    <definedName name="QB_FORMULA_21" localSheetId="2" hidden="1">'072621 For Trustees'!$K$156,'072621 For Trustees'!$L$156,'072621 For Trustees'!$M$156,'072621 For Trustees'!$N$156,'072621 For Trustees'!$O$156,'072621 For Trustees'!$P$156,'072621 For Trustees'!$Q$156,'072621 For Trustees'!$R$156,'072621 For Trustees'!$S$156,'072621 For Trustees'!$X$156,'072621 For Trustees'!$Y$156,'072621 For Trustees'!$Y$158,'072621 For Trustees'!$H$159,'072621 For Trustees'!$I$159,'072621 For Trustees'!$J$159,'072621 For Trustees'!$K$159</definedName>
    <definedName name="QB_FORMULA_21" localSheetId="3" hidden="1">'072621 Working'!$K$131,'072621 Working'!$L$131,'072621 Working'!$M$131,'072621 Working'!$N$131,'072621 Working'!$O$131,'072621 Working'!$P$131,'072621 Working'!$Q$131,'072621 Working'!$R$131,'072621 Working'!$S$131,'072621 Working'!$X$131,'072621 Working'!$Y$131,'072621 Working'!$Y$133,'072621 Working'!$H$134,'072621 Working'!$I$134,'072621 Working'!$J$134,'072621 Working'!$K$134</definedName>
    <definedName name="QB_FORMULA_21" localSheetId="1" hidden="1">'080921 for Input'!$K$156,'080921 for Input'!$L$156,'080921 for Input'!$M$156,'080921 for Input'!$N$156,'080921 for Input'!$O$156,'080921 for Input'!$P$156,'080921 for Input'!$Q$156,'080921 for Input'!$R$156,'080921 for Input'!$S$156,'080921 for Input'!$X$156,'080921 for Input'!$Y$156,'080921 for Input'!$Y$158,'080921 for Input'!$H$159,'080921 for Input'!$I$159,'080921 for Input'!$J$159,'080921 for Input'!$K$159</definedName>
    <definedName name="QB_FORMULA_21" localSheetId="0" hidden="1">'Approved Budget'!$K$156,'Approved Budget'!$L$156,'Approved Budget'!$M$156,'Approved Budget'!$N$156,'Approved Budget'!$O$156,'Approved Budget'!$P$156,'Approved Budget'!$Q$156,'Approved Budget'!$R$156,'Approved Budget'!$S$156,'Approved Budget'!$X$156,'Approved Budget'!$Y$156,'Approved Budget'!$Y$158,'Approved Budget'!$H$159,'Approved Budget'!$I$159,'Approved Budget'!$J$159,'Approved Budget'!$K$159</definedName>
    <definedName name="QB_FORMULA_22" localSheetId="11" hidden="1">'041921 As downloaded'!$L$125,'041921 As downloaded'!$M$125,'041921 As downloaded'!$N$125,'041921 As downloaded'!$O$125,'041921 As downloaded'!$P$125,'041921 As downloaded'!$Q$125,'041921 As downloaded'!$R$125,'041921 As downloaded'!$S$125,'041921 As downloaded'!$T$125,'041921 As downloaded'!$U$125,'041921 As downloaded'!$U$127,'041921 As downloaded'!$U$128,'041921 As downloaded'!$U$129,'041921 As downloaded'!$H$130,'041921 As downloaded'!$I$130,'041921 As downloaded'!$J$130</definedName>
    <definedName name="QB_FORMULA_22" localSheetId="10" hidden="1">'041921 Working'!$L$134,'041921 Working'!$M$134,'041921 Working'!$N$134,'041921 Working'!$O$134,'041921 Working'!$P$134,'041921 Working'!$Q$134,'041921 Working'!$R$134,'041921 Working'!$S$134,'041921 Working'!$X$134,'041921 Working'!$Y$134,'041921 Working'!$Y$136,'041921 Working'!$Y$137,'041921 Working'!$Y$138,'041921 Working'!$H$139,'041921 Working'!$I$139,'041921 Working'!$J$139</definedName>
    <definedName name="QB_FORMULA_22" localSheetId="8" hidden="1">'051021 For Trustees'!$L$134,'051021 For Trustees'!$M$134,'051021 For Trustees'!$N$134,'051021 For Trustees'!$O$134,'051021 For Trustees'!$P$134,'051021 For Trustees'!$Q$134,'051021 For Trustees'!$R$134,'051021 For Trustees'!$S$134,'051021 For Trustees'!$X$134,'051021 For Trustees'!$Y$134,'051021 For Trustees'!$Y$136,'051021 For Trustees'!$Y$137,'051021 For Trustees'!$Y$138,'051021 For Trustees'!$H$139,'051021 For Trustees'!$I$139,'051021 For Trustees'!$J$139</definedName>
    <definedName name="QB_FORMULA_22" localSheetId="9" hidden="1">'051021 Working'!$L$134,'051021 Working'!$M$134,'051021 Working'!$N$134,'051021 Working'!$O$134,'051021 Working'!$P$134,'051021 Working'!$Q$134,'051021 Working'!$R$134,'051021 Working'!$S$134,'051021 Working'!$X$134,'051021 Working'!$Y$134,'051021 Working'!$Y$136,'051021 Working'!$Y$137,'051021 Working'!$Y$138,'051021 Working'!$H$139,'051021 Working'!$I$139,'051021 Working'!$J$139</definedName>
    <definedName name="QB_FORMULA_22" localSheetId="6" hidden="1">'060421 For Trustees'!$K$165,'060421 For Trustees'!$L$165,'060421 For Trustees'!$M$165,'060421 For Trustees'!$N$165,'060421 For Trustees'!$O$165,'060421 For Trustees'!$P$165,'060421 For Trustees'!$Q$165,'060421 For Trustees'!$R$165,'060421 For Trustees'!$W$165,'060421 For Trustees'!$X$165,'060421 For Trustees'!$X$167,'060421 For Trustees'!$X$168,'060421 For Trustees'!$X$169,'060421 For Trustees'!$G$170,'060421 For Trustees'!$H$170,'060421 For Trustees'!$I$170</definedName>
    <definedName name="QB_FORMULA_22" localSheetId="7" hidden="1">'060421 Working'!$L$134,'060421 Working'!$M$134,'060421 Working'!$N$134,'060421 Working'!$O$134,'060421 Working'!$P$134,'060421 Working'!$Q$134,'060421 Working'!$R$134,'060421 Working'!$S$134,'060421 Working'!$X$134,'060421 Working'!$Y$134,'060421 Working'!$Y$136,'060421 Working'!$Y$137,'060421 Working'!$Y$138,'060421 Working'!$H$139,'060421 Working'!$I$139,'060421 Working'!$J$139</definedName>
    <definedName name="QB_FORMULA_22" localSheetId="5" hidden="1">'070521 Working '!$L$134,'070521 Working '!$M$134,'070521 Working '!$N$134,'070521 Working '!$O$134,'070521 Working '!$P$134,'070521 Working '!$Q$134,'070521 Working '!$R$134,'070521 Working '!$S$134,'070521 Working '!$X$134,'070521 Working '!$Y$134,'070521 Working '!$Y$136,'070521 Working '!$Y$137,'070521 Working '!$Y$138,'070521 Working '!$H$139,'070521 Working '!$I$139,'070521 Working '!$J$139</definedName>
    <definedName name="QB_FORMULA_22" localSheetId="4" hidden="1">'070821 For Trustees'!$L$160,'070821 For Trustees'!$M$160,'070821 For Trustees'!$N$160,'070821 For Trustees'!$O$160,'070821 For Trustees'!$P$160,'070821 For Trustees'!$Q$160,'070821 For Trustees'!$R$160,'070821 For Trustees'!$S$160,'070821 For Trustees'!$X$160,'070821 For Trustees'!$Y$160,'070821 For Trustees'!$Y$162,'070821 For Trustees'!$Y$163,'070821 For Trustees'!$Y$164,'070821 For Trustees'!$H$165,'070821 For Trustees'!$I$165,'070821 For Trustees'!$J$165</definedName>
    <definedName name="QB_FORMULA_22" localSheetId="2" hidden="1">'072621 For Trustees'!$L$159,'072621 For Trustees'!$M$159,'072621 For Trustees'!$N$159,'072621 For Trustees'!$O$159,'072621 For Trustees'!$P$159,'072621 For Trustees'!$Q$159,'072621 For Trustees'!$R$159,'072621 For Trustees'!$S$159,'072621 For Trustees'!$X$159,'072621 For Trustees'!$Y$159,'072621 For Trustees'!$Y$161,'072621 For Trustees'!$Y$162,'072621 For Trustees'!$Y$163,'072621 For Trustees'!$H$164,'072621 For Trustees'!$I$164,'072621 For Trustees'!$J$164</definedName>
    <definedName name="QB_FORMULA_22" localSheetId="3" hidden="1">'072621 Working'!$L$134,'072621 Working'!$M$134,'072621 Working'!$N$134,'072621 Working'!$O$134,'072621 Working'!$P$134,'072621 Working'!$Q$134,'072621 Working'!$R$134,'072621 Working'!$S$134,'072621 Working'!$X$134,'072621 Working'!$Y$134,'072621 Working'!$Y$136,'072621 Working'!$Y$137,'072621 Working'!$Y$138,'072621 Working'!$H$139,'072621 Working'!$I$139,'072621 Working'!$J$139</definedName>
    <definedName name="QB_FORMULA_22" localSheetId="1" hidden="1">'080921 for Input'!$L$159,'080921 for Input'!$M$159,'080921 for Input'!$N$159,'080921 for Input'!$O$159,'080921 for Input'!$P$159,'080921 for Input'!$Q$159,'080921 for Input'!$R$159,'080921 for Input'!$S$159,'080921 for Input'!$X$159,'080921 for Input'!$Y$159,'080921 for Input'!$Y$161,'080921 for Input'!$Y$162,'080921 for Input'!$Y$163,'080921 for Input'!$H$164,'080921 for Input'!$I$164,'080921 for Input'!$J$164</definedName>
    <definedName name="QB_FORMULA_22" localSheetId="0" hidden="1">'Approved Budget'!$L$159,'Approved Budget'!$M$159,'Approved Budget'!$N$159,'Approved Budget'!$O$159,'Approved Budget'!$P$159,'Approved Budget'!$Q$159,'Approved Budget'!$R$159,'Approved Budget'!$S$159,'Approved Budget'!$X$159,'Approved Budget'!$Y$159,'Approved Budget'!$Y$161,'Approved Budget'!$Y$162,'Approved Budget'!$Y$163,'Approved Budget'!$H$164,'Approved Budget'!$I$164,'Approved Budget'!$J$164</definedName>
    <definedName name="QB_FORMULA_23" localSheetId="11" hidden="1">'041921 As downloaded'!$K$130,'041921 As downloaded'!$L$130,'041921 As downloaded'!$M$130,'041921 As downloaded'!$N$130,'041921 As downloaded'!$O$130,'041921 As downloaded'!$P$130,'041921 As downloaded'!$Q$130,'041921 As downloaded'!$R$130,'041921 As downloaded'!$S$130,'041921 As downloaded'!$T$130,'041921 As downloaded'!$U$130,'041921 As downloaded'!$H$131,'041921 As downloaded'!$I$131,'041921 As downloaded'!$J$131,'041921 As downloaded'!$K$131,'041921 As downloaded'!$L$131</definedName>
    <definedName name="QB_FORMULA_23" localSheetId="10" hidden="1">'041921 Working'!$K$139,'041921 Working'!$L$139,'041921 Working'!$M$139,'041921 Working'!$N$139,'041921 Working'!$O$139,'041921 Working'!$P$139,'041921 Working'!$Q$139,'041921 Working'!$R$139,'041921 Working'!$S$139,'041921 Working'!$X$139,'041921 Working'!$Y$139,'041921 Working'!$H$140,'041921 Working'!$I$140,'041921 Working'!$J$140,'041921 Working'!$K$140,'041921 Working'!$L$140</definedName>
    <definedName name="QB_FORMULA_23" localSheetId="8" hidden="1">'051021 For Trustees'!$K$139,'051021 For Trustees'!$L$139,'051021 For Trustees'!$M$139,'051021 For Trustees'!$N$139,'051021 For Trustees'!$O$139,'051021 For Trustees'!$P$139,'051021 For Trustees'!$Q$139,'051021 For Trustees'!$R$139,'051021 For Trustees'!$S$139,'051021 For Trustees'!$X$139,'051021 For Trustees'!$Y$139,'051021 For Trustees'!$H$140,'051021 For Trustees'!$I$140,'051021 For Trustees'!$J$140,'051021 For Trustees'!$K$140,'051021 For Trustees'!$L$140</definedName>
    <definedName name="QB_FORMULA_23" localSheetId="9" hidden="1">'051021 Working'!$K$139,'051021 Working'!$L$139,'051021 Working'!$M$139,'051021 Working'!$N$139,'051021 Working'!$O$139,'051021 Working'!$P$139,'051021 Working'!$Q$139,'051021 Working'!$R$139,'051021 Working'!$S$139,'051021 Working'!$X$139,'051021 Working'!$Y$139,'051021 Working'!$H$140,'051021 Working'!$I$140,'051021 Working'!$J$140,'051021 Working'!$K$140,'051021 Working'!$L$140</definedName>
    <definedName name="QB_FORMULA_23" localSheetId="6" hidden="1">'060421 For Trustees'!$J$170,'060421 For Trustees'!$K$170,'060421 For Trustees'!$L$170,'060421 For Trustees'!$M$170,'060421 For Trustees'!$N$170,'060421 For Trustees'!$O$170,'060421 For Trustees'!$P$170,'060421 For Trustees'!$Q$170,'060421 For Trustees'!$R$170,'060421 For Trustees'!$W$170,'060421 For Trustees'!$X$170,'060421 For Trustees'!$G$171,'060421 For Trustees'!$H$171,'060421 For Trustees'!$I$171,'060421 For Trustees'!$J$171,'060421 For Trustees'!$K$171</definedName>
    <definedName name="QB_FORMULA_23" localSheetId="7" hidden="1">'060421 Working'!$K$139,'060421 Working'!$L$139,'060421 Working'!$M$139,'060421 Working'!$N$139,'060421 Working'!$O$139,'060421 Working'!$P$139,'060421 Working'!$Q$139,'060421 Working'!$R$139,'060421 Working'!$S$139,'060421 Working'!$X$139,'060421 Working'!$Y$139,'060421 Working'!$H$140,'060421 Working'!$I$140,'060421 Working'!$J$140,'060421 Working'!$K$140,'060421 Working'!$L$140</definedName>
    <definedName name="QB_FORMULA_23" localSheetId="5" hidden="1">'070521 Working '!$K$139,'070521 Working '!$L$139,'070521 Working '!$M$139,'070521 Working '!$N$139,'070521 Working '!$O$139,'070521 Working '!$P$139,'070521 Working '!$Q$139,'070521 Working '!$R$139,'070521 Working '!$S$139,'070521 Working '!$X$139,'070521 Working '!$Y$139,'070521 Working '!$H$140,'070521 Working '!$I$140,'070521 Working '!$J$140,'070521 Working '!$K$140,'070521 Working '!$L$140</definedName>
    <definedName name="QB_FORMULA_23" localSheetId="4" hidden="1">'070821 For Trustees'!$K$165,'070821 For Trustees'!$L$165,'070821 For Trustees'!$M$165,'070821 For Trustees'!$N$165,'070821 For Trustees'!$O$165,'070821 For Trustees'!$P$165,'070821 For Trustees'!$Q$165,'070821 For Trustees'!$R$165,'070821 For Trustees'!$S$165,'070821 For Trustees'!$X$165,'070821 For Trustees'!$Y$165,'070821 For Trustees'!$H$166,'070821 For Trustees'!$I$166,'070821 For Trustees'!$J$166,'070821 For Trustees'!$K$166,'070821 For Trustees'!$L$166</definedName>
    <definedName name="QB_FORMULA_23" localSheetId="2" hidden="1">'072621 For Trustees'!$K$164,'072621 For Trustees'!$L$164,'072621 For Trustees'!$M$164,'072621 For Trustees'!$N$164,'072621 For Trustees'!$O$164,'072621 For Trustees'!$P$164,'072621 For Trustees'!$Q$164,'072621 For Trustees'!$R$164,'072621 For Trustees'!$S$164,'072621 For Trustees'!$X$164,'072621 For Trustees'!$Y$164,'072621 For Trustees'!$H$165,'072621 For Trustees'!$I$165,'072621 For Trustees'!$J$165,'072621 For Trustees'!$K$165,'072621 For Trustees'!$L$165</definedName>
    <definedName name="QB_FORMULA_23" localSheetId="3" hidden="1">'072621 Working'!$K$139,'072621 Working'!$L$139,'072621 Working'!$M$139,'072621 Working'!$N$139,'072621 Working'!$O$139,'072621 Working'!$P$139,'072621 Working'!$Q$139,'072621 Working'!$R$139,'072621 Working'!$S$139,'072621 Working'!$X$139,'072621 Working'!$Y$139,'072621 Working'!$H$140,'072621 Working'!$I$140,'072621 Working'!$J$140,'072621 Working'!$K$140,'072621 Working'!$L$140</definedName>
    <definedName name="QB_FORMULA_23" localSheetId="1" hidden="1">'080921 for Input'!$K$164,'080921 for Input'!$L$164,'080921 for Input'!$M$164,'080921 for Input'!$N$164,'080921 for Input'!$O$164,'080921 for Input'!$P$164,'080921 for Input'!$Q$164,'080921 for Input'!$R$164,'080921 for Input'!$S$164,'080921 for Input'!$X$164,'080921 for Input'!$Y$164,'080921 for Input'!$H$165,'080921 for Input'!$I$165,'080921 for Input'!$J$165,'080921 for Input'!$K$165,'080921 for Input'!$L$165</definedName>
    <definedName name="QB_FORMULA_23" localSheetId="0" hidden="1">'Approved Budget'!$K$164,'Approved Budget'!$L$164,'Approved Budget'!$M$164,'Approved Budget'!$N$164,'Approved Budget'!$O$164,'Approved Budget'!$P$164,'Approved Budget'!$Q$164,'Approved Budget'!$R$164,'Approved Budget'!$S$164,'Approved Budget'!$X$164,'Approved Budget'!$Y$164,'Approved Budget'!$H$165,'Approved Budget'!$I$165,'Approved Budget'!$J$165,'Approved Budget'!$K$165,'Approved Budget'!$L$165</definedName>
    <definedName name="QB_FORMULA_24" localSheetId="11" hidden="1">'041921 As downloaded'!$M$131,'041921 As downloaded'!$N$131,'041921 As downloaded'!$O$131,'041921 As downloaded'!$P$131,'041921 As downloaded'!$Q$131,'041921 As downloaded'!$R$131,'041921 As downloaded'!$S$131,'041921 As downloaded'!$T$131,'041921 As downloaded'!$U$131,'041921 As downloaded'!$H$132,'041921 As downloaded'!$I$132,'041921 As downloaded'!$J$132,'041921 As downloaded'!$K$132,'041921 As downloaded'!$L$132,'041921 As downloaded'!$M$132,'041921 As downloaded'!$N$132</definedName>
    <definedName name="QB_FORMULA_24" localSheetId="10" hidden="1">'041921 Working'!$M$140,'041921 Working'!$N$140,'041921 Working'!$O$140,'041921 Working'!$P$140,'041921 Working'!$Q$140,'041921 Working'!$R$140,'041921 Working'!$S$140,'041921 Working'!$X$140,'041921 Working'!$Y$140,'041921 Working'!$H$143,'041921 Working'!$I$143,'041921 Working'!$J$143,'041921 Working'!$K$143,'041921 Working'!$L$143,'041921 Working'!$M$143,'041921 Working'!$N$143</definedName>
    <definedName name="QB_FORMULA_24" localSheetId="8" hidden="1">'051021 For Trustees'!$M$140,'051021 For Trustees'!$N$140,'051021 For Trustees'!$O$140,'051021 For Trustees'!$P$140,'051021 For Trustees'!$Q$140,'051021 For Trustees'!$R$140,'051021 For Trustees'!$S$140,'051021 For Trustees'!$X$140,'051021 For Trustees'!$Y$140,'051021 For Trustees'!$H$143,'051021 For Trustees'!$I$143,'051021 For Trustees'!$J$143,'051021 For Trustees'!$K$143,'051021 For Trustees'!$L$143,'051021 For Trustees'!$M$143,'051021 For Trustees'!$N$143</definedName>
    <definedName name="QB_FORMULA_24" localSheetId="9" hidden="1">'051021 Working'!$M$140,'051021 Working'!$N$140,'051021 Working'!$O$140,'051021 Working'!$P$140,'051021 Working'!$Q$140,'051021 Working'!$R$140,'051021 Working'!$S$140,'051021 Working'!$X$140,'051021 Working'!$Y$140,'051021 Working'!$H$143,'051021 Working'!$I$143,'051021 Working'!$J$143,'051021 Working'!$K$143,'051021 Working'!$L$143,'051021 Working'!$M$143,'051021 Working'!$N$143</definedName>
    <definedName name="QB_FORMULA_24" localSheetId="6" hidden="1">'060421 For Trustees'!$L$171,'060421 For Trustees'!$M$171,'060421 For Trustees'!$N$171,'060421 For Trustees'!$O$171,'060421 For Trustees'!$P$171,'060421 For Trustees'!$Q$171,'060421 For Trustees'!$R$171,'060421 For Trustees'!$W$171,'060421 For Trustees'!$X$171,'060421 For Trustees'!$G$178,'060421 For Trustees'!$H$178,'060421 For Trustees'!$I$178,'060421 For Trustees'!$J$178,'060421 For Trustees'!$K$178,'060421 For Trustees'!$L$178,'060421 For Trustees'!$M$178</definedName>
    <definedName name="QB_FORMULA_24" localSheetId="7" hidden="1">'060421 Working'!$M$140,'060421 Working'!$N$140,'060421 Working'!$O$140,'060421 Working'!$P$140,'060421 Working'!$Q$140,'060421 Working'!$R$140,'060421 Working'!$S$140,'060421 Working'!$X$140,'060421 Working'!$Y$140,'060421 Working'!$H$143,'060421 Working'!$I$143,'060421 Working'!$J$143,'060421 Working'!$K$143,'060421 Working'!$L$143,'060421 Working'!$M$143,'060421 Working'!$N$143</definedName>
    <definedName name="QB_FORMULA_24" localSheetId="5" hidden="1">'070521 Working '!$M$140,'070521 Working '!$N$140,'070521 Working '!$O$140,'070521 Working '!$P$140,'070521 Working '!$Q$140,'070521 Working '!$R$140,'070521 Working '!$S$140,'070521 Working '!$X$140,'070521 Working '!$Y$140,'070521 Working '!$H$143,'070521 Working '!$I$143,'070521 Working '!$J$143,'070521 Working '!$K$143,'070521 Working '!$L$143,'070521 Working '!$M$143,'070521 Working '!$N$143</definedName>
    <definedName name="QB_FORMULA_24" localSheetId="4" hidden="1">'070821 For Trustees'!$M$166,'070821 For Trustees'!$N$166,'070821 For Trustees'!$O$166,'070821 For Trustees'!$P$166,'070821 For Trustees'!$Q$166,'070821 For Trustees'!$R$166,'070821 For Trustees'!$S$166,'070821 For Trustees'!$X$166,'070821 For Trustees'!$Y$166,'070821 For Trustees'!$H$170,'070821 For Trustees'!$I$170,'070821 For Trustees'!$J$170,'070821 For Trustees'!$K$170,'070821 For Trustees'!$L$170,'070821 For Trustees'!$M$170,'070821 For Trustees'!$N$170</definedName>
    <definedName name="QB_FORMULA_24" localSheetId="2" hidden="1">'072621 For Trustees'!$M$165,'072621 For Trustees'!$N$165,'072621 For Trustees'!$O$165,'072621 For Trustees'!$P$165,'072621 For Trustees'!$Q$165,'072621 For Trustees'!$R$165,'072621 For Trustees'!$S$165,'072621 For Trustees'!$X$165,'072621 For Trustees'!$Y$165,'072621 For Trustees'!$H$171,'072621 For Trustees'!$I$171,'072621 For Trustees'!$J$171,'072621 For Trustees'!$K$171,'072621 For Trustees'!$L$171,'072621 For Trustees'!$M$171,'072621 For Trustees'!$N$171</definedName>
    <definedName name="QB_FORMULA_24" localSheetId="3" hidden="1">'072621 Working'!$M$140,'072621 Working'!$N$140,'072621 Working'!$O$140,'072621 Working'!$P$140,'072621 Working'!$Q$140,'072621 Working'!$R$140,'072621 Working'!$S$140,'072621 Working'!$X$140,'072621 Working'!$Y$140,'072621 Working'!$H$143,'072621 Working'!$I$143,'072621 Working'!$J$143,'072621 Working'!$K$143,'072621 Working'!$L$143,'072621 Working'!$M$143,'072621 Working'!$N$143</definedName>
    <definedName name="QB_FORMULA_24" localSheetId="1" hidden="1">'080921 for Input'!$M$165,'080921 for Input'!$N$165,'080921 for Input'!$O$165,'080921 for Input'!$P$165,'080921 for Input'!$Q$165,'080921 for Input'!$R$165,'080921 for Input'!$S$165,'080921 for Input'!$X$165,'080921 for Input'!$Y$165,'080921 for Input'!$H$171,'080921 for Input'!$I$171,'080921 for Input'!$J$171,'080921 for Input'!$K$171,'080921 for Input'!$L$171,'080921 for Input'!$M$171,'080921 for Input'!$N$171</definedName>
    <definedName name="QB_FORMULA_24" localSheetId="0" hidden="1">'Approved Budget'!$M$165,'Approved Budget'!$N$165,'Approved Budget'!$O$165,'Approved Budget'!$P$165,'Approved Budget'!$Q$165,'Approved Budget'!$R$165,'Approved Budget'!$S$165,'Approved Budget'!$X$165,'Approved Budget'!$Y$165,'Approved Budget'!$H$171,'Approved Budget'!$I$171,'Approved Budget'!$J$171,'Approved Budget'!$K$171,'Approved Budget'!$L$171,'Approved Budget'!$M$171,'Approved Budget'!$N$171</definedName>
    <definedName name="QB_FORMULA_25" localSheetId="11" hidden="1">'041921 As downloaded'!$O$132,'041921 As downloaded'!$P$132,'041921 As downloaded'!$Q$132,'041921 As downloaded'!$R$132,'041921 As downloaded'!$S$132,'041921 As downloaded'!$T$132,'041921 As downloaded'!$U$132,'041921 As downloaded'!$H$133,'041921 As downloaded'!$I$133,'041921 As downloaded'!$J$133,'041921 As downloaded'!$K$133,'041921 As downloaded'!$L$133,'041921 As downloaded'!$M$133,'041921 As downloaded'!$N$133,'041921 As downloaded'!$O$133,'041921 As downloaded'!$P$133</definedName>
    <definedName name="QB_FORMULA_25" localSheetId="10" hidden="1">'041921 Working'!$O$143,'041921 Working'!$P$143,'041921 Working'!$Q$143,'041921 Working'!$R$143,'041921 Working'!$S$143,'041921 Working'!$X$143,'041921 Working'!$Y$143,'041921 Working'!$H$144,'041921 Working'!$I$144,'041921 Working'!$J$144,'041921 Working'!$K$144,'041921 Working'!$L$144,'041921 Working'!$M$144,'041921 Working'!$N$144,'041921 Working'!$O$144,'041921 Working'!$P$144</definedName>
    <definedName name="QB_FORMULA_25" localSheetId="8" hidden="1">'051021 For Trustees'!$O$143,'051021 For Trustees'!$P$143,'051021 For Trustees'!$Q$143,'051021 For Trustees'!$R$143,'051021 For Trustees'!$S$143,'051021 For Trustees'!$X$143,'051021 For Trustees'!$Y$143,'051021 For Trustees'!$H$144,'051021 For Trustees'!$I$144,'051021 For Trustees'!$J$144,'051021 For Trustees'!$K$144,'051021 For Trustees'!$L$144,'051021 For Trustees'!$M$144,'051021 For Trustees'!$N$144,'051021 For Trustees'!$O$144,'051021 For Trustees'!$P$144</definedName>
    <definedName name="QB_FORMULA_25" localSheetId="9" hidden="1">'051021 Working'!$O$143,'051021 Working'!$P$143,'051021 Working'!$Q$143,'051021 Working'!$R$143,'051021 Working'!$S$143,'051021 Working'!$X$143,'051021 Working'!$Y$143,'051021 Working'!$H$144,'051021 Working'!$I$144,'051021 Working'!$J$144,'051021 Working'!$K$144,'051021 Working'!$L$144,'051021 Working'!$M$144,'051021 Working'!$N$144,'051021 Working'!$O$144,'051021 Working'!$P$144</definedName>
    <definedName name="QB_FORMULA_25" localSheetId="6" hidden="1">'060421 For Trustees'!$N$178,'060421 For Trustees'!$O$178,'060421 For Trustees'!$P$178,'060421 For Trustees'!$Q$178,'060421 For Trustees'!$R$178,'060421 For Trustees'!$W$178,'060421 For Trustees'!$X$178,'060421 For Trustees'!$G$179,'060421 For Trustees'!$H$179,'060421 For Trustees'!$I$179,'060421 For Trustees'!$J$179,'060421 For Trustees'!$K$179,'060421 For Trustees'!$L$179,'060421 For Trustees'!$M$179,'060421 For Trustees'!$N$179,'060421 For Trustees'!$O$179</definedName>
    <definedName name="QB_FORMULA_25" localSheetId="7" hidden="1">'060421 Working'!$O$143,'060421 Working'!$P$143,'060421 Working'!$Q$143,'060421 Working'!$R$143,'060421 Working'!$S$143,'060421 Working'!$X$143,'060421 Working'!$Y$143,'060421 Working'!$H$144,'060421 Working'!$I$144,'060421 Working'!$J$144,'060421 Working'!$K$144,'060421 Working'!$L$144,'060421 Working'!$M$144,'060421 Working'!$N$144,'060421 Working'!$O$144,'060421 Working'!$P$144</definedName>
    <definedName name="QB_FORMULA_25" localSheetId="5" hidden="1">'070521 Working '!$O$143,'070521 Working '!$P$143,'070521 Working '!$Q$143,'070521 Working '!$R$143,'070521 Working '!$S$143,'070521 Working '!$X$143,'070521 Working '!$Y$143,'070521 Working '!$H$144,'070521 Working '!$I$144,'070521 Working '!$J$144,'070521 Working '!$K$144,'070521 Working '!$L$144,'070521 Working '!$M$144,'070521 Working '!$N$144,'070521 Working '!$O$144,'070521 Working '!$P$144</definedName>
    <definedName name="QB_FORMULA_25" localSheetId="4" hidden="1">'070821 For Trustees'!$O$170,'070821 For Trustees'!$P$170,'070821 For Trustees'!$Q$170,'070821 For Trustees'!$R$170,'070821 For Trustees'!$S$170,'070821 For Trustees'!$X$170,'070821 For Trustees'!$Y$170,'070821 For Trustees'!$H$171,'070821 For Trustees'!$I$171,'070821 For Trustees'!$J$171,'070821 For Trustees'!$K$171,'070821 For Trustees'!$L$171,'070821 For Trustees'!$M$171,'070821 For Trustees'!$N$171,'070821 For Trustees'!$O$171,'070821 For Trustees'!$P$171</definedName>
    <definedName name="QB_FORMULA_25" localSheetId="2" hidden="1">'072621 For Trustees'!$O$171,'072621 For Trustees'!$P$171,'072621 For Trustees'!$Q$171,'072621 For Trustees'!$R$171,'072621 For Trustees'!$S$171,'072621 For Trustees'!$X$171,'072621 For Trustees'!$Y$171,'072621 For Trustees'!$H$172,'072621 For Trustees'!$I$172,'072621 For Trustees'!$J$172,'072621 For Trustees'!$K$172,'072621 For Trustees'!$L$172,'072621 For Trustees'!$M$172,'072621 For Trustees'!$N$172,'072621 For Trustees'!$O$172,'072621 For Trustees'!$P$172</definedName>
    <definedName name="QB_FORMULA_25" localSheetId="3" hidden="1">'072621 Working'!$O$143,'072621 Working'!$P$143,'072621 Working'!$Q$143,'072621 Working'!$R$143,'072621 Working'!$S$143,'072621 Working'!$X$143,'072621 Working'!$Y$143,'072621 Working'!$H$144,'072621 Working'!$I$144,'072621 Working'!$J$144,'072621 Working'!$K$144,'072621 Working'!$L$144,'072621 Working'!$M$144,'072621 Working'!$N$144,'072621 Working'!$O$144,'072621 Working'!$P$144</definedName>
    <definedName name="QB_FORMULA_25" localSheetId="1" hidden="1">'080921 for Input'!$O$171,'080921 for Input'!$P$171,'080921 for Input'!$Q$171,'080921 for Input'!$R$171,'080921 for Input'!$S$171,'080921 for Input'!$X$171,'080921 for Input'!$Y$171,'080921 for Input'!$H$172,'080921 for Input'!$I$172,'080921 for Input'!$J$172,'080921 for Input'!$K$172,'080921 for Input'!$L$172,'080921 for Input'!$M$172,'080921 for Input'!$N$172,'080921 for Input'!$O$172,'080921 for Input'!$P$172</definedName>
    <definedName name="QB_FORMULA_25" localSheetId="0" hidden="1">'Approved Budget'!$O$171,'Approved Budget'!$P$171,'Approved Budget'!$Q$171,'Approved Budget'!$R$171,'Approved Budget'!$S$171,'Approved Budget'!$X$171,'Approved Budget'!$Y$171,'Approved Budget'!$H$172,'Approved Budget'!$I$172,'Approved Budget'!$J$172,'Approved Budget'!$K$172,'Approved Budget'!$L$172,'Approved Budget'!$M$172,'Approved Budget'!$N$172,'Approved Budget'!$O$172,'Approved Budget'!$P$172</definedName>
    <definedName name="QB_FORMULA_26" localSheetId="11" hidden="1">'041921 As downloaded'!$Q$133,'041921 As downloaded'!$R$133,'041921 As downloaded'!$S$133,'041921 As downloaded'!$T$133,'041921 As downloaded'!$U$133,'041921 As downloaded'!$U$136,'041921 As downloaded'!$U$137,'041921 As downloaded'!$H$138,'041921 As downloaded'!$I$138,'041921 As downloaded'!$J$138,'041921 As downloaded'!$K$138,'041921 As downloaded'!$L$138,'041921 As downloaded'!$M$138,'041921 As downloaded'!$N$138,'041921 As downloaded'!$O$138,'041921 As downloaded'!$P$138</definedName>
    <definedName name="QB_FORMULA_26" localSheetId="10" hidden="1">'041921 Working'!$Q$144,'041921 Working'!$R$144,'041921 Working'!$S$144,'041921 Working'!$X$144,'041921 Working'!$Y$144,'041921 Working'!$Y$147,'041921 Working'!$Y$148,'041921 Working'!$H$149,'041921 Working'!$I$149,'041921 Working'!$J$149,'041921 Working'!$K$149,'041921 Working'!$L$149,'041921 Working'!$M$149,'041921 Working'!$N$149,'041921 Working'!$O$149,'041921 Working'!$P$149</definedName>
    <definedName name="QB_FORMULA_26" localSheetId="8" hidden="1">'051021 For Trustees'!$Q$144,'051021 For Trustees'!$R$144,'051021 For Trustees'!$S$144,'051021 For Trustees'!$X$144,'051021 For Trustees'!$Y$144,'051021 For Trustees'!$Y$147,'051021 For Trustees'!$Y$148,'051021 For Trustees'!$H$149,'051021 For Trustees'!$I$149,'051021 For Trustees'!$J$149,'051021 For Trustees'!$K$149,'051021 For Trustees'!$L$149,'051021 For Trustees'!$M$149,'051021 For Trustees'!$N$149,'051021 For Trustees'!$O$149,'051021 For Trustees'!$P$149</definedName>
    <definedName name="QB_FORMULA_26" localSheetId="9" hidden="1">'051021 Working'!$Q$144,'051021 Working'!$R$144,'051021 Working'!$S$144,'051021 Working'!$X$144,'051021 Working'!$Y$144,'051021 Working'!$Y$147,'051021 Working'!$Y$148,'051021 Working'!$H$149,'051021 Working'!$I$149,'051021 Working'!$J$149,'051021 Working'!$K$149,'051021 Working'!$L$149,'051021 Working'!$M$149,'051021 Working'!$N$149,'051021 Working'!$O$149,'051021 Working'!$P$149</definedName>
    <definedName name="QB_FORMULA_26" localSheetId="6" hidden="1">'060421 For Trustees'!$P$179,'060421 For Trustees'!$Q$179,'060421 For Trustees'!$R$179,'060421 For Trustees'!$W$179,'060421 For Trustees'!$X$179,'060421 For Trustees'!$X$182,'060421 For Trustees'!$X$183,'060421 For Trustees'!$G$184,'060421 For Trustees'!$H$184,'060421 For Trustees'!$I$184,'060421 For Trustees'!$J$184,'060421 For Trustees'!$K$184,'060421 For Trustees'!$L$184,'060421 For Trustees'!$M$184,'060421 For Trustees'!$N$184,'060421 For Trustees'!$O$184</definedName>
    <definedName name="QB_FORMULA_26" localSheetId="7" hidden="1">'060421 Working'!$Q$144,'060421 Working'!$R$144,'060421 Working'!$S$144,'060421 Working'!$X$144,'060421 Working'!$Y$144,'060421 Working'!$Y$147,'060421 Working'!$Y$148,'060421 Working'!$H$149,'060421 Working'!$I$149,'060421 Working'!$J$149,'060421 Working'!$K$149,'060421 Working'!$L$149,'060421 Working'!$M$149,'060421 Working'!$N$149,'060421 Working'!$O$149,'060421 Working'!$P$149</definedName>
    <definedName name="QB_FORMULA_26" localSheetId="5" hidden="1">'070521 Working '!$Q$144,'070521 Working '!$R$144,'070521 Working '!$S$144,'070521 Working '!$X$144,'070521 Working '!$Y$144,'070521 Working '!$Y$147,'070521 Working '!$Y$148,'070521 Working '!$H$149,'070521 Working '!$I$149,'070521 Working '!$J$149,'070521 Working '!$K$149,'070521 Working '!$L$149,'070521 Working '!$M$149,'070521 Working '!$N$149,'070521 Working '!$O$149,'070521 Working '!$P$149</definedName>
    <definedName name="QB_FORMULA_26" localSheetId="4" hidden="1">'070821 For Trustees'!$Q$171,'070821 For Trustees'!$R$171,'070821 For Trustees'!$S$171,'070821 For Trustees'!$X$171,'070821 For Trustees'!$Y$171,'070821 For Trustees'!$Y$174,'070821 For Trustees'!$Y$175,'070821 For Trustees'!$H$176,'070821 For Trustees'!$I$176,'070821 For Trustees'!$J$176,'070821 For Trustees'!$K$176,'070821 For Trustees'!$L$176,'070821 For Trustees'!$M$176,'070821 For Trustees'!$N$176,'070821 For Trustees'!$O$176,'070821 For Trustees'!$P$176</definedName>
    <definedName name="QB_FORMULA_26" localSheetId="2" hidden="1">'072621 For Trustees'!$Q$172,'072621 For Trustees'!$R$172,'072621 For Trustees'!$S$172,'072621 For Trustees'!$X$172,'072621 For Trustees'!$Y$172,'072621 For Trustees'!$Y$175,'072621 For Trustees'!$Y$176,'072621 For Trustees'!$H$177,'072621 For Trustees'!$I$177,'072621 For Trustees'!$J$177,'072621 For Trustees'!$K$177,'072621 For Trustees'!$L$177,'072621 For Trustees'!$M$177,'072621 For Trustees'!$N$177,'072621 For Trustees'!$O$177,'072621 For Trustees'!$P$177</definedName>
    <definedName name="QB_FORMULA_26" localSheetId="3" hidden="1">'072621 Working'!$Q$144,'072621 Working'!$R$144,'072621 Working'!$S$144,'072621 Working'!$X$144,'072621 Working'!$Y$144,'072621 Working'!$Y$147,'072621 Working'!$Y$148,'072621 Working'!$H$149,'072621 Working'!$I$149,'072621 Working'!$J$149,'072621 Working'!$K$149,'072621 Working'!$L$149,'072621 Working'!$M$149,'072621 Working'!$N$149,'072621 Working'!$O$149,'072621 Working'!$P$149</definedName>
    <definedName name="QB_FORMULA_26" localSheetId="1" hidden="1">'080921 for Input'!$Q$172,'080921 for Input'!$R$172,'080921 for Input'!$S$172,'080921 for Input'!$X$172,'080921 for Input'!$Y$172,'080921 for Input'!$Y$175,'080921 for Input'!$Y$176,'080921 for Input'!$H$177,'080921 for Input'!$I$177,'080921 for Input'!$J$177,'080921 for Input'!$K$177,'080921 for Input'!$L$177,'080921 for Input'!$M$177,'080921 for Input'!$N$177,'080921 for Input'!$O$177,'080921 for Input'!$P$177</definedName>
    <definedName name="QB_FORMULA_26" localSheetId="0" hidden="1">'Approved Budget'!$Q$172,'Approved Budget'!$R$172,'Approved Budget'!$S$172,'Approved Budget'!$X$172,'Approved Budget'!$Y$172,'Approved Budget'!$Y$175,'Approved Budget'!$Y$176,'Approved Budget'!$H$177,'Approved Budget'!$I$177,'Approved Budget'!$J$177,'Approved Budget'!$K$177,'Approved Budget'!$L$177,'Approved Budget'!$M$177,'Approved Budget'!$N$177,'Approved Budget'!$O$177,'Approved Budget'!$P$177</definedName>
    <definedName name="QB_FORMULA_27" localSheetId="11" hidden="1">'041921 As downloaded'!$Q$138,'041921 As downloaded'!$R$138,'041921 As downloaded'!$S$138,'041921 As downloaded'!$T$138,'041921 As downloaded'!$U$138,'041921 As downloaded'!$H$139,'041921 As downloaded'!$I$139,'041921 As downloaded'!$J$139,'041921 As downloaded'!$K$139,'041921 As downloaded'!$L$139,'041921 As downloaded'!$M$139,'041921 As downloaded'!$N$139,'041921 As downloaded'!$O$139,'041921 As downloaded'!$P$139,'041921 As downloaded'!$Q$139,'041921 As downloaded'!$R$139</definedName>
    <definedName name="QB_FORMULA_27" localSheetId="10" hidden="1">'041921 Working'!$Q$149,'041921 Working'!$R$149,'041921 Working'!$S$149,'041921 Working'!$X$149,'041921 Working'!$Y$149,'041921 Working'!$H$150,'041921 Working'!$I$150,'041921 Working'!$J$150,'041921 Working'!$K$150,'041921 Working'!$L$150,'041921 Working'!$M$150,'041921 Working'!$N$150,'041921 Working'!$O$150,'041921 Working'!$P$150,'041921 Working'!$Q$150,'041921 Working'!$R$150</definedName>
    <definedName name="QB_FORMULA_27" localSheetId="8" hidden="1">'051021 For Trustees'!$Q$149,'051021 For Trustees'!$R$149,'051021 For Trustees'!$S$149,'051021 For Trustees'!$X$149,'051021 For Trustees'!$Y$149,'051021 For Trustees'!$H$150,'051021 For Trustees'!$I$150,'051021 For Trustees'!$J$150,'051021 For Trustees'!$K$150,'051021 For Trustees'!$L$150,'051021 For Trustees'!$M$150,'051021 For Trustees'!$N$150,'051021 For Trustees'!$O$150,'051021 For Trustees'!$P$150,'051021 For Trustees'!$Q$150,'051021 For Trustees'!$R$150</definedName>
    <definedName name="QB_FORMULA_27" localSheetId="9" hidden="1">'051021 Working'!$Q$149,'051021 Working'!$R$149,'051021 Working'!$S$149,'051021 Working'!$X$149,'051021 Working'!$Y$149,'051021 Working'!$H$150,'051021 Working'!$I$150,'051021 Working'!$J$150,'051021 Working'!$K$150,'051021 Working'!$L$150,'051021 Working'!$M$150,'051021 Working'!$N$150,'051021 Working'!$O$150,'051021 Working'!$P$150,'051021 Working'!$Q$150,'051021 Working'!$R$150</definedName>
    <definedName name="QB_FORMULA_27" localSheetId="6" hidden="1">'060421 For Trustees'!$P$184,'060421 For Trustees'!$Q$184,'060421 For Trustees'!$R$184,'060421 For Trustees'!$W$184,'060421 For Trustees'!$X$184,'060421 For Trustees'!$G$185,'060421 For Trustees'!$H$185,'060421 For Trustees'!$I$185,'060421 For Trustees'!$J$185,'060421 For Trustees'!$K$185,'060421 For Trustees'!$L$185,'060421 For Trustees'!$M$185,'060421 For Trustees'!$N$185,'060421 For Trustees'!$O$185,'060421 For Trustees'!$P$185,'060421 For Trustees'!$Q$185</definedName>
    <definedName name="QB_FORMULA_27" localSheetId="7" hidden="1">'060421 Working'!$Q$149,'060421 Working'!$R$149,'060421 Working'!$S$149,'060421 Working'!$X$149,'060421 Working'!$Y$149,'060421 Working'!$H$150,'060421 Working'!$I$150,'060421 Working'!$J$150,'060421 Working'!$K$150,'060421 Working'!$L$150,'060421 Working'!$M$150,'060421 Working'!$N$150,'060421 Working'!$O$150,'060421 Working'!$P$150,'060421 Working'!$Q$150,'060421 Working'!$R$150</definedName>
    <definedName name="QB_FORMULA_27" localSheetId="5" hidden="1">'070521 Working '!$Q$149,'070521 Working '!$R$149,'070521 Working '!$S$149,'070521 Working '!$X$149,'070521 Working '!$Y$149,'070521 Working '!$H$150,'070521 Working '!$I$150,'070521 Working '!$J$150,'070521 Working '!$K$150,'070521 Working '!$L$150,'070521 Working '!$M$150,'070521 Working '!$N$150,'070521 Working '!$O$150,'070521 Working '!$P$150,'070521 Working '!$Q$150,'070521 Working '!$R$150</definedName>
    <definedName name="QB_FORMULA_27" localSheetId="4" hidden="1">'070821 For Trustees'!$Q$176,'070821 For Trustees'!$R$176,'070821 For Trustees'!$S$176,'070821 For Trustees'!$X$176,'070821 For Trustees'!$Y$176,'070821 For Trustees'!$H$177,'070821 For Trustees'!$I$177,'070821 For Trustees'!$J$177,'070821 For Trustees'!$K$177,'070821 For Trustees'!$L$177,'070821 For Trustees'!$M$177,'070821 For Trustees'!$N$177,'070821 For Trustees'!$O$177,'070821 For Trustees'!$P$177,'070821 For Trustees'!$Q$177,'070821 For Trustees'!$R$177</definedName>
    <definedName name="QB_FORMULA_27" localSheetId="2" hidden="1">'072621 For Trustees'!$Q$177,'072621 For Trustees'!$R$177,'072621 For Trustees'!$S$177,'072621 For Trustees'!$X$177,'072621 For Trustees'!$Y$177,'072621 For Trustees'!$H$178,'072621 For Trustees'!$I$178,'072621 For Trustees'!$J$178,'072621 For Trustees'!$K$178,'072621 For Trustees'!$L$178,'072621 For Trustees'!$M$178,'072621 For Trustees'!$N$178,'072621 For Trustees'!$O$178,'072621 For Trustees'!$P$178,'072621 For Trustees'!$Q$178,'072621 For Trustees'!$R$178</definedName>
    <definedName name="QB_FORMULA_27" localSheetId="3" hidden="1">'072621 Working'!$Q$149,'072621 Working'!$R$149,'072621 Working'!$S$149,'072621 Working'!$X$149,'072621 Working'!$Y$149,'072621 Working'!$H$150,'072621 Working'!$I$150,'072621 Working'!$J$150,'072621 Working'!$K$150,'072621 Working'!$L$150,'072621 Working'!$M$150,'072621 Working'!$N$150,'072621 Working'!$O$150,'072621 Working'!$P$150,'072621 Working'!$Q$150,'072621 Working'!$R$150</definedName>
    <definedName name="QB_FORMULA_27" localSheetId="1" hidden="1">'080921 for Input'!$Q$177,'080921 for Input'!$R$177,'080921 for Input'!$S$177,'080921 for Input'!$X$177,'080921 for Input'!$Y$177,'080921 for Input'!$H$178,'080921 for Input'!$I$178,'080921 for Input'!$J$178,'080921 for Input'!$K$178,'080921 for Input'!$L$178,'080921 for Input'!$M$178,'080921 for Input'!$N$178,'080921 for Input'!$O$178,'080921 for Input'!$P$178,'080921 for Input'!$Q$178,'080921 for Input'!$R$178</definedName>
    <definedName name="QB_FORMULA_27" localSheetId="0" hidden="1">'Approved Budget'!$Q$177,'Approved Budget'!$R$177,'Approved Budget'!$S$177,'Approved Budget'!$X$177,'Approved Budget'!$Y$177,'Approved Budget'!$H$178,'Approved Budget'!$I$178,'Approved Budget'!$J$178,'Approved Budget'!$K$178,'Approved Budget'!$L$178,'Approved Budget'!$M$178,'Approved Budget'!$N$178,'Approved Budget'!$O$178,'Approved Budget'!$P$178,'Approved Budget'!$Q$178,'Approved Budget'!$R$178</definedName>
    <definedName name="QB_FORMULA_28" localSheetId="11" hidden="1">'041921 As downloaded'!$S$139,'041921 As downloaded'!$T$139,'041921 As downloaded'!$U$139,'041921 As downloaded'!$H$140,'041921 As downloaded'!$I$140,'041921 As downloaded'!$J$140,'041921 As downloaded'!$K$140,'041921 As downloaded'!$L$140,'041921 As downloaded'!$M$140,'041921 As downloaded'!$N$140,'041921 As downloaded'!$O$140,'041921 As downloaded'!$P$140,'041921 As downloaded'!$Q$140,'041921 As downloaded'!$R$140,'041921 As downloaded'!$S$140,'041921 As downloaded'!$T$140</definedName>
    <definedName name="QB_FORMULA_28" localSheetId="10" hidden="1">'041921 Working'!$S$150,'041921 Working'!$X$150,'041921 Working'!$Y$150,'041921 Working'!$H$151,'041921 Working'!$I$151,'041921 Working'!$J$151,'041921 Working'!$K$151,'041921 Working'!$L$151,'041921 Working'!$M$151,'041921 Working'!$N$151,'041921 Working'!$O$151,'041921 Working'!$P$151,'041921 Working'!$Q$151,'041921 Working'!$R$151,'041921 Working'!$S$151,'041921 Working'!$X$151</definedName>
    <definedName name="QB_FORMULA_28" localSheetId="8" hidden="1">'051021 For Trustees'!$S$150,'051021 For Trustees'!$X$150,'051021 For Trustees'!$Y$150,'051021 For Trustees'!$H$151,'051021 For Trustees'!$I$151,'051021 For Trustees'!$J$151,'051021 For Trustees'!$K$151,'051021 For Trustees'!$L$151,'051021 For Trustees'!$M$151,'051021 For Trustees'!$N$151,'051021 For Trustees'!$O$151,'051021 For Trustees'!$P$151,'051021 For Trustees'!$Q$151,'051021 For Trustees'!$R$151,'051021 For Trustees'!$S$151,'051021 For Trustees'!$X$151</definedName>
    <definedName name="QB_FORMULA_28" localSheetId="9" hidden="1">'051021 Working'!$S$150,'051021 Working'!$X$150,'051021 Working'!$Y$150,'051021 Working'!$H$151,'051021 Working'!$I$151,'051021 Working'!$J$151,'051021 Working'!$K$151,'051021 Working'!$L$151,'051021 Working'!$M$151,'051021 Working'!$N$151,'051021 Working'!$O$151,'051021 Working'!$P$151,'051021 Working'!$Q$151,'051021 Working'!$R$151,'051021 Working'!$S$151,'051021 Working'!$X$151</definedName>
    <definedName name="QB_FORMULA_28" localSheetId="6" hidden="1">'060421 For Trustees'!$R$185,'060421 For Trustees'!$W$185,'060421 For Trustees'!$X$185,'060421 For Trustees'!$G$186,'060421 For Trustees'!$H$186,'060421 For Trustees'!$I$186,'060421 For Trustees'!$J$186,'060421 For Trustees'!$K$186,'060421 For Trustees'!$L$186,'060421 For Trustees'!$M$186,'060421 For Trustees'!$N$186,'060421 For Trustees'!$O$186,'060421 For Trustees'!$P$186,'060421 For Trustees'!$Q$186,'060421 For Trustees'!$R$186,'060421 For Trustees'!$W$186</definedName>
    <definedName name="QB_FORMULA_28" localSheetId="7" hidden="1">'060421 Working'!$S$150,'060421 Working'!$X$150,'060421 Working'!$Y$150,'060421 Working'!$H$151,'060421 Working'!$I$151,'060421 Working'!$J$151,'060421 Working'!$K$151,'060421 Working'!$L$151,'060421 Working'!$M$151,'060421 Working'!$N$151,'060421 Working'!$O$151,'060421 Working'!$P$151,'060421 Working'!$Q$151,'060421 Working'!$R$151,'060421 Working'!$S$151,'060421 Working'!$X$151</definedName>
    <definedName name="QB_FORMULA_28" localSheetId="5" hidden="1">'070521 Working '!$S$150,'070521 Working '!$X$150,'070521 Working '!$Y$150,'070521 Working '!$H$151,'070521 Working '!$I$151,'070521 Working '!$J$151,'070521 Working '!$K$151,'070521 Working '!$L$151,'070521 Working '!$M$151,'070521 Working '!$N$151,'070521 Working '!$O$151,'070521 Working '!$P$151,'070521 Working '!$Q$151,'070521 Working '!$R$151,'070521 Working '!$S$151,'070521 Working '!$X$151</definedName>
    <definedName name="QB_FORMULA_28" localSheetId="4" hidden="1">'070821 For Trustees'!$S$177,'070821 For Trustees'!$X$177,'070821 For Trustees'!$Y$177,'070821 For Trustees'!$H$178,'070821 For Trustees'!$I$178,'070821 For Trustees'!$J$178,'070821 For Trustees'!$K$178,'070821 For Trustees'!$L$178,'070821 For Trustees'!$M$178,'070821 For Trustees'!$N$178,'070821 For Trustees'!$O$178,'070821 For Trustees'!$P$178,'070821 For Trustees'!$Q$178,'070821 For Trustees'!$R$178,'070821 For Trustees'!$S$178,'070821 For Trustees'!$X$178</definedName>
    <definedName name="QB_FORMULA_28" localSheetId="2" hidden="1">'072621 For Trustees'!$S$178,'072621 For Trustees'!$X$178,'072621 For Trustees'!$Y$178,'072621 For Trustees'!$H$179,'072621 For Trustees'!$I$179,'072621 For Trustees'!$J$179,'072621 For Trustees'!$K$179,'072621 For Trustees'!$L$179,'072621 For Trustees'!$M$179,'072621 For Trustees'!$N$179,'072621 For Trustees'!$O$179,'072621 For Trustees'!$P$179,'072621 For Trustees'!$Q$179,'072621 For Trustees'!$R$179,'072621 For Trustees'!$S$179,'072621 For Trustees'!$X$179</definedName>
    <definedName name="QB_FORMULA_28" localSheetId="3" hidden="1">'072621 Working'!$S$150,'072621 Working'!$X$150,'072621 Working'!$Y$150,'072621 Working'!$H$151,'072621 Working'!$I$151,'072621 Working'!$J$151,'072621 Working'!$K$151,'072621 Working'!$L$151,'072621 Working'!$M$151,'072621 Working'!$N$151,'072621 Working'!$O$151,'072621 Working'!$P$151,'072621 Working'!$Q$151,'072621 Working'!$R$151,'072621 Working'!$S$151,'072621 Working'!$X$151</definedName>
    <definedName name="QB_FORMULA_28" localSheetId="1" hidden="1">'080921 for Input'!$S$178,'080921 for Input'!$X$178,'080921 for Input'!$Y$178,'080921 for Input'!$H$179,'080921 for Input'!$I$179,'080921 for Input'!$J$179,'080921 for Input'!$K$179,'080921 for Input'!$L$179,'080921 for Input'!$M$179,'080921 for Input'!$N$179,'080921 for Input'!$O$179,'080921 for Input'!$P$179,'080921 for Input'!$Q$179,'080921 for Input'!$R$179,'080921 for Input'!$S$179,'080921 for Input'!$X$179</definedName>
    <definedName name="QB_FORMULA_28" localSheetId="0" hidden="1">'Approved Budget'!$S$178,'Approved Budget'!$X$178,'Approved Budget'!$Y$178,'Approved Budget'!$H$179,'Approved Budget'!$I$179,'Approved Budget'!$J$179,'Approved Budget'!$K$179,'Approved Budget'!$L$179,'Approved Budget'!$M$179,'Approved Budget'!$N$179,'Approved Budget'!$O$179,'Approved Budget'!$P$179,'Approved Budget'!$Q$179,'Approved Budget'!$R$179,'Approved Budget'!$S$179,'Approved Budget'!$X$179</definedName>
    <definedName name="QB_FORMULA_29" localSheetId="11" hidden="1">'041921 As downloaded'!$U$140</definedName>
    <definedName name="QB_FORMULA_29" localSheetId="10" hidden="1">'041921 Working'!$Y$151</definedName>
    <definedName name="QB_FORMULA_29" localSheetId="8" hidden="1">'051021 For Trustees'!$Y$151</definedName>
    <definedName name="QB_FORMULA_29" localSheetId="9" hidden="1">'051021 Working'!$Y$151</definedName>
    <definedName name="QB_FORMULA_29" localSheetId="6" hidden="1">'060421 For Trustees'!$X$186</definedName>
    <definedName name="QB_FORMULA_29" localSheetId="7" hidden="1">'060421 Working'!$Y$151</definedName>
    <definedName name="QB_FORMULA_29" localSheetId="5" hidden="1">'070521 Working '!$Y$151</definedName>
    <definedName name="QB_FORMULA_29" localSheetId="4" hidden="1">'070821 For Trustees'!$Y$178</definedName>
    <definedName name="QB_FORMULA_29" localSheetId="2" hidden="1">'072621 For Trustees'!$Y$179</definedName>
    <definedName name="QB_FORMULA_29" localSheetId="3" hidden="1">'072621 Working'!$Y$151</definedName>
    <definedName name="QB_FORMULA_29" localSheetId="1" hidden="1">'080921 for Input'!$Y$179</definedName>
    <definedName name="QB_FORMULA_29" localSheetId="0" hidden="1">'Approved Budget'!$Y$179</definedName>
    <definedName name="QB_FORMULA_3" localSheetId="11" hidden="1">'041921 As downloaded'!$U$29,'041921 As downloaded'!$U$30,'041921 As downloaded'!$U$31,'041921 As downloaded'!$U$32,'041921 As downloaded'!$H$33,'041921 As downloaded'!$I$33,'041921 As downloaded'!$J$33,'041921 As downloaded'!$K$33,'041921 As downloaded'!$L$33,'041921 As downloaded'!$M$33,'041921 As downloaded'!$N$33,'041921 As downloaded'!$O$33,'041921 As downloaded'!$P$33,'041921 As downloaded'!$Q$33,'041921 As downloaded'!$R$33,'041921 As downloaded'!$S$33</definedName>
    <definedName name="QB_FORMULA_3" localSheetId="10" hidden="1">'041921 Working'!$Y$29,'041921 Working'!$Y$30,'041921 Working'!$Y$31,'041921 Working'!$Y$32,'041921 Working'!$H$33,'041921 Working'!$I$33,'041921 Working'!$J$33,'041921 Working'!$K$33,'041921 Working'!$L$33,'041921 Working'!$M$33,'041921 Working'!$N$33,'041921 Working'!$O$33,'041921 Working'!$P$33,'041921 Working'!$Q$33,'041921 Working'!$R$33,'041921 Working'!$S$33</definedName>
    <definedName name="QB_FORMULA_3" localSheetId="8" hidden="1">'051021 For Trustees'!$Y$29,'051021 For Trustees'!$Y$30,'051021 For Trustees'!$Y$31,'051021 For Trustees'!$Y$32,'051021 For Trustees'!$H$33,'051021 For Trustees'!$I$33,'051021 For Trustees'!$J$33,'051021 For Trustees'!$K$33,'051021 For Trustees'!$L$33,'051021 For Trustees'!$M$33,'051021 For Trustees'!$N$33,'051021 For Trustees'!$O$33,'051021 For Trustees'!$P$33,'051021 For Trustees'!$Q$33,'051021 For Trustees'!$R$33,'051021 For Trustees'!$S$33</definedName>
    <definedName name="QB_FORMULA_3" localSheetId="9" hidden="1">'051021 Working'!$Y$29,'051021 Working'!$Y$30,'051021 Working'!$Y$31,'051021 Working'!$Y$32,'051021 Working'!$H$33,'051021 Working'!$I$33,'051021 Working'!$J$33,'051021 Working'!$K$33,'051021 Working'!$L$33,'051021 Working'!$M$33,'051021 Working'!$N$33,'051021 Working'!$O$33,'051021 Working'!$P$33,'051021 Working'!$Q$33,'051021 Working'!$R$33,'051021 Working'!$S$33</definedName>
    <definedName name="QB_FORMULA_3" localSheetId="6" hidden="1">'060421 For Trustees'!$X$29,'060421 For Trustees'!$X$30,'060421 For Trustees'!$X$31,'060421 For Trustees'!$X$32,'060421 For Trustees'!$G$33,'060421 For Trustees'!$H$33,'060421 For Trustees'!$I$33,'060421 For Trustees'!$J$33,'060421 For Trustees'!$K$33,'060421 For Trustees'!$L$33,'060421 For Trustees'!$M$33,'060421 For Trustees'!$N$33,'060421 For Trustees'!$O$33,'060421 For Trustees'!$P$33,'060421 For Trustees'!$Q$33,'060421 For Trustees'!$R$33</definedName>
    <definedName name="QB_FORMULA_3" localSheetId="7" hidden="1">'060421 Working'!$Y$29,'060421 Working'!$Y$30,'060421 Working'!$Y$31,'060421 Working'!$Y$32,'060421 Working'!$H$33,'060421 Working'!$I$33,'060421 Working'!$J$33,'060421 Working'!$K$33,'060421 Working'!$L$33,'060421 Working'!$M$33,'060421 Working'!$N$33,'060421 Working'!$O$33,'060421 Working'!$P$33,'060421 Working'!$Q$33,'060421 Working'!$R$33,'060421 Working'!$S$33</definedName>
    <definedName name="QB_FORMULA_3" localSheetId="5" hidden="1">'070521 Working '!$Y$29,'070521 Working '!$Y$30,'070521 Working '!$Y$31,'070521 Working '!$Y$32,'070521 Working '!$H$33,'070521 Working '!$I$33,'070521 Working '!$J$33,'070521 Working '!$K$33,'070521 Working '!$L$33,'070521 Working '!$M$33,'070521 Working '!$N$33,'070521 Working '!$O$33,'070521 Working '!$P$33,'070521 Working '!$Q$33,'070521 Working '!$R$33,'070521 Working '!$S$33</definedName>
    <definedName name="QB_FORMULA_3" localSheetId="4" hidden="1">'070821 For Trustees'!$Y$29,'070821 For Trustees'!$Y$30,'070821 For Trustees'!$Y$31,'070821 For Trustees'!$Y$32,'070821 For Trustees'!$H$33,'070821 For Trustees'!$I$33,'070821 For Trustees'!$J$33,'070821 For Trustees'!$K$33,'070821 For Trustees'!$L$33,'070821 For Trustees'!$M$33,'070821 For Trustees'!$N$33,'070821 For Trustees'!$O$33,'070821 For Trustees'!$P$33,'070821 For Trustees'!$Q$33,'070821 For Trustees'!$R$33,'070821 For Trustees'!$S$33</definedName>
    <definedName name="QB_FORMULA_3" localSheetId="2" hidden="1">'072621 For Trustees'!$Y$29,'072621 For Trustees'!$Y$30,'072621 For Trustees'!$Y$31,'072621 For Trustees'!$Y$32,'072621 For Trustees'!$H$33,'072621 For Trustees'!$I$33,'072621 For Trustees'!$J$33,'072621 For Trustees'!$K$33,'072621 For Trustees'!$L$33,'072621 For Trustees'!$M$33,'072621 For Trustees'!$N$33,'072621 For Trustees'!$O$33,'072621 For Trustees'!$P$33,'072621 For Trustees'!$Q$33,'072621 For Trustees'!$R$33,'072621 For Trustees'!$S$33</definedName>
    <definedName name="QB_FORMULA_3" localSheetId="3" hidden="1">'072621 Working'!$Y$29,'072621 Working'!$Y$30,'072621 Working'!$Y$31,'072621 Working'!$Y$32,'072621 Working'!$H$33,'072621 Working'!$I$33,'072621 Working'!$J$33,'072621 Working'!$K$33,'072621 Working'!$L$33,'072621 Working'!$M$33,'072621 Working'!$N$33,'072621 Working'!$O$33,'072621 Working'!$P$33,'072621 Working'!$Q$33,'072621 Working'!$R$33,'072621 Working'!$S$33</definedName>
    <definedName name="QB_FORMULA_3" localSheetId="1" hidden="1">'080921 for Input'!$Y$29,'080921 for Input'!$Y$30,'080921 for Input'!$Y$31,'080921 for Input'!$Y$32,'080921 for Input'!$H$33,'080921 for Input'!$I$33,'080921 for Input'!$J$33,'080921 for Input'!$K$33,'080921 for Input'!$L$33,'080921 for Input'!$M$33,'080921 for Input'!$N$33,'080921 for Input'!$O$33,'080921 for Input'!$P$33,'080921 for Input'!$Q$33,'080921 for Input'!$R$33,'080921 for Input'!$S$33</definedName>
    <definedName name="QB_FORMULA_3" localSheetId="0" hidden="1">'Approved Budget'!$Y$29,'Approved Budget'!$Y$30,'Approved Budget'!$Y$31,'Approved Budget'!$Y$32,'Approved Budget'!$H$33,'Approved Budget'!$I$33,'Approved Budget'!$J$33,'Approved Budget'!$K$33,'Approved Budget'!$L$33,'Approved Budget'!$M$33,'Approved Budget'!$N$33,'Approved Budget'!$O$33,'Approved Budget'!$P$33,'Approved Budget'!$Q$33,'Approved Budget'!$R$33,'Approved Budget'!$S$33</definedName>
    <definedName name="QB_FORMULA_4" localSheetId="11" hidden="1">'041921 As downloaded'!$T$33,'041921 As downloaded'!$U$33,'041921 As downloaded'!$H$34,'041921 As downloaded'!$I$34,'041921 As downloaded'!$J$34,'041921 As downloaded'!$K$34,'041921 As downloaded'!$L$34,'041921 As downloaded'!$M$34,'041921 As downloaded'!$N$34,'041921 As downloaded'!$O$34,'041921 As downloaded'!$P$34,'041921 As downloaded'!$Q$34,'041921 As downloaded'!$R$34,'041921 As downloaded'!$S$34,'041921 As downloaded'!$T$34,'041921 As downloaded'!$U$34</definedName>
    <definedName name="QB_FORMULA_4" localSheetId="10" hidden="1">'041921 Working'!$X$33,'041921 Working'!$Y$33,'041921 Working'!$H$34,'041921 Working'!$I$34,'041921 Working'!$J$34,'041921 Working'!$K$34,'041921 Working'!$L$34,'041921 Working'!$M$34,'041921 Working'!$N$34,'041921 Working'!$O$34,'041921 Working'!$P$34,'041921 Working'!$Q$34,'041921 Working'!$R$34,'041921 Working'!$S$34,'041921 Working'!$X$34,'041921 Working'!$Y$34</definedName>
    <definedName name="QB_FORMULA_4" localSheetId="8" hidden="1">'051021 For Trustees'!$X$33,'051021 For Trustees'!$Y$33,'051021 For Trustees'!$H$34,'051021 For Trustees'!$I$34,'051021 For Trustees'!$J$34,'051021 For Trustees'!$K$34,'051021 For Trustees'!$L$34,'051021 For Trustees'!$M$34,'051021 For Trustees'!$N$34,'051021 For Trustees'!$O$34,'051021 For Trustees'!$P$34,'051021 For Trustees'!$Q$34,'051021 For Trustees'!$R$34,'051021 For Trustees'!$S$34,'051021 For Trustees'!$X$34,'051021 For Trustees'!$Y$34</definedName>
    <definedName name="QB_FORMULA_4" localSheetId="9" hidden="1">'051021 Working'!$X$33,'051021 Working'!$Y$33,'051021 Working'!$H$34,'051021 Working'!$I$34,'051021 Working'!$J$34,'051021 Working'!$K$34,'051021 Working'!$L$34,'051021 Working'!$M$34,'051021 Working'!$N$34,'051021 Working'!$O$34,'051021 Working'!$P$34,'051021 Working'!$Q$34,'051021 Working'!$R$34,'051021 Working'!$S$34,'051021 Working'!$X$34,'051021 Working'!$Y$34</definedName>
    <definedName name="QB_FORMULA_4" localSheetId="6" hidden="1">'060421 For Trustees'!$W$33,'060421 For Trustees'!$X$33,'060421 For Trustees'!$G$34,'060421 For Trustees'!$H$34,'060421 For Trustees'!$I$34,'060421 For Trustees'!$J$34,'060421 For Trustees'!$K$34,'060421 For Trustees'!$L$34,'060421 For Trustees'!$M$34,'060421 For Trustees'!$N$34,'060421 For Trustees'!$O$34,'060421 For Trustees'!$P$34,'060421 For Trustees'!$Q$34,'060421 For Trustees'!$R$34,'060421 For Trustees'!$W$34,'060421 For Trustees'!$X$34</definedName>
    <definedName name="QB_FORMULA_4" localSheetId="7" hidden="1">'060421 Working'!$X$33,'060421 Working'!$Y$33,'060421 Working'!$H$34,'060421 Working'!$I$34,'060421 Working'!$J$34,'060421 Working'!$K$34,'060421 Working'!$L$34,'060421 Working'!$M$34,'060421 Working'!$N$34,'060421 Working'!$O$34,'060421 Working'!$P$34,'060421 Working'!$Q$34,'060421 Working'!$R$34,'060421 Working'!$S$34,'060421 Working'!$X$34,'060421 Working'!$Y$34</definedName>
    <definedName name="QB_FORMULA_4" localSheetId="5" hidden="1">'070521 Working '!$X$33,'070521 Working '!$Y$33,'070521 Working '!$H$34,'070521 Working '!$I$34,'070521 Working '!$J$34,'070521 Working '!$K$34,'070521 Working '!$L$34,'070521 Working '!$M$34,'070521 Working '!$N$34,'070521 Working '!$O$34,'070521 Working '!$P$34,'070521 Working '!$Q$34,'070521 Working '!$R$34,'070521 Working '!$S$34,'070521 Working '!$X$34,'070521 Working '!$Y$34</definedName>
    <definedName name="QB_FORMULA_4" localSheetId="4" hidden="1">'070821 For Trustees'!$X$33,'070821 For Trustees'!$Y$33,'070821 For Trustees'!$H$34,'070821 For Trustees'!$I$34,'070821 For Trustees'!$J$34,'070821 For Trustees'!$K$34,'070821 For Trustees'!$L$34,'070821 For Trustees'!$M$34,'070821 For Trustees'!$N$34,'070821 For Trustees'!$O$34,'070821 For Trustees'!$P$34,'070821 For Trustees'!$Q$34,'070821 For Trustees'!$R$34,'070821 For Trustees'!$S$34,'070821 For Trustees'!$X$34,'070821 For Trustees'!$Y$34</definedName>
    <definedName name="QB_FORMULA_4" localSheetId="2" hidden="1">'072621 For Trustees'!$X$33,'072621 For Trustees'!$Y$33,'072621 For Trustees'!$H$34,'072621 For Trustees'!$I$34,'072621 For Trustees'!$J$34,'072621 For Trustees'!$K$34,'072621 For Trustees'!$L$34,'072621 For Trustees'!$M$34,'072621 For Trustees'!$N$34,'072621 For Trustees'!$O$34,'072621 For Trustees'!$P$34,'072621 For Trustees'!$Q$34,'072621 For Trustees'!$R$34,'072621 For Trustees'!$S$34,'072621 For Trustees'!$X$34,'072621 For Trustees'!$Y$34</definedName>
    <definedName name="QB_FORMULA_4" localSheetId="3" hidden="1">'072621 Working'!$X$33,'072621 Working'!$Y$33,'072621 Working'!$H$34,'072621 Working'!$I$34,'072621 Working'!$J$34,'072621 Working'!$K$34,'072621 Working'!$L$34,'072621 Working'!$M$34,'072621 Working'!$N$34,'072621 Working'!$O$34,'072621 Working'!$P$34,'072621 Working'!$Q$34,'072621 Working'!$R$34,'072621 Working'!$S$34,'072621 Working'!$X$34,'072621 Working'!$Y$34</definedName>
    <definedName name="QB_FORMULA_4" localSheetId="1" hidden="1">'080921 for Input'!$X$33,'080921 for Input'!$Y$33,'080921 for Input'!$H$34,'080921 for Input'!$I$34,'080921 for Input'!$J$34,'080921 for Input'!$K$34,'080921 for Input'!$L$34,'080921 for Input'!$M$34,'080921 for Input'!$N$34,'080921 for Input'!$O$34,'080921 for Input'!$P$34,'080921 for Input'!$Q$34,'080921 for Input'!$R$34,'080921 for Input'!$S$34,'080921 for Input'!$X$34,'080921 for Input'!$Y$34</definedName>
    <definedName name="QB_FORMULA_4" localSheetId="0" hidden="1">'Approved Budget'!$X$33,'Approved Budget'!$Y$33,'Approved Budget'!$H$34,'Approved Budget'!$I$34,'Approved Budget'!$J$34,'Approved Budget'!$K$34,'Approved Budget'!$L$34,'Approved Budget'!$M$34,'Approved Budget'!$N$34,'Approved Budget'!$O$34,'Approved Budget'!$P$34,'Approved Budget'!$Q$34,'Approved Budget'!$R$34,'Approved Budget'!$S$34,'Approved Budget'!$X$34,'Approved Budget'!$Y$34</definedName>
    <definedName name="QB_FORMULA_5" localSheetId="11" hidden="1">'041921 As downloaded'!$U$36,'041921 As downloaded'!$H$37,'041921 As downloaded'!$I$37,'041921 As downloaded'!$J$37,'041921 As downloaded'!$K$37,'041921 As downloaded'!$L$37,'041921 As downloaded'!$M$37,'041921 As downloaded'!$N$37,'041921 As downloaded'!$O$37,'041921 As downloaded'!$P$37,'041921 As downloaded'!$Q$37,'041921 As downloaded'!$R$37,'041921 As downloaded'!$S$37,'041921 As downloaded'!$T$37,'041921 As downloaded'!$U$37,'041921 As downloaded'!$H$38</definedName>
    <definedName name="QB_FORMULA_5" localSheetId="10" hidden="1">'041921 Working'!$Y$36,'041921 Working'!$H$37,'041921 Working'!$I$37,'041921 Working'!$J$37,'041921 Working'!$K$37,'041921 Working'!$L$37,'041921 Working'!$M$37,'041921 Working'!$N$37,'041921 Working'!$O$37,'041921 Working'!$P$37,'041921 Working'!$Q$37,'041921 Working'!$R$37,'041921 Working'!$S$37,'041921 Working'!$X$37,'041921 Working'!$Y$37,'041921 Working'!$H$38</definedName>
    <definedName name="QB_FORMULA_5" localSheetId="8" hidden="1">'051021 For Trustees'!$Y$36,'051021 For Trustees'!$H$37,'051021 For Trustees'!$I$37,'051021 For Trustees'!$J$37,'051021 For Trustees'!$K$37,'051021 For Trustees'!$L$37,'051021 For Trustees'!$M$37,'051021 For Trustees'!$N$37,'051021 For Trustees'!$O$37,'051021 For Trustees'!$P$37,'051021 For Trustees'!$Q$37,'051021 For Trustees'!$R$37,'051021 For Trustees'!$S$37,'051021 For Trustees'!$X$37,'051021 For Trustees'!$Y$37,'051021 For Trustees'!$H$38</definedName>
    <definedName name="QB_FORMULA_5" localSheetId="9" hidden="1">'051021 Working'!$Y$36,'051021 Working'!$H$37,'051021 Working'!$I$37,'051021 Working'!$J$37,'051021 Working'!$K$37,'051021 Working'!$L$37,'051021 Working'!$M$37,'051021 Working'!$N$37,'051021 Working'!$O$37,'051021 Working'!$P$37,'051021 Working'!$Q$37,'051021 Working'!$R$37,'051021 Working'!$S$37,'051021 Working'!$X$37,'051021 Working'!$Y$37,'051021 Working'!$H$38</definedName>
    <definedName name="QB_FORMULA_5" localSheetId="6" hidden="1">'060421 For Trustees'!$X$36,'060421 For Trustees'!$G$37,'060421 For Trustees'!$H$37,'060421 For Trustees'!$I$37,'060421 For Trustees'!$J$37,'060421 For Trustees'!$K$37,'060421 For Trustees'!$L$37,'060421 For Trustees'!$M$37,'060421 For Trustees'!$N$37,'060421 For Trustees'!$O$37,'060421 For Trustees'!$P$37,'060421 For Trustees'!$Q$37,'060421 For Trustees'!$R$37,'060421 For Trustees'!$W$37,'060421 For Trustees'!$X$37,'060421 For Trustees'!$G$38</definedName>
    <definedName name="QB_FORMULA_5" localSheetId="7" hidden="1">'060421 Working'!$Y$36,'060421 Working'!$H$37,'060421 Working'!$I$37,'060421 Working'!$J$37,'060421 Working'!$K$37,'060421 Working'!$L$37,'060421 Working'!$M$37,'060421 Working'!$N$37,'060421 Working'!$O$37,'060421 Working'!$P$37,'060421 Working'!$Q$37,'060421 Working'!$R$37,'060421 Working'!$S$37,'060421 Working'!$X$37,'060421 Working'!$Y$37,'060421 Working'!$H$38</definedName>
    <definedName name="QB_FORMULA_5" localSheetId="5" hidden="1">'070521 Working '!$Y$36,'070521 Working '!$H$37,'070521 Working '!$I$37,'070521 Working '!$J$37,'070521 Working '!$K$37,'070521 Working '!$L$37,'070521 Working '!$M$37,'070521 Working '!$N$37,'070521 Working '!$O$37,'070521 Working '!$P$37,'070521 Working '!$Q$37,'070521 Working '!$R$37,'070521 Working '!$S$37,'070521 Working '!$X$37,'070521 Working '!$Y$37,'070521 Working '!$H$38</definedName>
    <definedName name="QB_FORMULA_5" localSheetId="4" hidden="1">'070821 For Trustees'!$Y$36,'070821 For Trustees'!$H$37,'070821 For Trustees'!$I$37,'070821 For Trustees'!$J$37,'070821 For Trustees'!$K$37,'070821 For Trustees'!$L$37,'070821 For Trustees'!$M$37,'070821 For Trustees'!$N$37,'070821 For Trustees'!$O$37,'070821 For Trustees'!$P$37,'070821 For Trustees'!$Q$37,'070821 For Trustees'!$R$37,'070821 For Trustees'!$S$37,'070821 For Trustees'!$X$37,'070821 For Trustees'!$Y$37,'070821 For Trustees'!$H$38</definedName>
    <definedName name="QB_FORMULA_5" localSheetId="2" hidden="1">'072621 For Trustees'!$Y$36,'072621 For Trustees'!$H$37,'072621 For Trustees'!$I$37,'072621 For Trustees'!$J$37,'072621 For Trustees'!$K$37,'072621 For Trustees'!$L$37,'072621 For Trustees'!$M$37,'072621 For Trustees'!$N$37,'072621 For Trustees'!$O$37,'072621 For Trustees'!$P$37,'072621 For Trustees'!$Q$37,'072621 For Trustees'!$R$37,'072621 For Trustees'!$S$37,'072621 For Trustees'!$X$37,'072621 For Trustees'!$Y$37,'072621 For Trustees'!$H$38</definedName>
    <definedName name="QB_FORMULA_5" localSheetId="3" hidden="1">'072621 Working'!$Y$36,'072621 Working'!$H$37,'072621 Working'!$I$37,'072621 Working'!$J$37,'072621 Working'!$K$37,'072621 Working'!$L$37,'072621 Working'!$M$37,'072621 Working'!$N$37,'072621 Working'!$O$37,'072621 Working'!$P$37,'072621 Working'!$Q$37,'072621 Working'!$R$37,'072621 Working'!$S$37,'072621 Working'!$X$37,'072621 Working'!$Y$37,'072621 Working'!$H$38</definedName>
    <definedName name="QB_FORMULA_5" localSheetId="1" hidden="1">'080921 for Input'!$Y$36,'080921 for Input'!$H$37,'080921 for Input'!$I$37,'080921 for Input'!$J$37,'080921 for Input'!$K$37,'080921 for Input'!$L$37,'080921 for Input'!$M$37,'080921 for Input'!$N$37,'080921 for Input'!$O$37,'080921 for Input'!$P$37,'080921 for Input'!$Q$37,'080921 for Input'!$R$37,'080921 for Input'!$S$37,'080921 for Input'!$X$37,'080921 for Input'!$Y$37,'080921 for Input'!$H$38</definedName>
    <definedName name="QB_FORMULA_5" localSheetId="0" hidden="1">'Approved Budget'!$Y$36,'Approved Budget'!$H$37,'Approved Budget'!$I$37,'Approved Budget'!$J$37,'Approved Budget'!$K$37,'Approved Budget'!$L$37,'Approved Budget'!$M$37,'Approved Budget'!$N$37,'Approved Budget'!$O$37,'Approved Budget'!$P$37,'Approved Budget'!$Q$37,'Approved Budget'!$R$37,'Approved Budget'!$S$37,'Approved Budget'!$X$37,'Approved Budget'!$Y$37,'Approved Budget'!$H$38</definedName>
    <definedName name="QB_FORMULA_6" localSheetId="11" hidden="1">'041921 As downloaded'!$I$38,'041921 As downloaded'!$J$38,'041921 As downloaded'!$K$38,'041921 As downloaded'!$L$38,'041921 As downloaded'!$M$38,'041921 As downloaded'!$N$38,'041921 As downloaded'!$O$38,'041921 As downloaded'!$P$38,'041921 As downloaded'!$Q$38,'041921 As downloaded'!$R$38,'041921 As downloaded'!$S$38,'041921 As downloaded'!$T$38,'041921 As downloaded'!$U$38,'041921 As downloaded'!$U$42,'041921 As downloaded'!$U$43,'041921 As downloaded'!$U$44</definedName>
    <definedName name="QB_FORMULA_6" localSheetId="10" hidden="1">'041921 Working'!$I$38,'041921 Working'!$J$38,'041921 Working'!$K$38,'041921 Working'!$L$38,'041921 Working'!$M$38,'041921 Working'!$N$38,'041921 Working'!$O$38,'041921 Working'!$P$38,'041921 Working'!$Q$38,'041921 Working'!$R$38,'041921 Working'!$S$38,'041921 Working'!$X$38,'041921 Working'!$Y$38,'041921 Working'!$Y$42,'041921 Working'!$Y$45,'041921 Working'!$Y$46</definedName>
    <definedName name="QB_FORMULA_6" localSheetId="8" hidden="1">'051021 For Trustees'!$I$38,'051021 For Trustees'!$J$38,'051021 For Trustees'!$K$38,'051021 For Trustees'!$L$38,'051021 For Trustees'!$M$38,'051021 For Trustees'!$N$38,'051021 For Trustees'!$O$38,'051021 For Trustees'!$P$38,'051021 For Trustees'!$Q$38,'051021 For Trustees'!$R$38,'051021 For Trustees'!$S$38,'051021 For Trustees'!$X$38,'051021 For Trustees'!$Y$38,'051021 For Trustees'!$Y$42,'051021 For Trustees'!$Y$45,'051021 For Trustees'!$Y$46</definedName>
    <definedName name="QB_FORMULA_6" localSheetId="9" hidden="1">'051021 Working'!$I$38,'051021 Working'!$J$38,'051021 Working'!$K$38,'051021 Working'!$L$38,'051021 Working'!$M$38,'051021 Working'!$N$38,'051021 Working'!$O$38,'051021 Working'!$P$38,'051021 Working'!$Q$38,'051021 Working'!$R$38,'051021 Working'!$S$38,'051021 Working'!$X$38,'051021 Working'!$Y$38,'051021 Working'!$Y$42,'051021 Working'!$Y$45,'051021 Working'!$Y$46</definedName>
    <definedName name="QB_FORMULA_6" localSheetId="6" hidden="1">'060421 For Trustees'!$H$38,'060421 For Trustees'!$I$38,'060421 For Trustees'!$J$38,'060421 For Trustees'!$K$38,'060421 For Trustees'!$L$38,'060421 For Trustees'!$M$38,'060421 For Trustees'!$N$38,'060421 For Trustees'!$O$38,'060421 For Trustees'!$P$38,'060421 For Trustees'!$Q$38,'060421 For Trustees'!$R$38,'060421 For Trustees'!$W$38,'060421 For Trustees'!$X$38,'060421 For Trustees'!$X$42,'060421 For Trustees'!$X$45,'060421 For Trustees'!$X$46</definedName>
    <definedName name="QB_FORMULA_6" localSheetId="7" hidden="1">'060421 Working'!$I$38,'060421 Working'!$J$38,'060421 Working'!$K$38,'060421 Working'!$L$38,'060421 Working'!$M$38,'060421 Working'!$N$38,'060421 Working'!$O$38,'060421 Working'!$P$38,'060421 Working'!$Q$38,'060421 Working'!$R$38,'060421 Working'!$S$38,'060421 Working'!$X$38,'060421 Working'!$Y$38,'060421 Working'!$Y$42,'060421 Working'!$Y$45,'060421 Working'!$Y$46</definedName>
    <definedName name="QB_FORMULA_6" localSheetId="5" hidden="1">'070521 Working '!$I$38,'070521 Working '!$J$38,'070521 Working '!$K$38,'070521 Working '!$L$38,'070521 Working '!$M$38,'070521 Working '!$N$38,'070521 Working '!$O$38,'070521 Working '!$P$38,'070521 Working '!$Q$38,'070521 Working '!$R$38,'070521 Working '!$S$38,'070521 Working '!$X$38,'070521 Working '!$Y$38,'070521 Working '!$Y$42,'070521 Working '!$Y$45,'070521 Working '!$Y$46</definedName>
    <definedName name="QB_FORMULA_6" localSheetId="4" hidden="1">'070821 For Trustees'!$I$38,'070821 For Trustees'!$J$38,'070821 For Trustees'!$K$38,'070821 For Trustees'!$L$38,'070821 For Trustees'!$M$38,'070821 For Trustees'!$N$38,'070821 For Trustees'!$O$38,'070821 For Trustees'!$P$38,'070821 For Trustees'!$Q$38,'070821 For Trustees'!$R$38,'070821 For Trustees'!$S$38,'070821 For Trustees'!$X$38,'070821 For Trustees'!$Y$38,'070821 For Trustees'!$Y$51,'070821 For Trustees'!$Y$54,'070821 For Trustees'!$Y$55</definedName>
    <definedName name="QB_FORMULA_6" localSheetId="2" hidden="1">'072621 For Trustees'!$I$38,'072621 For Trustees'!$J$38,'072621 For Trustees'!$K$38,'072621 For Trustees'!$L$38,'072621 For Trustees'!$M$38,'072621 For Trustees'!$N$38,'072621 For Trustees'!$O$38,'072621 For Trustees'!$P$38,'072621 For Trustees'!$Q$38,'072621 For Trustees'!$R$38,'072621 For Trustees'!$S$38,'072621 For Trustees'!$X$38,'072621 For Trustees'!$Y$38,'072621 For Trustees'!$Y$51,'072621 For Trustees'!$Y$54,'072621 For Trustees'!$Y$55</definedName>
    <definedName name="QB_FORMULA_6" localSheetId="3" hidden="1">'072621 Working'!$I$38,'072621 Working'!$J$38,'072621 Working'!$K$38,'072621 Working'!$L$38,'072621 Working'!$M$38,'072621 Working'!$N$38,'072621 Working'!$O$38,'072621 Working'!$P$38,'072621 Working'!$Q$38,'072621 Working'!$R$38,'072621 Working'!$S$38,'072621 Working'!$X$38,'072621 Working'!$Y$38,'072621 Working'!$Y$42,'072621 Working'!$Y$45,'072621 Working'!$Y$46</definedName>
    <definedName name="QB_FORMULA_6" localSheetId="1" hidden="1">'080921 for Input'!$I$38,'080921 for Input'!$J$38,'080921 for Input'!$K$38,'080921 for Input'!$L$38,'080921 for Input'!$M$38,'080921 for Input'!$N$38,'080921 for Input'!$O$38,'080921 for Input'!$P$38,'080921 for Input'!$Q$38,'080921 for Input'!$R$38,'080921 for Input'!$S$38,'080921 for Input'!$X$38,'080921 for Input'!$Y$38,'080921 for Input'!$Y$51,'080921 for Input'!$Y$54,'080921 for Input'!$Y$55</definedName>
    <definedName name="QB_FORMULA_6" localSheetId="0" hidden="1">'Approved Budget'!$I$38,'Approved Budget'!$J$38,'Approved Budget'!$K$38,'Approved Budget'!$L$38,'Approved Budget'!$M$38,'Approved Budget'!$N$38,'Approved Budget'!$O$38,'Approved Budget'!$P$38,'Approved Budget'!$Q$38,'Approved Budget'!$R$38,'Approved Budget'!$S$38,'Approved Budget'!$X$38,'Approved Budget'!$Y$38,'Approved Budget'!$Y$51,'Approved Budget'!$Y$54,'Approved Budget'!$Y$55</definedName>
    <definedName name="QB_FORMULA_7" localSheetId="11" hidden="1">'041921 As downloaded'!$H$45,'041921 As downloaded'!$I$45,'041921 As downloaded'!$J$45,'041921 As downloaded'!$K$45,'041921 As downloaded'!$L$45,'041921 As downloaded'!$M$45,'041921 As downloaded'!$N$45,'041921 As downloaded'!$O$45,'041921 As downloaded'!$P$45,'041921 As downloaded'!$Q$45,'041921 As downloaded'!$R$45,'041921 As downloaded'!$S$45,'041921 As downloaded'!$T$45,'041921 As downloaded'!$U$45,'041921 As downloaded'!$U$47,'041921 As downloaded'!$U$48</definedName>
    <definedName name="QB_FORMULA_7" localSheetId="10" hidden="1">'041921 Working'!$H$47,'041921 Working'!$I$47,'041921 Working'!$J$47,'041921 Working'!$K$47,'041921 Working'!$L$47,'041921 Working'!$M$47,'041921 Working'!$N$47,'041921 Working'!$O$47,'041921 Working'!$P$47,'041921 Working'!$Q$47,'041921 Working'!$R$47,'041921 Working'!$S$47,'041921 Working'!$X$47,'041921 Working'!$Y$47,'041921 Working'!$Y$49,'041921 Working'!$Y$50</definedName>
    <definedName name="QB_FORMULA_7" localSheetId="8" hidden="1">'051021 For Trustees'!$H$47,'051021 For Trustees'!$I$47,'051021 For Trustees'!$J$47,'051021 For Trustees'!$K$47,'051021 For Trustees'!$L$47,'051021 For Trustees'!$M$47,'051021 For Trustees'!$N$47,'051021 For Trustees'!$O$47,'051021 For Trustees'!$P$47,'051021 For Trustees'!$Q$47,'051021 For Trustees'!$R$47,'051021 For Trustees'!$S$47,'051021 For Trustees'!$X$47,'051021 For Trustees'!$Y$47,'051021 For Trustees'!$Y$49,'051021 For Trustees'!$Y$50</definedName>
    <definedName name="QB_FORMULA_7" localSheetId="9" hidden="1">'051021 Working'!$H$47,'051021 Working'!$I$47,'051021 Working'!$J$47,'051021 Working'!$K$47,'051021 Working'!$L$47,'051021 Working'!$M$47,'051021 Working'!$N$47,'051021 Working'!$O$47,'051021 Working'!$P$47,'051021 Working'!$Q$47,'051021 Working'!$R$47,'051021 Working'!$S$47,'051021 Working'!$X$47,'051021 Working'!$Y$47,'051021 Working'!$Y$49,'051021 Working'!$Y$50</definedName>
    <definedName name="QB_FORMULA_7" localSheetId="6" hidden="1">'060421 For Trustees'!$G$47,'060421 For Trustees'!$H$47,'060421 For Trustees'!$I$47,'060421 For Trustees'!$J$47,'060421 For Trustees'!$K$47,'060421 For Trustees'!$L$47,'060421 For Trustees'!$M$47,'060421 For Trustees'!$N$47,'060421 For Trustees'!$O$47,'060421 For Trustees'!$P$47,'060421 For Trustees'!$Q$47,'060421 For Trustees'!$R$47,'060421 For Trustees'!$W$47,'060421 For Trustees'!$X$47,'060421 For Trustees'!$X$51,'060421 For Trustees'!$X$52</definedName>
    <definedName name="QB_FORMULA_7" localSheetId="7" hidden="1">'060421 Working'!$H$47,'060421 Working'!$I$47,'060421 Working'!$J$47,'060421 Working'!$K$47,'060421 Working'!$L$47,'060421 Working'!$M$47,'060421 Working'!$N$47,'060421 Working'!$O$47,'060421 Working'!$P$47,'060421 Working'!$Q$47,'060421 Working'!$R$47,'060421 Working'!$S$47,'060421 Working'!$X$47,'060421 Working'!$Y$47,'060421 Working'!$Y$49,'060421 Working'!$Y$50</definedName>
    <definedName name="QB_FORMULA_7" localSheetId="5" hidden="1">'070521 Working '!$H$47,'070521 Working '!$I$47,'070521 Working '!$J$47,'070521 Working '!$K$47,'070521 Working '!$L$47,'070521 Working '!$M$47,'070521 Working '!$N$47,'070521 Working '!$O$47,'070521 Working '!$P$47,'070521 Working '!$Q$47,'070521 Working '!$R$47,'070521 Working '!$S$47,'070521 Working '!$X$47,'070521 Working '!$Y$47,'070521 Working '!$Y$49,'070521 Working '!$Y$50</definedName>
    <definedName name="QB_FORMULA_7" localSheetId="4" hidden="1">'070821 For Trustees'!$H$56,'070821 For Trustees'!$I$56,'070821 For Trustees'!$J$56,'070821 For Trustees'!$K$56,'070821 For Trustees'!$L$56,'070821 For Trustees'!$M$56,'070821 For Trustees'!$N$56,'070821 For Trustees'!$O$56,'070821 For Trustees'!$P$56,'070821 For Trustees'!$Q$56,'070821 For Trustees'!$R$56,'070821 For Trustees'!$S$56,'070821 For Trustees'!$X$56,'070821 For Trustees'!$Y$56,'070821 For Trustees'!$Y$58,'070821 For Trustees'!$Y$59</definedName>
    <definedName name="QB_FORMULA_7" localSheetId="2" hidden="1">'072621 For Trustees'!$H$56,'072621 For Trustees'!$I$56,'072621 For Trustees'!$J$56,'072621 For Trustees'!$K$56,'072621 For Trustees'!$L$56,'072621 For Trustees'!$M$56,'072621 For Trustees'!$N$56,'072621 For Trustees'!$O$56,'072621 For Trustees'!$P$56,'072621 For Trustees'!$Q$56,'072621 For Trustees'!$R$56,'072621 For Trustees'!$S$56,'072621 For Trustees'!$X$56,'072621 For Trustees'!$Y$56,'072621 For Trustees'!$Y$58,'072621 For Trustees'!$Y$59</definedName>
    <definedName name="QB_FORMULA_7" localSheetId="3" hidden="1">'072621 Working'!$H$47,'072621 Working'!$I$47,'072621 Working'!$J$47,'072621 Working'!$K$47,'072621 Working'!$L$47,'072621 Working'!$M$47,'072621 Working'!$N$47,'072621 Working'!$O$47,'072621 Working'!$P$47,'072621 Working'!$Q$47,'072621 Working'!$R$47,'072621 Working'!$S$47,'072621 Working'!$X$47,'072621 Working'!$Y$47,'072621 Working'!$Y$49,'072621 Working'!$Y$50</definedName>
    <definedName name="QB_FORMULA_7" localSheetId="1" hidden="1">'080921 for Input'!$H$56,'080921 for Input'!$I$56,'080921 for Input'!$J$56,'080921 for Input'!$K$56,'080921 for Input'!$L$56,'080921 for Input'!$M$56,'080921 for Input'!$N$56,'080921 for Input'!$O$56,'080921 for Input'!$P$56,'080921 for Input'!$Q$56,'080921 for Input'!$R$56,'080921 for Input'!$S$56,'080921 for Input'!$X$56,'080921 for Input'!$Y$56,'080921 for Input'!$Y$58,'080921 for Input'!$Y$59</definedName>
    <definedName name="QB_FORMULA_7" localSheetId="0" hidden="1">'Approved Budget'!$H$56,'Approved Budget'!$I$56,'Approved Budget'!$J$56,'Approved Budget'!$K$56,'Approved Budget'!$L$56,'Approved Budget'!$M$56,'Approved Budget'!$N$56,'Approved Budget'!$O$56,'Approved Budget'!$P$56,'Approved Budget'!$Q$56,'Approved Budget'!$R$56,'Approved Budget'!$S$56,'Approved Budget'!$X$56,'Approved Budget'!$Y$56,'Approved Budget'!$Y$58,'Approved Budget'!$Y$59</definedName>
    <definedName name="QB_FORMULA_8" localSheetId="11" hidden="1">'041921 As downloaded'!$H$49,'041921 As downloaded'!$I$49,'041921 As downloaded'!$J$49,'041921 As downloaded'!$K$49,'041921 As downloaded'!$L$49,'041921 As downloaded'!$M$49,'041921 As downloaded'!$N$49,'041921 As downloaded'!$O$49,'041921 As downloaded'!$P$49,'041921 As downloaded'!$Q$49,'041921 As downloaded'!$R$49,'041921 As downloaded'!$S$49,'041921 As downloaded'!$T$49,'041921 As downloaded'!$U$49,'041921 As downloaded'!$U$51,'041921 As downloaded'!$U$52</definedName>
    <definedName name="QB_FORMULA_8" localSheetId="10" hidden="1">'041921 Working'!$H$51,'041921 Working'!$I$51,'041921 Working'!$J$51,'041921 Working'!$K$51,'041921 Working'!$L$51,'041921 Working'!$M$51,'041921 Working'!$N$51,'041921 Working'!$O$51,'041921 Working'!$P$51,'041921 Working'!$Q$51,'041921 Working'!$R$51,'041921 Working'!$S$51,'041921 Working'!$X$51,'041921 Working'!$Y$51,'041921 Working'!$Y$53,'041921 Working'!$Y$54</definedName>
    <definedName name="QB_FORMULA_8" localSheetId="8" hidden="1">'051021 For Trustees'!$H$51,'051021 For Trustees'!$I$51,'051021 For Trustees'!$J$51,'051021 For Trustees'!$K$51,'051021 For Trustees'!$L$51,'051021 For Trustees'!$M$51,'051021 For Trustees'!$N$51,'051021 For Trustees'!$O$51,'051021 For Trustees'!$P$51,'051021 For Trustees'!$Q$51,'051021 For Trustees'!$R$51,'051021 For Trustees'!$S$51,'051021 For Trustees'!$X$51,'051021 For Trustees'!$Y$51,'051021 For Trustees'!$Y$53,'051021 For Trustees'!$Y$54</definedName>
    <definedName name="QB_FORMULA_8" localSheetId="9" hidden="1">'051021 Working'!$H$51,'051021 Working'!$I$51,'051021 Working'!$J$51,'051021 Working'!$K$51,'051021 Working'!$L$51,'051021 Working'!$M$51,'051021 Working'!$N$51,'051021 Working'!$O$51,'051021 Working'!$P$51,'051021 Working'!$Q$51,'051021 Working'!$R$51,'051021 Working'!$S$51,'051021 Working'!$X$51,'051021 Working'!$Y$51,'051021 Working'!$Y$53,'051021 Working'!$Y$54</definedName>
    <definedName name="QB_FORMULA_8" localSheetId="6" hidden="1">'060421 For Trustees'!$G$53,'060421 For Trustees'!$H$53,'060421 For Trustees'!$I$53,'060421 For Trustees'!$J$53,'060421 For Trustees'!$K$53,'060421 For Trustees'!$L$53,'060421 For Trustees'!$M$53,'060421 For Trustees'!$N$53,'060421 For Trustees'!$O$53,'060421 For Trustees'!$P$53,'060421 For Trustees'!$Q$53,'060421 For Trustees'!$R$53,'060421 For Trustees'!$W$53,'060421 For Trustees'!$X$53,'060421 For Trustees'!$X$55,'060421 For Trustees'!$X$56</definedName>
    <definedName name="QB_FORMULA_8" localSheetId="7" hidden="1">'060421 Working'!$H$51,'060421 Working'!$I$51,'060421 Working'!$J$51,'060421 Working'!$K$51,'060421 Working'!$L$51,'060421 Working'!$M$51,'060421 Working'!$N$51,'060421 Working'!$O$51,'060421 Working'!$P$51,'060421 Working'!$Q$51,'060421 Working'!$R$51,'060421 Working'!$S$51,'060421 Working'!$X$51,'060421 Working'!$Y$51,'060421 Working'!$Y$53,'060421 Working'!$Y$54</definedName>
    <definedName name="QB_FORMULA_8" localSheetId="5" hidden="1">'070521 Working '!$H$51,'070521 Working '!$I$51,'070521 Working '!$J$51,'070521 Working '!$K$51,'070521 Working '!$L$51,'070521 Working '!$M$51,'070521 Working '!$N$51,'070521 Working '!$O$51,'070521 Working '!$P$51,'070521 Working '!$Q$51,'070521 Working '!$R$51,'070521 Working '!$S$51,'070521 Working '!$X$51,'070521 Working '!$Y$51,'070521 Working '!$Y$53,'070521 Working '!$Y$54</definedName>
    <definedName name="QB_FORMULA_8" localSheetId="4" hidden="1">'070821 For Trustees'!$H$60,'070821 For Trustees'!$I$60,'070821 For Trustees'!$J$60,'070821 For Trustees'!$K$60,'070821 For Trustees'!$L$60,'070821 For Trustees'!$M$60,'070821 For Trustees'!$N$60,'070821 For Trustees'!$O$60,'070821 For Trustees'!$P$60,'070821 For Trustees'!$Q$60,'070821 For Trustees'!$R$60,'070821 For Trustees'!$S$60,'070821 For Trustees'!$X$60,'070821 For Trustees'!$Y$60,'070821 For Trustees'!$Y$62,'070821 For Trustees'!$Y$63</definedName>
    <definedName name="QB_FORMULA_8" localSheetId="2" hidden="1">'072621 For Trustees'!$H$60,'072621 For Trustees'!$I$60,'072621 For Trustees'!$J$60,'072621 For Trustees'!$K$60,'072621 For Trustees'!$L$60,'072621 For Trustees'!$M$60,'072621 For Trustees'!$N$60,'072621 For Trustees'!$O$60,'072621 For Trustees'!$P$60,'072621 For Trustees'!$Q$60,'072621 For Trustees'!$R$60,'072621 For Trustees'!$S$60,'072621 For Trustees'!$X$60,'072621 For Trustees'!$Y$60,'072621 For Trustees'!$Y$62,'072621 For Trustees'!$Y$63</definedName>
    <definedName name="QB_FORMULA_8" localSheetId="3" hidden="1">'072621 Working'!$H$51,'072621 Working'!$I$51,'072621 Working'!$J$51,'072621 Working'!$K$51,'072621 Working'!$L$51,'072621 Working'!$M$51,'072621 Working'!$N$51,'072621 Working'!$O$51,'072621 Working'!$P$51,'072621 Working'!$Q$51,'072621 Working'!$R$51,'072621 Working'!$S$51,'072621 Working'!$X$51,'072621 Working'!$Y$51,'072621 Working'!$Y$53,'072621 Working'!$Y$54</definedName>
    <definedName name="QB_FORMULA_8" localSheetId="1" hidden="1">'080921 for Input'!$H$60,'080921 for Input'!$I$60,'080921 for Input'!$J$60,'080921 for Input'!$K$60,'080921 for Input'!$L$60,'080921 for Input'!$M$60,'080921 for Input'!$N$60,'080921 for Input'!$O$60,'080921 for Input'!$P$60,'080921 for Input'!$Q$60,'080921 for Input'!$R$60,'080921 for Input'!$S$60,'080921 for Input'!$X$60,'080921 for Input'!$Y$60,'080921 for Input'!$Y$62,'080921 for Input'!$Y$63</definedName>
    <definedName name="QB_FORMULA_8" localSheetId="0" hidden="1">'Approved Budget'!$H$60,'Approved Budget'!$I$60,'Approved Budget'!$J$60,'Approved Budget'!$K$60,'Approved Budget'!$L$60,'Approved Budget'!$M$60,'Approved Budget'!$N$60,'Approved Budget'!$O$60,'Approved Budget'!$P$60,'Approved Budget'!$Q$60,'Approved Budget'!$R$60,'Approved Budget'!$S$60,'Approved Budget'!$X$60,'Approved Budget'!$Y$60,'Approved Budget'!$Y$62,'Approved Budget'!$Y$63</definedName>
    <definedName name="QB_FORMULA_9" localSheetId="11" hidden="1">'041921 As downloaded'!$H$53,'041921 As downloaded'!$I$53,'041921 As downloaded'!$J$53,'041921 As downloaded'!$K$53,'041921 As downloaded'!$L$53,'041921 As downloaded'!$M$53,'041921 As downloaded'!$N$53,'041921 As downloaded'!$O$53,'041921 As downloaded'!$P$53,'041921 As downloaded'!$Q$53,'041921 As downloaded'!$R$53,'041921 As downloaded'!$S$53,'041921 As downloaded'!$T$53,'041921 As downloaded'!$U$53,'041921 As downloaded'!$U$55,'041921 As downloaded'!$U$56</definedName>
    <definedName name="QB_FORMULA_9" localSheetId="10" hidden="1">'041921 Working'!$H$55,'041921 Working'!$I$55,'041921 Working'!$J$55,'041921 Working'!$K$55,'041921 Working'!$L$55,'041921 Working'!$M$55,'041921 Working'!$N$55,'041921 Working'!$O$55,'041921 Working'!$P$55,'041921 Working'!$Q$55,'041921 Working'!$R$55,'041921 Working'!$S$55,'041921 Working'!$X$55,'041921 Working'!$Y$55,'041921 Working'!$Y$57,'041921 Working'!$Y$58</definedName>
    <definedName name="QB_FORMULA_9" localSheetId="8" hidden="1">'051021 For Trustees'!$H$55,'051021 For Trustees'!$I$55,'051021 For Trustees'!$J$55,'051021 For Trustees'!$K$55,'051021 For Trustees'!$L$55,'051021 For Trustees'!$M$55,'051021 For Trustees'!$N$55,'051021 For Trustees'!$O$55,'051021 For Trustees'!$P$55,'051021 For Trustees'!$Q$55,'051021 For Trustees'!$R$55,'051021 For Trustees'!$S$55,'051021 For Trustees'!$X$55,'051021 For Trustees'!$Y$55,'051021 For Trustees'!$Y$57,'051021 For Trustees'!$Y$58</definedName>
    <definedName name="QB_FORMULA_9" localSheetId="9" hidden="1">'051021 Working'!$H$55,'051021 Working'!$I$55,'051021 Working'!$J$55,'051021 Working'!$K$55,'051021 Working'!$L$55,'051021 Working'!$M$55,'051021 Working'!$N$55,'051021 Working'!$O$55,'051021 Working'!$P$55,'051021 Working'!$Q$55,'051021 Working'!$R$55,'051021 Working'!$S$55,'051021 Working'!$X$55,'051021 Working'!$Y$55,'051021 Working'!$Y$57,'051021 Working'!$Y$58</definedName>
    <definedName name="QB_FORMULA_9" localSheetId="6" hidden="1">'060421 For Trustees'!$G$57,'060421 For Trustees'!$H$57,'060421 For Trustees'!$I$57,'060421 For Trustees'!$J$57,'060421 For Trustees'!$K$57,'060421 For Trustees'!$L$57,'060421 For Trustees'!$M$57,'060421 For Trustees'!$N$57,'060421 For Trustees'!$O$57,'060421 For Trustees'!$P$57,'060421 For Trustees'!$Q$57,'060421 For Trustees'!$R$57,'060421 For Trustees'!$W$57,'060421 For Trustees'!$X$57,'060421 For Trustees'!$X$59,'060421 For Trustees'!$X$60</definedName>
    <definedName name="QB_FORMULA_9" localSheetId="7" hidden="1">'060421 Working'!$H$55,'060421 Working'!$I$55,'060421 Working'!$J$55,'060421 Working'!$K$55,'060421 Working'!$L$55,'060421 Working'!$M$55,'060421 Working'!$N$55,'060421 Working'!$O$55,'060421 Working'!$P$55,'060421 Working'!$Q$55,'060421 Working'!$R$55,'060421 Working'!$S$55,'060421 Working'!$X$55,'060421 Working'!$Y$55,'060421 Working'!$Y$57,'060421 Working'!$Y$58</definedName>
    <definedName name="QB_FORMULA_9" localSheetId="5" hidden="1">'070521 Working '!$H$55,'070521 Working '!$I$55,'070521 Working '!$J$55,'070521 Working '!$K$55,'070521 Working '!$L$55,'070521 Working '!$M$55,'070521 Working '!$N$55,'070521 Working '!$O$55,'070521 Working '!$P$55,'070521 Working '!$Q$55,'070521 Working '!$R$55,'070521 Working '!$S$55,'070521 Working '!$X$55,'070521 Working '!$Y$55,'070521 Working '!$Y$57,'070521 Working '!$Y$58</definedName>
    <definedName name="QB_FORMULA_9" localSheetId="4" hidden="1">'070821 For Trustees'!$H$64,'070821 For Trustees'!$I$64,'070821 For Trustees'!$J$64,'070821 For Trustees'!$K$64,'070821 For Trustees'!$L$64,'070821 For Trustees'!$M$64,'070821 For Trustees'!$N$64,'070821 For Trustees'!$O$64,'070821 For Trustees'!$P$64,'070821 For Trustees'!$Q$64,'070821 For Trustees'!$R$64,'070821 For Trustees'!$S$64,'070821 For Trustees'!$X$64,'070821 For Trustees'!$Y$64,'070821 For Trustees'!$Y$66,'070821 For Trustees'!$Y$67</definedName>
    <definedName name="QB_FORMULA_9" localSheetId="2" hidden="1">'072621 For Trustees'!$H$64,'072621 For Trustees'!$I$64,'072621 For Trustees'!$J$64,'072621 For Trustees'!$K$64,'072621 For Trustees'!$L$64,'072621 For Trustees'!$M$64,'072621 For Trustees'!$N$64,'072621 For Trustees'!$O$64,'072621 For Trustees'!$P$64,'072621 For Trustees'!$Q$64,'072621 For Trustees'!$R$64,'072621 For Trustees'!$S$64,'072621 For Trustees'!$X$64,'072621 For Trustees'!$Y$64,'072621 For Trustees'!$Y$66,'072621 For Trustees'!$Y$67</definedName>
    <definedName name="QB_FORMULA_9" localSheetId="3" hidden="1">'072621 Working'!$H$55,'072621 Working'!$I$55,'072621 Working'!$J$55,'072621 Working'!$K$55,'072621 Working'!$L$55,'072621 Working'!$M$55,'072621 Working'!$N$55,'072621 Working'!$O$55,'072621 Working'!$P$55,'072621 Working'!$Q$55,'072621 Working'!$R$55,'072621 Working'!$S$55,'072621 Working'!$X$55,'072621 Working'!$Y$55,'072621 Working'!$Y$57,'072621 Working'!$Y$58</definedName>
    <definedName name="QB_FORMULA_9" localSheetId="1" hidden="1">'080921 for Input'!$H$64,'080921 for Input'!$I$64,'080921 for Input'!$J$64,'080921 for Input'!$K$64,'080921 for Input'!$L$64,'080921 for Input'!$M$64,'080921 for Input'!$N$64,'080921 for Input'!$O$64,'080921 for Input'!$P$64,'080921 for Input'!$Q$64,'080921 for Input'!$R$64,'080921 for Input'!$S$64,'080921 for Input'!$X$64,'080921 for Input'!$Y$64,'080921 for Input'!$Y$66,'080921 for Input'!$Y$67</definedName>
    <definedName name="QB_FORMULA_9" localSheetId="0" hidden="1">'Approved Budget'!$H$64,'Approved Budget'!$I$64,'Approved Budget'!$J$64,'Approved Budget'!$K$64,'Approved Budget'!$L$64,'Approved Budget'!$M$64,'Approved Budget'!$N$64,'Approved Budget'!$O$64,'Approved Budget'!$P$64,'Approved Budget'!$Q$64,'Approved Budget'!$R$64,'Approved Budget'!$S$64,'Approved Budget'!$X$64,'Approved Budget'!$Y$64,'Approved Budget'!$Y$66,'Approved Budget'!$Y$67</definedName>
    <definedName name="QB_ROW_103260" localSheetId="11" hidden="1">'041921 As downloaded'!$G$97</definedName>
    <definedName name="QB_ROW_103260" localSheetId="10" hidden="1">'041921 Working'!$G$102</definedName>
    <definedName name="QB_ROW_103260" localSheetId="8" hidden="1">'051021 For Trustees'!$G$102</definedName>
    <definedName name="QB_ROW_103260" localSheetId="9" hidden="1">'051021 Working'!$G$102</definedName>
    <definedName name="QB_ROW_103260" localSheetId="6" hidden="1">'060421 For Trustees'!$F$122</definedName>
    <definedName name="QB_ROW_103260" localSheetId="7" hidden="1">'060421 Working'!$G$102</definedName>
    <definedName name="QB_ROW_103260" localSheetId="5" hidden="1">'070521 Working '!$G$102</definedName>
    <definedName name="QB_ROW_103260" localSheetId="4" hidden="1">'070821 For Trustees'!$G$118</definedName>
    <definedName name="QB_ROW_103260" localSheetId="2" hidden="1">'072621 For Trustees'!$G$117</definedName>
    <definedName name="QB_ROW_103260" localSheetId="3" hidden="1">'072621 Working'!$G$102</definedName>
    <definedName name="QB_ROW_103260" localSheetId="1" hidden="1">'080921 for Input'!$G$117</definedName>
    <definedName name="QB_ROW_103260" localSheetId="0" hidden="1">'Approved Budget'!$G$117</definedName>
    <definedName name="QB_ROW_109260" localSheetId="11" hidden="1">'041921 As downloaded'!$G$85</definedName>
    <definedName name="QB_ROW_109260" localSheetId="10" hidden="1">'041921 Working'!$G$88</definedName>
    <definedName name="QB_ROW_109260" localSheetId="8" hidden="1">'051021 For Trustees'!$G$88</definedName>
    <definedName name="QB_ROW_109260" localSheetId="9" hidden="1">'051021 Working'!$G$88</definedName>
    <definedName name="QB_ROW_109260" localSheetId="6" hidden="1">'060421 For Trustees'!$F$108</definedName>
    <definedName name="QB_ROW_109260" localSheetId="7" hidden="1">'060421 Working'!$G$88</definedName>
    <definedName name="QB_ROW_109260" localSheetId="5" hidden="1">'070521 Working '!$G$88</definedName>
    <definedName name="QB_ROW_109260" localSheetId="4" hidden="1">'070821 For Trustees'!$G$104</definedName>
    <definedName name="QB_ROW_109260" localSheetId="2" hidden="1">'072621 For Trustees'!$G$103</definedName>
    <definedName name="QB_ROW_109260" localSheetId="3" hidden="1">'072621 Working'!$G$88</definedName>
    <definedName name="QB_ROW_109260" localSheetId="1" hidden="1">'080921 for Input'!$G$103</definedName>
    <definedName name="QB_ROW_109260" localSheetId="0" hidden="1">'Approved Budget'!$G$103</definedName>
    <definedName name="QB_ROW_11260" localSheetId="11" hidden="1">'041921 As downloaded'!$G$42</definedName>
    <definedName name="QB_ROW_11260" localSheetId="10" hidden="1">'041921 Working'!$G$42</definedName>
    <definedName name="QB_ROW_11260" localSheetId="8" hidden="1">'051021 For Trustees'!$G$42</definedName>
    <definedName name="QB_ROW_11260" localSheetId="9" hidden="1">'051021 Working'!$G$42</definedName>
    <definedName name="QB_ROW_11260" localSheetId="6" hidden="1">'060421 For Trustees'!$F$42</definedName>
    <definedName name="QB_ROW_11260" localSheetId="7" hidden="1">'060421 Working'!$G$42</definedName>
    <definedName name="QB_ROW_11260" localSheetId="5" hidden="1">'070521 Working '!$G$42</definedName>
    <definedName name="QB_ROW_11260" localSheetId="4" hidden="1">'070821 For Trustees'!$G$51</definedName>
    <definedName name="QB_ROW_11260" localSheetId="2" hidden="1">'072621 For Trustees'!$G$51</definedName>
    <definedName name="QB_ROW_11260" localSheetId="3" hidden="1">'072621 Working'!$G$42</definedName>
    <definedName name="QB_ROW_11260" localSheetId="1" hidden="1">'080921 for Input'!$G$51</definedName>
    <definedName name="QB_ROW_11260" localSheetId="0" hidden="1">'Approved Budget'!$G$51</definedName>
    <definedName name="QB_ROW_12250" localSheetId="11" hidden="1">'041921 As downloaded'!$F$32</definedName>
    <definedName name="QB_ROW_12250" localSheetId="10" hidden="1">'041921 Working'!$F$32</definedName>
    <definedName name="QB_ROW_12250" localSheetId="8" hidden="1">'051021 For Trustees'!$F$32</definedName>
    <definedName name="QB_ROW_12250" localSheetId="9" hidden="1">'051021 Working'!$F$32</definedName>
    <definedName name="QB_ROW_12250" localSheetId="6" hidden="1">'060421 For Trustees'!$E$32</definedName>
    <definedName name="QB_ROW_12250" localSheetId="7" hidden="1">'060421 Working'!$F$32</definedName>
    <definedName name="QB_ROW_12250" localSheetId="5" hidden="1">'070521 Working '!$F$32</definedName>
    <definedName name="QB_ROW_12250" localSheetId="4" hidden="1">'070821 For Trustees'!$F$32</definedName>
    <definedName name="QB_ROW_12250" localSheetId="2" hidden="1">'072621 For Trustees'!$F$32</definedName>
    <definedName name="QB_ROW_12250" localSheetId="3" hidden="1">'072621 Working'!$F$32</definedName>
    <definedName name="QB_ROW_12250" localSheetId="1" hidden="1">'080921 for Input'!$F$32</definedName>
    <definedName name="QB_ROW_12250" localSheetId="0" hidden="1">'Approved Budget'!$F$32</definedName>
    <definedName name="QB_ROW_1260" localSheetId="11" hidden="1">'041921 As downloaded'!$G$55</definedName>
    <definedName name="QB_ROW_1260" localSheetId="10" hidden="1">'041921 Working'!$G$57</definedName>
    <definedName name="QB_ROW_1260" localSheetId="8" hidden="1">'051021 For Trustees'!$G$57</definedName>
    <definedName name="QB_ROW_1260" localSheetId="9" hidden="1">'051021 Working'!$G$57</definedName>
    <definedName name="QB_ROW_1260" localSheetId="6" hidden="1">'060421 For Trustees'!$F$59</definedName>
    <definedName name="QB_ROW_1260" localSheetId="7" hidden="1">'060421 Working'!$G$57</definedName>
    <definedName name="QB_ROW_1260" localSheetId="5" hidden="1">'070521 Working '!$G$57</definedName>
    <definedName name="QB_ROW_1260" localSheetId="4" hidden="1">'070821 For Trustees'!$G$66</definedName>
    <definedName name="QB_ROW_1260" localSheetId="2" hidden="1">'072621 For Trustees'!$G$66</definedName>
    <definedName name="QB_ROW_1260" localSheetId="3" hidden="1">'072621 Working'!$G$57</definedName>
    <definedName name="QB_ROW_1260" localSheetId="1" hidden="1">'080921 for Input'!$G$66</definedName>
    <definedName name="QB_ROW_1260" localSheetId="0" hidden="1">'Approved Budget'!$G$66</definedName>
    <definedName name="QB_ROW_13250" localSheetId="11" hidden="1">'041921 As downloaded'!$F$19</definedName>
    <definedName name="QB_ROW_13250" localSheetId="10" hidden="1">'041921 Working'!$F$19</definedName>
    <definedName name="QB_ROW_13250" localSheetId="8" hidden="1">'051021 For Trustees'!$F$19</definedName>
    <definedName name="QB_ROW_13250" localSheetId="9" hidden="1">'051021 Working'!$F$19</definedName>
    <definedName name="QB_ROW_13250" localSheetId="6" hidden="1">'060421 For Trustees'!$E$19</definedName>
    <definedName name="QB_ROW_13250" localSheetId="7" hidden="1">'060421 Working'!$F$19</definedName>
    <definedName name="QB_ROW_13250" localSheetId="5" hidden="1">'070521 Working '!$F$19</definedName>
    <definedName name="QB_ROW_13250" localSheetId="4" hidden="1">'070821 For Trustees'!$F$19</definedName>
    <definedName name="QB_ROW_13250" localSheetId="2" hidden="1">'072621 For Trustees'!$F$19</definedName>
    <definedName name="QB_ROW_13250" localSheetId="3" hidden="1">'072621 Working'!$F$19</definedName>
    <definedName name="QB_ROW_13250" localSheetId="1" hidden="1">'080921 for Input'!$F$19</definedName>
    <definedName name="QB_ROW_13250" localSheetId="0" hidden="1">'Approved Budget'!$F$19</definedName>
    <definedName name="QB_ROW_142260" localSheetId="11" hidden="1">'041921 As downloaded'!$G$115</definedName>
    <definedName name="QB_ROW_142260" localSheetId="10" hidden="1">'041921 Working'!$G$121</definedName>
    <definedName name="QB_ROW_142260" localSheetId="8" hidden="1">'051021 For Trustees'!$G$121</definedName>
    <definedName name="QB_ROW_142260" localSheetId="9" hidden="1">'051021 Working'!$G$121</definedName>
    <definedName name="QB_ROW_142260" localSheetId="6" hidden="1">'060421 For Trustees'!$F$152</definedName>
    <definedName name="QB_ROW_142260" localSheetId="7" hidden="1">'060421 Working'!$G$121</definedName>
    <definedName name="QB_ROW_142260" localSheetId="5" hidden="1">'070521 Working '!$G$121</definedName>
    <definedName name="QB_ROW_142260" localSheetId="4" hidden="1">'070821 For Trustees'!$G$147</definedName>
    <definedName name="QB_ROW_142260" localSheetId="2" hidden="1">'072621 For Trustees'!$G$146</definedName>
    <definedName name="QB_ROW_142260" localSheetId="3" hidden="1">'072621 Working'!$G$121</definedName>
    <definedName name="QB_ROW_142260" localSheetId="1" hidden="1">'080921 for Input'!$G$146</definedName>
    <definedName name="QB_ROW_142260" localSheetId="0" hidden="1">'Approved Budget'!$G$146</definedName>
    <definedName name="QB_ROW_14250" localSheetId="11" hidden="1">'041921 As downloaded'!$F$23</definedName>
    <definedName name="QB_ROW_14250" localSheetId="10" hidden="1">'041921 Working'!$F$23</definedName>
    <definedName name="QB_ROW_14250" localSheetId="8" hidden="1">'051021 For Trustees'!$F$23</definedName>
    <definedName name="QB_ROW_14250" localSheetId="9" hidden="1">'051021 Working'!$F$23</definedName>
    <definedName name="QB_ROW_14250" localSheetId="6" hidden="1">'060421 For Trustees'!$E$23</definedName>
    <definedName name="QB_ROW_14250" localSheetId="7" hidden="1">'060421 Working'!$F$23</definedName>
    <definedName name="QB_ROW_14250" localSheetId="5" hidden="1">'070521 Working '!$F$23</definedName>
    <definedName name="QB_ROW_14250" localSheetId="4" hidden="1">'070821 For Trustees'!$F$23</definedName>
    <definedName name="QB_ROW_14250" localSheetId="2" hidden="1">'072621 For Trustees'!$F$23</definedName>
    <definedName name="QB_ROW_14250" localSheetId="3" hidden="1">'072621 Working'!$F$23</definedName>
    <definedName name="QB_ROW_14250" localSheetId="1" hidden="1">'080921 for Input'!$F$23</definedName>
    <definedName name="QB_ROW_14250" localSheetId="0" hidden="1">'Approved Budget'!$F$23</definedName>
    <definedName name="QB_ROW_143250" localSheetId="11" hidden="1">'041921 As downloaded'!$F$20</definedName>
    <definedName name="QB_ROW_143250" localSheetId="10" hidden="1">'041921 Working'!$F$20</definedName>
    <definedName name="QB_ROW_143250" localSheetId="8" hidden="1">'051021 For Trustees'!$F$20</definedName>
    <definedName name="QB_ROW_143250" localSheetId="9" hidden="1">'051021 Working'!$F$20</definedName>
    <definedName name="QB_ROW_143250" localSheetId="6" hidden="1">'060421 For Trustees'!$E$20</definedName>
    <definedName name="QB_ROW_143250" localSheetId="7" hidden="1">'060421 Working'!$F$20</definedName>
    <definedName name="QB_ROW_143250" localSheetId="5" hidden="1">'070521 Working '!$F$20</definedName>
    <definedName name="QB_ROW_143250" localSheetId="4" hidden="1">'070821 For Trustees'!$F$20</definedName>
    <definedName name="QB_ROW_143250" localSheetId="2" hidden="1">'072621 For Trustees'!$F$20</definedName>
    <definedName name="QB_ROW_143250" localSheetId="3" hidden="1">'072621 Working'!$F$20</definedName>
    <definedName name="QB_ROW_143250" localSheetId="1" hidden="1">'080921 for Input'!$F$20</definedName>
    <definedName name="QB_ROW_143250" localSheetId="0" hidden="1">'Approved Budget'!$F$20</definedName>
    <definedName name="QB_ROW_146250" localSheetId="11" hidden="1">'041921 As downloaded'!$F$18</definedName>
    <definedName name="QB_ROW_146250" localSheetId="10" hidden="1">'041921 Working'!$F$18</definedName>
    <definedName name="QB_ROW_146250" localSheetId="8" hidden="1">'051021 For Trustees'!$F$18</definedName>
    <definedName name="QB_ROW_146250" localSheetId="9" hidden="1">'051021 Working'!$F$18</definedName>
    <definedName name="QB_ROW_146250" localSheetId="6" hidden="1">'060421 For Trustees'!$E$18</definedName>
    <definedName name="QB_ROW_146250" localSheetId="7" hidden="1">'060421 Working'!$F$18</definedName>
    <definedName name="QB_ROW_146250" localSheetId="5" hidden="1">'070521 Working '!$F$18</definedName>
    <definedName name="QB_ROW_146250" localSheetId="4" hidden="1">'070821 For Trustees'!$F$18</definedName>
    <definedName name="QB_ROW_146250" localSheetId="2" hidden="1">'072621 For Trustees'!$F$18</definedName>
    <definedName name="QB_ROW_146250" localSheetId="3" hidden="1">'072621 Working'!$F$18</definedName>
    <definedName name="QB_ROW_146250" localSheetId="1" hidden="1">'080921 for Input'!$F$18</definedName>
    <definedName name="QB_ROW_146250" localSheetId="0" hidden="1">'Approved Budget'!$F$18</definedName>
    <definedName name="QB_ROW_154260" localSheetId="11" hidden="1">'041921 As downloaded'!$G$44</definedName>
    <definedName name="QB_ROW_154260" localSheetId="10" hidden="1">'041921 Working'!$G$46</definedName>
    <definedName name="QB_ROW_154260" localSheetId="8" hidden="1">'051021 For Trustees'!$G$46</definedName>
    <definedName name="QB_ROW_154260" localSheetId="9" hidden="1">'051021 Working'!$G$46</definedName>
    <definedName name="QB_ROW_154260" localSheetId="6" hidden="1">'060421 For Trustees'!$F$46</definedName>
    <definedName name="QB_ROW_154260" localSheetId="7" hidden="1">'060421 Working'!$G$46</definedName>
    <definedName name="QB_ROW_154260" localSheetId="5" hidden="1">'070521 Working '!$G$46</definedName>
    <definedName name="QB_ROW_154260" localSheetId="4" hidden="1">'070821 For Trustees'!$G$55</definedName>
    <definedName name="QB_ROW_154260" localSheetId="2" hidden="1">'072621 For Trustees'!$G$55</definedName>
    <definedName name="QB_ROW_154260" localSheetId="3" hidden="1">'072621 Working'!$G$46</definedName>
    <definedName name="QB_ROW_154260" localSheetId="1" hidden="1">'080921 for Input'!$G$55</definedName>
    <definedName name="QB_ROW_154260" localSheetId="0" hidden="1">'Approved Budget'!$G$55</definedName>
    <definedName name="QB_ROW_155260" localSheetId="11" hidden="1">'041921 As downloaded'!$G$56</definedName>
    <definedName name="QB_ROW_155260" localSheetId="10" hidden="1">'041921 Working'!$G$58</definedName>
    <definedName name="QB_ROW_155260" localSheetId="8" hidden="1">'051021 For Trustees'!$G$58</definedName>
    <definedName name="QB_ROW_155260" localSheetId="9" hidden="1">'051021 Working'!$G$58</definedName>
    <definedName name="QB_ROW_155260" localSheetId="6" hidden="1">'060421 For Trustees'!$F$60</definedName>
    <definedName name="QB_ROW_155260" localSheetId="7" hidden="1">'060421 Working'!$G$58</definedName>
    <definedName name="QB_ROW_155260" localSheetId="5" hidden="1">'070521 Working '!$G$58</definedName>
    <definedName name="QB_ROW_155260" localSheetId="4" hidden="1">'070821 For Trustees'!$G$67</definedName>
    <definedName name="QB_ROW_155260" localSheetId="2" hidden="1">'072621 For Trustees'!$G$67</definedName>
    <definedName name="QB_ROW_155260" localSheetId="3" hidden="1">'072621 Working'!$G$58</definedName>
    <definedName name="QB_ROW_155260" localSheetId="1" hidden="1">'080921 for Input'!$G$67</definedName>
    <definedName name="QB_ROW_155260" localSheetId="0" hidden="1">'Approved Budget'!$G$67</definedName>
    <definedName name="QB_ROW_159260" localSheetId="11" hidden="1">'041921 As downloaded'!$G$70</definedName>
    <definedName name="QB_ROW_159260" localSheetId="10" hidden="1">'041921 Working'!$G$73</definedName>
    <definedName name="QB_ROW_159260" localSheetId="8" hidden="1">'051021 For Trustees'!$G$73</definedName>
    <definedName name="QB_ROW_159260" localSheetId="9" hidden="1">'051021 Working'!$G$73</definedName>
    <definedName name="QB_ROW_159260" localSheetId="6" hidden="1">'060421 For Trustees'!$F$93</definedName>
    <definedName name="QB_ROW_159260" localSheetId="7" hidden="1">'060421 Working'!$G$73</definedName>
    <definedName name="QB_ROW_159260" localSheetId="5" hidden="1">'070521 Working '!$G$73</definedName>
    <definedName name="QB_ROW_159260" localSheetId="4" hidden="1">'070821 For Trustees'!$G$89</definedName>
    <definedName name="QB_ROW_159260" localSheetId="2" hidden="1">'072621 For Trustees'!$G$88</definedName>
    <definedName name="QB_ROW_159260" localSheetId="3" hidden="1">'072621 Working'!$G$73</definedName>
    <definedName name="QB_ROW_159260" localSheetId="1" hidden="1">'080921 for Input'!$G$88</definedName>
    <definedName name="QB_ROW_159260" localSheetId="0" hidden="1">'Approved Budget'!$G$88</definedName>
    <definedName name="QB_ROW_160260" localSheetId="11" hidden="1">'041921 As downloaded'!$G$76</definedName>
    <definedName name="QB_ROW_160260" localSheetId="10" hidden="1">'041921 Working'!$G$79</definedName>
    <definedName name="QB_ROW_160260" localSheetId="8" hidden="1">'051021 For Trustees'!$G$79</definedName>
    <definedName name="QB_ROW_160260" localSheetId="9" hidden="1">'051021 Working'!$G$79</definedName>
    <definedName name="QB_ROW_160260" localSheetId="6" hidden="1">'060421 For Trustees'!$F$99</definedName>
    <definedName name="QB_ROW_160260" localSheetId="7" hidden="1">'060421 Working'!$G$79</definedName>
    <definedName name="QB_ROW_160260" localSheetId="5" hidden="1">'070521 Working '!$G$79</definedName>
    <definedName name="QB_ROW_160260" localSheetId="4" hidden="1">'070821 For Trustees'!$G$95</definedName>
    <definedName name="QB_ROW_160260" localSheetId="2" hidden="1">'072621 For Trustees'!$G$94</definedName>
    <definedName name="QB_ROW_160260" localSheetId="3" hidden="1">'072621 Working'!$G$79</definedName>
    <definedName name="QB_ROW_160260" localSheetId="1" hidden="1">'080921 for Input'!$G$94</definedName>
    <definedName name="QB_ROW_160260" localSheetId="0" hidden="1">'Approved Budget'!$G$94</definedName>
    <definedName name="QB_ROW_161250" localSheetId="11" hidden="1">'041921 As downloaded'!$F$9</definedName>
    <definedName name="QB_ROW_161250" localSheetId="10" hidden="1">'041921 Working'!$F$9</definedName>
    <definedName name="QB_ROW_161250" localSheetId="8" hidden="1">'051021 For Trustees'!$F$9</definedName>
    <definedName name="QB_ROW_161250" localSheetId="9" hidden="1">'051021 Working'!$F$9</definedName>
    <definedName name="QB_ROW_161250" localSheetId="6" hidden="1">'060421 For Trustees'!$E$9</definedName>
    <definedName name="QB_ROW_161250" localSheetId="7" hidden="1">'060421 Working'!$F$9</definedName>
    <definedName name="QB_ROW_161250" localSheetId="5" hidden="1">'070521 Working '!$F$9</definedName>
    <definedName name="QB_ROW_161250" localSheetId="4" hidden="1">'070821 For Trustees'!$F$9</definedName>
    <definedName name="QB_ROW_161250" localSheetId="2" hidden="1">'072621 For Trustees'!$F$9</definedName>
    <definedName name="QB_ROW_161250" localSheetId="3" hidden="1">'072621 Working'!$F$9</definedName>
    <definedName name="QB_ROW_161250" localSheetId="1" hidden="1">'080921 for Input'!$F$9</definedName>
    <definedName name="QB_ROW_161250" localSheetId="0" hidden="1">'Approved Budget'!$F$9</definedName>
    <definedName name="QB_ROW_164250" localSheetId="11" hidden="1">'041921 As downloaded'!$F$12</definedName>
    <definedName name="QB_ROW_164250" localSheetId="10" hidden="1">'041921 Working'!$F$12</definedName>
    <definedName name="QB_ROW_164250" localSheetId="8" hidden="1">'051021 For Trustees'!$F$12</definedName>
    <definedName name="QB_ROW_164250" localSheetId="9" hidden="1">'051021 Working'!$F$12</definedName>
    <definedName name="QB_ROW_164250" localSheetId="6" hidden="1">'060421 For Trustees'!$E$12</definedName>
    <definedName name="QB_ROW_164250" localSheetId="7" hidden="1">'060421 Working'!$F$12</definedName>
    <definedName name="QB_ROW_164250" localSheetId="5" hidden="1">'070521 Working '!$F$12</definedName>
    <definedName name="QB_ROW_164250" localSheetId="4" hidden="1">'070821 For Trustees'!$F$12</definedName>
    <definedName name="QB_ROW_164250" localSheetId="2" hidden="1">'072621 For Trustees'!$F$12</definedName>
    <definedName name="QB_ROW_164250" localSheetId="3" hidden="1">'072621 Working'!$F$12</definedName>
    <definedName name="QB_ROW_164250" localSheetId="1" hidden="1">'080921 for Input'!$F$12</definedName>
    <definedName name="QB_ROW_164250" localSheetId="0" hidden="1">'Approved Budget'!$F$12</definedName>
    <definedName name="QB_ROW_165260" localSheetId="11" hidden="1">'041921 As downloaded'!$G$61</definedName>
    <definedName name="QB_ROW_165260" localSheetId="10" hidden="1">'041921 Working'!$G$64</definedName>
    <definedName name="QB_ROW_165260" localSheetId="8" hidden="1">'051021 For Trustees'!$G$64</definedName>
    <definedName name="QB_ROW_165260" localSheetId="9" hidden="1">'051021 Working'!$G$64</definedName>
    <definedName name="QB_ROW_165260" localSheetId="6" hidden="1">'060421 For Trustees'!$F$66</definedName>
    <definedName name="QB_ROW_165260" localSheetId="7" hidden="1">'060421 Working'!$G$64</definedName>
    <definedName name="QB_ROW_165260" localSheetId="5" hidden="1">'070521 Working '!$G$64</definedName>
    <definedName name="QB_ROW_165260" localSheetId="4" hidden="1">'070821 For Trustees'!$G$73</definedName>
    <definedName name="QB_ROW_165260" localSheetId="2" hidden="1">'072621 For Trustees'!$G$73</definedName>
    <definedName name="QB_ROW_165260" localSheetId="3" hidden="1">'072621 Working'!$G$64</definedName>
    <definedName name="QB_ROW_165260" localSheetId="1" hidden="1">'080921 for Input'!$G$73</definedName>
    <definedName name="QB_ROW_165260" localSheetId="0" hidden="1">'Approved Budget'!$G$73</definedName>
    <definedName name="QB_ROW_166260" localSheetId="11" hidden="1">'041921 As downloaded'!$G$43</definedName>
    <definedName name="QB_ROW_166260" localSheetId="10" hidden="1">'041921 Working'!$G$45</definedName>
    <definedName name="QB_ROW_166260" localSheetId="8" hidden="1">'051021 For Trustees'!$G$45</definedName>
    <definedName name="QB_ROW_166260" localSheetId="9" hidden="1">'051021 Working'!$G$45</definedName>
    <definedName name="QB_ROW_166260" localSheetId="6" hidden="1">'060421 For Trustees'!$F$45</definedName>
    <definedName name="QB_ROW_166260" localSheetId="7" hidden="1">'060421 Working'!$G$45</definedName>
    <definedName name="QB_ROW_166260" localSheetId="5" hidden="1">'070521 Working '!$G$45</definedName>
    <definedName name="QB_ROW_166260" localSheetId="4" hidden="1">'070821 For Trustees'!$G$54</definedName>
    <definedName name="QB_ROW_166260" localSheetId="2" hidden="1">'072621 For Trustees'!$G$54</definedName>
    <definedName name="QB_ROW_166260" localSheetId="3" hidden="1">'072621 Working'!$G$45</definedName>
    <definedName name="QB_ROW_166260" localSheetId="1" hidden="1">'080921 for Input'!$G$54</definedName>
    <definedName name="QB_ROW_166260" localSheetId="0" hidden="1">'Approved Budget'!$G$54</definedName>
    <definedName name="QB_ROW_168240" localSheetId="11" hidden="1">'041921 As downloaded'!$E$36</definedName>
    <definedName name="QB_ROW_168240" localSheetId="10" hidden="1">'041921 Working'!$E$36</definedName>
    <definedName name="QB_ROW_168240" localSheetId="8" hidden="1">'051021 For Trustees'!$E$36</definedName>
    <definedName name="QB_ROW_168240" localSheetId="9" hidden="1">'051021 Working'!$E$36</definedName>
    <definedName name="QB_ROW_168240" localSheetId="6" hidden="1">'060421 For Trustees'!$D$36</definedName>
    <definedName name="QB_ROW_168240" localSheetId="7" hidden="1">'060421 Working'!$E$36</definedName>
    <definedName name="QB_ROW_168240" localSheetId="5" hidden="1">'070521 Working '!$E$36</definedName>
    <definedName name="QB_ROW_168240" localSheetId="4" hidden="1">'070821 For Trustees'!$E$36</definedName>
    <definedName name="QB_ROW_168240" localSheetId="2" hidden="1">'072621 For Trustees'!$E$36</definedName>
    <definedName name="QB_ROW_168240" localSheetId="3" hidden="1">'072621 Working'!$E$36</definedName>
    <definedName name="QB_ROW_168240" localSheetId="1" hidden="1">'080921 for Input'!$E$36</definedName>
    <definedName name="QB_ROW_168240" localSheetId="0" hidden="1">'Approved Budget'!$E$36</definedName>
    <definedName name="QB_ROW_171040" localSheetId="11" hidden="1">'041921 As downloaded'!$E$4</definedName>
    <definedName name="QB_ROW_171040" localSheetId="10" hidden="1">'041921 Working'!$E$4</definedName>
    <definedName name="QB_ROW_171040" localSheetId="8" hidden="1">'051021 For Trustees'!$E$4</definedName>
    <definedName name="QB_ROW_171040" localSheetId="9" hidden="1">'051021 Working'!$E$4</definedName>
    <definedName name="QB_ROW_171040" localSheetId="6" hidden="1">'060421 For Trustees'!$D$4</definedName>
    <definedName name="QB_ROW_171040" localSheetId="7" hidden="1">'060421 Working'!$E$4</definedName>
    <definedName name="QB_ROW_171040" localSheetId="5" hidden="1">'070521 Working '!$E$4</definedName>
    <definedName name="QB_ROW_171040" localSheetId="4" hidden="1">'070821 For Trustees'!$E$4</definedName>
    <definedName name="QB_ROW_171040" localSheetId="2" hidden="1">'072621 For Trustees'!$E$4</definedName>
    <definedName name="QB_ROW_171040" localSheetId="3" hidden="1">'072621 Working'!$E$4</definedName>
    <definedName name="QB_ROW_171040" localSheetId="1" hidden="1">'080921 for Input'!$E$4</definedName>
    <definedName name="QB_ROW_171040" localSheetId="0" hidden="1">'Approved Budget'!$E$4</definedName>
    <definedName name="QB_ROW_171340" localSheetId="11" hidden="1">'041921 As downloaded'!$E$14</definedName>
    <definedName name="QB_ROW_171340" localSheetId="10" hidden="1">'041921 Working'!$E$14</definedName>
    <definedName name="QB_ROW_171340" localSheetId="8" hidden="1">'051021 For Trustees'!$E$14</definedName>
    <definedName name="QB_ROW_171340" localSheetId="9" hidden="1">'051021 Working'!$E$14</definedName>
    <definedName name="QB_ROW_171340" localSheetId="6" hidden="1">'060421 For Trustees'!$D$14</definedName>
    <definedName name="QB_ROW_171340" localSheetId="7" hidden="1">'060421 Working'!$E$14</definedName>
    <definedName name="QB_ROW_171340" localSheetId="5" hidden="1">'070521 Working '!$E$14</definedName>
    <definedName name="QB_ROW_171340" localSheetId="4" hidden="1">'070821 For Trustees'!$E$14</definedName>
    <definedName name="QB_ROW_171340" localSheetId="2" hidden="1">'072621 For Trustees'!$E$14</definedName>
    <definedName name="QB_ROW_171340" localSheetId="3" hidden="1">'072621 Working'!$E$14</definedName>
    <definedName name="QB_ROW_171340" localSheetId="1" hidden="1">'080921 for Input'!$E$14</definedName>
    <definedName name="QB_ROW_171340" localSheetId="0" hidden="1">'Approved Budget'!$E$14</definedName>
    <definedName name="QB_ROW_172040" localSheetId="11" hidden="1">'041921 As downloaded'!$E$22</definedName>
    <definedName name="QB_ROW_172040" localSheetId="10" hidden="1">'041921 Working'!$E$22</definedName>
    <definedName name="QB_ROW_172040" localSheetId="8" hidden="1">'051021 For Trustees'!$E$22</definedName>
    <definedName name="QB_ROW_172040" localSheetId="9" hidden="1">'051021 Working'!$E$22</definedName>
    <definedName name="QB_ROW_172040" localSheetId="6" hidden="1">'060421 For Trustees'!$D$22</definedName>
    <definedName name="QB_ROW_172040" localSheetId="7" hidden="1">'060421 Working'!$E$22</definedName>
    <definedName name="QB_ROW_172040" localSheetId="5" hidden="1">'070521 Working '!$E$22</definedName>
    <definedName name="QB_ROW_172040" localSheetId="4" hidden="1">'070821 For Trustees'!$E$22</definedName>
    <definedName name="QB_ROW_172040" localSheetId="2" hidden="1">'072621 For Trustees'!$E$22</definedName>
    <definedName name="QB_ROW_172040" localSheetId="3" hidden="1">'072621 Working'!$E$22</definedName>
    <definedName name="QB_ROW_172040" localSheetId="1" hidden="1">'080921 for Input'!$E$22</definedName>
    <definedName name="QB_ROW_172040" localSheetId="0" hidden="1">'Approved Budget'!$E$22</definedName>
    <definedName name="QB_ROW_172340" localSheetId="11" hidden="1">'041921 As downloaded'!$E$33</definedName>
    <definedName name="QB_ROW_172340" localSheetId="10" hidden="1">'041921 Working'!$E$33</definedName>
    <definedName name="QB_ROW_172340" localSheetId="8" hidden="1">'051021 For Trustees'!$E$33</definedName>
    <definedName name="QB_ROW_172340" localSheetId="9" hidden="1">'051021 Working'!$E$33</definedName>
    <definedName name="QB_ROW_172340" localSheetId="6" hidden="1">'060421 For Trustees'!$D$33</definedName>
    <definedName name="QB_ROW_172340" localSheetId="7" hidden="1">'060421 Working'!$E$33</definedName>
    <definedName name="QB_ROW_172340" localSheetId="5" hidden="1">'070521 Working '!$E$33</definedName>
    <definedName name="QB_ROW_172340" localSheetId="4" hidden="1">'070821 For Trustees'!$E$33</definedName>
    <definedName name="QB_ROW_172340" localSheetId="2" hidden="1">'072621 For Trustees'!$E$33</definedName>
    <definedName name="QB_ROW_172340" localSheetId="3" hidden="1">'072621 Working'!$E$33</definedName>
    <definedName name="QB_ROW_172340" localSheetId="1" hidden="1">'080921 for Input'!$E$33</definedName>
    <definedName name="QB_ROW_172340" localSheetId="0" hidden="1">'Approved Budget'!$E$33</definedName>
    <definedName name="QB_ROW_173050" localSheetId="11" hidden="1">'041921 As downloaded'!$F$41</definedName>
    <definedName name="QB_ROW_173050" localSheetId="10" hidden="1">'041921 Working'!$F$41</definedName>
    <definedName name="QB_ROW_173050" localSheetId="8" hidden="1">'051021 For Trustees'!$F$41</definedName>
    <definedName name="QB_ROW_173050" localSheetId="9" hidden="1">'051021 Working'!$F$41</definedName>
    <definedName name="QB_ROW_173050" localSheetId="6" hidden="1">'060421 For Trustees'!$E$41</definedName>
    <definedName name="QB_ROW_173050" localSheetId="7" hidden="1">'060421 Working'!$F$41</definedName>
    <definedName name="QB_ROW_173050" localSheetId="5" hidden="1">'070521 Working '!$F$41</definedName>
    <definedName name="QB_ROW_173050" localSheetId="4" hidden="1">'070821 For Trustees'!$F$50</definedName>
    <definedName name="QB_ROW_173050" localSheetId="2" hidden="1">'072621 For Trustees'!$F$50</definedName>
    <definedName name="QB_ROW_173050" localSheetId="3" hidden="1">'072621 Working'!$F$41</definedName>
    <definedName name="QB_ROW_173050" localSheetId="1" hidden="1">'080921 for Input'!$F$50</definedName>
    <definedName name="QB_ROW_173050" localSheetId="0" hidden="1">'Approved Budget'!$F$50</definedName>
    <definedName name="QB_ROW_173350" localSheetId="11" hidden="1">'041921 As downloaded'!$F$45</definedName>
    <definedName name="QB_ROW_173350" localSheetId="10" hidden="1">'041921 Working'!$F$47</definedName>
    <definedName name="QB_ROW_173350" localSheetId="8" hidden="1">'051021 For Trustees'!$F$47</definedName>
    <definedName name="QB_ROW_173350" localSheetId="9" hidden="1">'051021 Working'!$F$47</definedName>
    <definedName name="QB_ROW_173350" localSheetId="6" hidden="1">'060421 For Trustees'!$E$47</definedName>
    <definedName name="QB_ROW_173350" localSheetId="7" hidden="1">'060421 Working'!$F$47</definedName>
    <definedName name="QB_ROW_173350" localSheetId="5" hidden="1">'070521 Working '!$F$47</definedName>
    <definedName name="QB_ROW_173350" localSheetId="4" hidden="1">'070821 For Trustees'!$F$56</definedName>
    <definedName name="QB_ROW_173350" localSheetId="2" hidden="1">'072621 For Trustees'!$F$56</definedName>
    <definedName name="QB_ROW_173350" localSheetId="3" hidden="1">'072621 Working'!$F$47</definedName>
    <definedName name="QB_ROW_173350" localSheetId="1" hidden="1">'080921 for Input'!$F$56</definedName>
    <definedName name="QB_ROW_173350" localSheetId="0" hidden="1">'Approved Budget'!$F$56</definedName>
    <definedName name="QB_ROW_177050" localSheetId="11" hidden="1">'041921 As downloaded'!$F$46</definedName>
    <definedName name="QB_ROW_177050" localSheetId="10" hidden="1">'041921 Working'!$F$48</definedName>
    <definedName name="QB_ROW_177050" localSheetId="8" hidden="1">'051021 For Trustees'!$F$48</definedName>
    <definedName name="QB_ROW_177050" localSheetId="9" hidden="1">'051021 Working'!$F$48</definedName>
    <definedName name="QB_ROW_177050" localSheetId="6" hidden="1">'060421 For Trustees'!$E$50</definedName>
    <definedName name="QB_ROW_177050" localSheetId="7" hidden="1">'060421 Working'!$F$48</definedName>
    <definedName name="QB_ROW_177050" localSheetId="5" hidden="1">'070521 Working '!$F$48</definedName>
    <definedName name="QB_ROW_177050" localSheetId="4" hidden="1">'070821 For Trustees'!$F$57</definedName>
    <definedName name="QB_ROW_177050" localSheetId="2" hidden="1">'072621 For Trustees'!$F$57</definedName>
    <definedName name="QB_ROW_177050" localSheetId="3" hidden="1">'072621 Working'!$F$48</definedName>
    <definedName name="QB_ROW_177050" localSheetId="1" hidden="1">'080921 for Input'!$F$57</definedName>
    <definedName name="QB_ROW_177050" localSheetId="0" hidden="1">'Approved Budget'!$F$57</definedName>
    <definedName name="QB_ROW_177350" localSheetId="11" hidden="1">'041921 As downloaded'!$F$49</definedName>
    <definedName name="QB_ROW_177350" localSheetId="10" hidden="1">'041921 Working'!$F$51</definedName>
    <definedName name="QB_ROW_177350" localSheetId="8" hidden="1">'051021 For Trustees'!$F$51</definedName>
    <definedName name="QB_ROW_177350" localSheetId="9" hidden="1">'051021 Working'!$F$51</definedName>
    <definedName name="QB_ROW_177350" localSheetId="6" hidden="1">'060421 For Trustees'!$E$53</definedName>
    <definedName name="QB_ROW_177350" localSheetId="7" hidden="1">'060421 Working'!$F$51</definedName>
    <definedName name="QB_ROW_177350" localSheetId="5" hidden="1">'070521 Working '!$F$51</definedName>
    <definedName name="QB_ROW_177350" localSheetId="4" hidden="1">'070821 For Trustees'!$F$60</definedName>
    <definedName name="QB_ROW_177350" localSheetId="2" hidden="1">'072621 For Trustees'!$F$60</definedName>
    <definedName name="QB_ROW_177350" localSheetId="3" hidden="1">'072621 Working'!$F$51</definedName>
    <definedName name="QB_ROW_177350" localSheetId="1" hidden="1">'080921 for Input'!$F$60</definedName>
    <definedName name="QB_ROW_177350" localSheetId="0" hidden="1">'Approved Budget'!$F$60</definedName>
    <definedName name="QB_ROW_178050" localSheetId="11" hidden="1">'041921 As downloaded'!$F$50</definedName>
    <definedName name="QB_ROW_178050" localSheetId="10" hidden="1">'041921 Working'!$F$52</definedName>
    <definedName name="QB_ROW_178050" localSheetId="8" hidden="1">'051021 For Trustees'!$F$52</definedName>
    <definedName name="QB_ROW_178050" localSheetId="9" hidden="1">'051021 Working'!$F$52</definedName>
    <definedName name="QB_ROW_178050" localSheetId="6" hidden="1">'060421 For Trustees'!$E$54</definedName>
    <definedName name="QB_ROW_178050" localSheetId="7" hidden="1">'060421 Working'!$F$52</definedName>
    <definedName name="QB_ROW_178050" localSheetId="5" hidden="1">'070521 Working '!$F$52</definedName>
    <definedName name="QB_ROW_178050" localSheetId="4" hidden="1">'070821 For Trustees'!$F$61</definedName>
    <definedName name="QB_ROW_178050" localSheetId="2" hidden="1">'072621 For Trustees'!$F$61</definedName>
    <definedName name="QB_ROW_178050" localSheetId="3" hidden="1">'072621 Working'!$F$52</definedName>
    <definedName name="QB_ROW_178050" localSheetId="1" hidden="1">'080921 for Input'!$F$61</definedName>
    <definedName name="QB_ROW_178050" localSheetId="0" hidden="1">'Approved Budget'!$F$61</definedName>
    <definedName name="QB_ROW_178350" localSheetId="11" hidden="1">'041921 As downloaded'!$F$53</definedName>
    <definedName name="QB_ROW_178350" localSheetId="10" hidden="1">'041921 Working'!$F$55</definedName>
    <definedName name="QB_ROW_178350" localSheetId="8" hidden="1">'051021 For Trustees'!$F$55</definedName>
    <definedName name="QB_ROW_178350" localSheetId="9" hidden="1">'051021 Working'!$F$55</definedName>
    <definedName name="QB_ROW_178350" localSheetId="6" hidden="1">'060421 For Trustees'!$E$57</definedName>
    <definedName name="QB_ROW_178350" localSheetId="7" hidden="1">'060421 Working'!$F$55</definedName>
    <definedName name="QB_ROW_178350" localSheetId="5" hidden="1">'070521 Working '!$F$55</definedName>
    <definedName name="QB_ROW_178350" localSheetId="4" hidden="1">'070821 For Trustees'!$F$64</definedName>
    <definedName name="QB_ROW_178350" localSheetId="2" hidden="1">'072621 For Trustees'!$F$64</definedName>
    <definedName name="QB_ROW_178350" localSheetId="3" hidden="1">'072621 Working'!$F$55</definedName>
    <definedName name="QB_ROW_178350" localSheetId="1" hidden="1">'080921 for Input'!$F$64</definedName>
    <definedName name="QB_ROW_178350" localSheetId="0" hidden="1">'Approved Budget'!$F$64</definedName>
    <definedName name="QB_ROW_179050" localSheetId="11" hidden="1">'041921 As downloaded'!$F$54</definedName>
    <definedName name="QB_ROW_179050" localSheetId="10" hidden="1">'041921 Working'!$F$56</definedName>
    <definedName name="QB_ROW_179050" localSheetId="8" hidden="1">'051021 For Trustees'!$F$56</definedName>
    <definedName name="QB_ROW_179050" localSheetId="9" hidden="1">'051021 Working'!$F$56</definedName>
    <definedName name="QB_ROW_179050" localSheetId="6" hidden="1">'060421 For Trustees'!$E$58</definedName>
    <definedName name="QB_ROW_179050" localSheetId="7" hidden="1">'060421 Working'!$F$56</definedName>
    <definedName name="QB_ROW_179050" localSheetId="5" hidden="1">'070521 Working '!$F$56</definedName>
    <definedName name="QB_ROW_179050" localSheetId="4" hidden="1">'070821 For Trustees'!$F$65</definedName>
    <definedName name="QB_ROW_179050" localSheetId="2" hidden="1">'072621 For Trustees'!$F$65</definedName>
    <definedName name="QB_ROW_179050" localSheetId="3" hidden="1">'072621 Working'!$F$56</definedName>
    <definedName name="QB_ROW_179050" localSheetId="1" hidden="1">'080921 for Input'!$F$65</definedName>
    <definedName name="QB_ROW_179050" localSheetId="0" hidden="1">'Approved Budget'!$F$65</definedName>
    <definedName name="QB_ROW_179350" localSheetId="11" hidden="1">'041921 As downloaded'!$F$58</definedName>
    <definedName name="QB_ROW_179350" localSheetId="10" hidden="1">'041921 Working'!$F$60</definedName>
    <definedName name="QB_ROW_179350" localSheetId="8" hidden="1">'051021 For Trustees'!$F$60</definedName>
    <definedName name="QB_ROW_179350" localSheetId="9" hidden="1">'051021 Working'!$F$60</definedName>
    <definedName name="QB_ROW_179350" localSheetId="6" hidden="1">'060421 For Trustees'!$E$62</definedName>
    <definedName name="QB_ROW_179350" localSheetId="7" hidden="1">'060421 Working'!$F$60</definedName>
    <definedName name="QB_ROW_179350" localSheetId="5" hidden="1">'070521 Working '!$F$60</definedName>
    <definedName name="QB_ROW_179350" localSheetId="4" hidden="1">'070821 For Trustees'!$F$69</definedName>
    <definedName name="QB_ROW_179350" localSheetId="2" hidden="1">'072621 For Trustees'!$F$69</definedName>
    <definedName name="QB_ROW_179350" localSheetId="3" hidden="1">'072621 Working'!$F$60</definedName>
    <definedName name="QB_ROW_179350" localSheetId="1" hidden="1">'080921 for Input'!$F$69</definedName>
    <definedName name="QB_ROW_179350" localSheetId="0" hidden="1">'Approved Budget'!$F$69</definedName>
    <definedName name="QB_ROW_180050" localSheetId="11" hidden="1">'041921 As downloaded'!$F$59</definedName>
    <definedName name="QB_ROW_180050" localSheetId="10" hidden="1">'041921 Working'!$F$61</definedName>
    <definedName name="QB_ROW_180050" localSheetId="8" hidden="1">'051021 For Trustees'!$F$61</definedName>
    <definedName name="QB_ROW_180050" localSheetId="9" hidden="1">'051021 Working'!$F$61</definedName>
    <definedName name="QB_ROW_180050" localSheetId="6" hidden="1">'060421 For Trustees'!$E$63</definedName>
    <definedName name="QB_ROW_180050" localSheetId="7" hidden="1">'060421 Working'!$F$61</definedName>
    <definedName name="QB_ROW_180050" localSheetId="5" hidden="1">'070521 Working '!$F$61</definedName>
    <definedName name="QB_ROW_180050" localSheetId="4" hidden="1">'070821 For Trustees'!$F$70</definedName>
    <definedName name="QB_ROW_180050" localSheetId="2" hidden="1">'072621 For Trustees'!$F$70</definedName>
    <definedName name="QB_ROW_180050" localSheetId="3" hidden="1">'072621 Working'!$F$61</definedName>
    <definedName name="QB_ROW_180050" localSheetId="1" hidden="1">'080921 for Input'!$F$70</definedName>
    <definedName name="QB_ROW_180050" localSheetId="0" hidden="1">'Approved Budget'!$F$70</definedName>
    <definedName name="QB_ROW_180350" localSheetId="11" hidden="1">'041921 As downloaded'!$F$62</definedName>
    <definedName name="QB_ROW_180350" localSheetId="10" hidden="1">'041921 Working'!$F$65</definedName>
    <definedName name="QB_ROW_180350" localSheetId="8" hidden="1">'051021 For Trustees'!$F$65</definedName>
    <definedName name="QB_ROW_180350" localSheetId="9" hidden="1">'051021 Working'!$F$65</definedName>
    <definedName name="QB_ROW_180350" localSheetId="6" hidden="1">'060421 For Trustees'!$E$67</definedName>
    <definedName name="QB_ROW_180350" localSheetId="7" hidden="1">'060421 Working'!$F$65</definedName>
    <definedName name="QB_ROW_180350" localSheetId="5" hidden="1">'070521 Working '!$F$65</definedName>
    <definedName name="QB_ROW_180350" localSheetId="4" hidden="1">'070821 For Trustees'!$F$74</definedName>
    <definedName name="QB_ROW_180350" localSheetId="2" hidden="1">'072621 For Trustees'!$F$74</definedName>
    <definedName name="QB_ROW_180350" localSheetId="3" hidden="1">'072621 Working'!$F$65</definedName>
    <definedName name="QB_ROW_180350" localSheetId="1" hidden="1">'080921 for Input'!$F$74</definedName>
    <definedName name="QB_ROW_180350" localSheetId="0" hidden="1">'Approved Budget'!$F$74</definedName>
    <definedName name="QB_ROW_181050" localSheetId="11" hidden="1">'041921 As downloaded'!$F$100</definedName>
    <definedName name="QB_ROW_181050" localSheetId="10" hidden="1">'041921 Working'!$F$105</definedName>
    <definedName name="QB_ROW_181050" localSheetId="8" hidden="1">'051021 For Trustees'!$F$105</definedName>
    <definedName name="QB_ROW_181050" localSheetId="9" hidden="1">'051021 Working'!$F$105</definedName>
    <definedName name="QB_ROW_181050" localSheetId="6" hidden="1">'060421 For Trustees'!$E$136</definedName>
    <definedName name="QB_ROW_181050" localSheetId="7" hidden="1">'060421 Working'!$F$105</definedName>
    <definedName name="QB_ROW_181050" localSheetId="5" hidden="1">'070521 Working '!$F$105</definedName>
    <definedName name="QB_ROW_181050" localSheetId="4" hidden="1">'070821 For Trustees'!$F$131</definedName>
    <definedName name="QB_ROW_181050" localSheetId="2" hidden="1">'072621 For Trustees'!$F$130</definedName>
    <definedName name="QB_ROW_181050" localSheetId="3" hidden="1">'072621 Working'!$F$105</definedName>
    <definedName name="QB_ROW_181050" localSheetId="1" hidden="1">'080921 for Input'!$F$130</definedName>
    <definedName name="QB_ROW_181050" localSheetId="0" hidden="1">'Approved Budget'!$F$130</definedName>
    <definedName name="QB_ROW_181350" localSheetId="11" hidden="1">'041921 As downloaded'!$F$111</definedName>
    <definedName name="QB_ROW_181350" localSheetId="10" hidden="1">'041921 Working'!$F$117</definedName>
    <definedName name="QB_ROW_181350" localSheetId="8" hidden="1">'051021 For Trustees'!$F$117</definedName>
    <definedName name="QB_ROW_181350" localSheetId="9" hidden="1">'051021 Working'!$F$117</definedName>
    <definedName name="QB_ROW_181350" localSheetId="6" hidden="1">'060421 For Trustees'!$E$148</definedName>
    <definedName name="QB_ROW_181350" localSheetId="7" hidden="1">'060421 Working'!$F$117</definedName>
    <definedName name="QB_ROW_181350" localSheetId="5" hidden="1">'070521 Working '!$F$117</definedName>
    <definedName name="QB_ROW_181350" localSheetId="4" hidden="1">'070821 For Trustees'!$F$143</definedName>
    <definedName name="QB_ROW_181350" localSheetId="2" hidden="1">'072621 For Trustees'!$F$142</definedName>
    <definedName name="QB_ROW_181350" localSheetId="3" hidden="1">'072621 Working'!$F$117</definedName>
    <definedName name="QB_ROW_181350" localSheetId="1" hidden="1">'080921 for Input'!$F$142</definedName>
    <definedName name="QB_ROW_181350" localSheetId="0" hidden="1">'Approved Budget'!$F$142</definedName>
    <definedName name="QB_ROW_182050" localSheetId="11" hidden="1">'041921 As downloaded'!$F$69</definedName>
    <definedName name="QB_ROW_182050" localSheetId="10" hidden="1">'041921 Working'!$F$72</definedName>
    <definedName name="QB_ROW_182050" localSheetId="8" hidden="1">'051021 For Trustees'!$F$72</definedName>
    <definedName name="QB_ROW_182050" localSheetId="9" hidden="1">'051021 Working'!$F$72</definedName>
    <definedName name="QB_ROW_182050" localSheetId="6" hidden="1">'060421 For Trustees'!$E$92</definedName>
    <definedName name="QB_ROW_182050" localSheetId="7" hidden="1">'060421 Working'!$F$72</definedName>
    <definedName name="QB_ROW_182050" localSheetId="5" hidden="1">'070521 Working '!$F$72</definedName>
    <definedName name="QB_ROW_182050" localSheetId="4" hidden="1">'070821 For Trustees'!$F$88</definedName>
    <definedName name="QB_ROW_182050" localSheetId="2" hidden="1">'072621 For Trustees'!$F$87</definedName>
    <definedName name="QB_ROW_182050" localSheetId="3" hidden="1">'072621 Working'!$F$72</definedName>
    <definedName name="QB_ROW_182050" localSheetId="1" hidden="1">'080921 for Input'!$F$87</definedName>
    <definedName name="QB_ROW_182050" localSheetId="0" hidden="1">'Approved Budget'!$F$87</definedName>
    <definedName name="QB_ROW_182350" localSheetId="11" hidden="1">'041921 As downloaded'!$F$99</definedName>
    <definedName name="QB_ROW_182350" localSheetId="10" hidden="1">'041921 Working'!$F$104</definedName>
    <definedName name="QB_ROW_182350" localSheetId="8" hidden="1">'051021 For Trustees'!$F$104</definedName>
    <definedName name="QB_ROW_182350" localSheetId="9" hidden="1">'051021 Working'!$F$104</definedName>
    <definedName name="QB_ROW_182350" localSheetId="6" hidden="1">'060421 For Trustees'!$E$124</definedName>
    <definedName name="QB_ROW_182350" localSheetId="7" hidden="1">'060421 Working'!$F$104</definedName>
    <definedName name="QB_ROW_182350" localSheetId="5" hidden="1">'070521 Working '!$F$104</definedName>
    <definedName name="QB_ROW_182350" localSheetId="4" hidden="1">'070821 For Trustees'!$F$120</definedName>
    <definedName name="QB_ROW_182350" localSheetId="2" hidden="1">'072621 For Trustees'!$F$119</definedName>
    <definedName name="QB_ROW_182350" localSheetId="3" hidden="1">'072621 Working'!$F$104</definedName>
    <definedName name="QB_ROW_182350" localSheetId="1" hidden="1">'080921 for Input'!$F$119</definedName>
    <definedName name="QB_ROW_182350" localSheetId="0" hidden="1">'Approved Budget'!$F$119</definedName>
    <definedName name="QB_ROW_18301" localSheetId="11" hidden="1">'041921 As downloaded'!$A$140</definedName>
    <definedName name="QB_ROW_18301" localSheetId="10" hidden="1">'041921 Working'!$A$151</definedName>
    <definedName name="QB_ROW_18301" localSheetId="8" hidden="1">'051021 For Trustees'!$A$151</definedName>
    <definedName name="QB_ROW_18301" localSheetId="9" hidden="1">'051021 Working'!$A$151</definedName>
    <definedName name="QB_ROW_18301" localSheetId="6" hidden="1">'060421 For Trustees'!#REF!</definedName>
    <definedName name="QB_ROW_18301" localSheetId="7" hidden="1">'060421 Working'!$A$151</definedName>
    <definedName name="QB_ROW_18301" localSheetId="5" hidden="1">'070521 Working '!$A$151</definedName>
    <definedName name="QB_ROW_18301" localSheetId="4" hidden="1">'070821 For Trustees'!$A$178</definedName>
    <definedName name="QB_ROW_18301" localSheetId="2" hidden="1">'072621 For Trustees'!$A$179</definedName>
    <definedName name="QB_ROW_18301" localSheetId="3" hidden="1">'072621 Working'!$A$151</definedName>
    <definedName name="QB_ROW_18301" localSheetId="1" hidden="1">'080921 for Input'!$A$179</definedName>
    <definedName name="QB_ROW_18301" localSheetId="0" hidden="1">'Approved Budget'!$A$179</definedName>
    <definedName name="QB_ROW_183050" localSheetId="11" hidden="1">'041921 As downloaded'!$F$65</definedName>
    <definedName name="QB_ROW_183050" localSheetId="10" hidden="1">'041921 Working'!$F$68</definedName>
    <definedName name="QB_ROW_183050" localSheetId="8" hidden="1">'051021 For Trustees'!$F$68</definedName>
    <definedName name="QB_ROW_183050" localSheetId="9" hidden="1">'051021 Working'!$F$68</definedName>
    <definedName name="QB_ROW_183050" localSheetId="6" hidden="1">'060421 For Trustees'!$E$70</definedName>
    <definedName name="QB_ROW_183050" localSheetId="7" hidden="1">'060421 Working'!$F$68</definedName>
    <definedName name="QB_ROW_183050" localSheetId="5" hidden="1">'070521 Working '!$F$68</definedName>
    <definedName name="QB_ROW_183050" localSheetId="4" hidden="1">'070821 For Trustees'!$F$77</definedName>
    <definedName name="QB_ROW_183050" localSheetId="2" hidden="1">'072621 For Trustees'!$F$77</definedName>
    <definedName name="QB_ROW_183050" localSheetId="3" hidden="1">'072621 Working'!$F$68</definedName>
    <definedName name="QB_ROW_183050" localSheetId="1" hidden="1">'080921 for Input'!$F$77</definedName>
    <definedName name="QB_ROW_183050" localSheetId="0" hidden="1">'Approved Budget'!$F$77</definedName>
    <definedName name="QB_ROW_183350" localSheetId="11" hidden="1">'041921 As downloaded'!$F$68</definedName>
    <definedName name="QB_ROW_183350" localSheetId="10" hidden="1">'041921 Working'!$F$71</definedName>
    <definedName name="QB_ROW_183350" localSheetId="8" hidden="1">'051021 For Trustees'!$F$71</definedName>
    <definedName name="QB_ROW_183350" localSheetId="9" hidden="1">'051021 Working'!$F$71</definedName>
    <definedName name="QB_ROW_183350" localSheetId="6" hidden="1">'060421 For Trustees'!$E$73</definedName>
    <definedName name="QB_ROW_183350" localSheetId="7" hidden="1">'060421 Working'!$F$71</definedName>
    <definedName name="QB_ROW_183350" localSheetId="5" hidden="1">'070521 Working '!$F$71</definedName>
    <definedName name="QB_ROW_183350" localSheetId="4" hidden="1">'070821 For Trustees'!$F$80</definedName>
    <definedName name="QB_ROW_183350" localSheetId="2" hidden="1">'072621 For Trustees'!$F$80</definedName>
    <definedName name="QB_ROW_183350" localSheetId="3" hidden="1">'072621 Working'!$F$71</definedName>
    <definedName name="QB_ROW_183350" localSheetId="1" hidden="1">'080921 for Input'!$F$80</definedName>
    <definedName name="QB_ROW_183350" localSheetId="0" hidden="1">'Approved Budget'!$F$80</definedName>
    <definedName name="QB_ROW_186050" localSheetId="11" hidden="1">'041921 As downloaded'!$F$114</definedName>
    <definedName name="QB_ROW_186050" localSheetId="10" hidden="1">'041921 Working'!$F$120</definedName>
    <definedName name="QB_ROW_186050" localSheetId="8" hidden="1">'051021 For Trustees'!$F$120</definedName>
    <definedName name="QB_ROW_186050" localSheetId="9" hidden="1">'051021 Working'!$F$120</definedName>
    <definedName name="QB_ROW_186050" localSheetId="6" hidden="1">'060421 For Trustees'!$E$151</definedName>
    <definedName name="QB_ROW_186050" localSheetId="7" hidden="1">'060421 Working'!$F$120</definedName>
    <definedName name="QB_ROW_186050" localSheetId="5" hidden="1">'070521 Working '!$F$120</definedName>
    <definedName name="QB_ROW_186050" localSheetId="4" hidden="1">'070821 For Trustees'!$F$146</definedName>
    <definedName name="QB_ROW_186050" localSheetId="2" hidden="1">'072621 For Trustees'!$F$145</definedName>
    <definedName name="QB_ROW_186050" localSheetId="3" hidden="1">'072621 Working'!$F$120</definedName>
    <definedName name="QB_ROW_186050" localSheetId="1" hidden="1">'080921 for Input'!$F$145</definedName>
    <definedName name="QB_ROW_186050" localSheetId="0" hidden="1">'Approved Budget'!$F$145</definedName>
    <definedName name="QB_ROW_186350" localSheetId="11" hidden="1">'041921 As downloaded'!$F$116</definedName>
    <definedName name="QB_ROW_186350" localSheetId="10" hidden="1">'041921 Working'!$F$122</definedName>
    <definedName name="QB_ROW_186350" localSheetId="8" hidden="1">'051021 For Trustees'!$F$122</definedName>
    <definedName name="QB_ROW_186350" localSheetId="9" hidden="1">'051021 Working'!$F$122</definedName>
    <definedName name="QB_ROW_186350" localSheetId="6" hidden="1">'060421 For Trustees'!$E$153</definedName>
    <definedName name="QB_ROW_186350" localSheetId="7" hidden="1">'060421 Working'!$F$122</definedName>
    <definedName name="QB_ROW_186350" localSheetId="5" hidden="1">'070521 Working '!$F$122</definedName>
    <definedName name="QB_ROW_186350" localSheetId="4" hidden="1">'070821 For Trustees'!$F$148</definedName>
    <definedName name="QB_ROW_186350" localSheetId="2" hidden="1">'072621 For Trustees'!$F$147</definedName>
    <definedName name="QB_ROW_186350" localSheetId="3" hidden="1">'072621 Working'!$F$122</definedName>
    <definedName name="QB_ROW_186350" localSheetId="1" hidden="1">'080921 for Input'!$F$147</definedName>
    <definedName name="QB_ROW_186350" localSheetId="0" hidden="1">'Approved Budget'!$F$147</definedName>
    <definedName name="QB_ROW_187050" localSheetId="11" hidden="1">'041921 As downloaded'!$F$123</definedName>
    <definedName name="QB_ROW_187050" localSheetId="10" hidden="1">'041921 Working'!$F$132</definedName>
    <definedName name="QB_ROW_187050" localSheetId="8" hidden="1">'051021 For Trustees'!$F$132</definedName>
    <definedName name="QB_ROW_187050" localSheetId="9" hidden="1">'051021 Working'!$F$132</definedName>
    <definedName name="QB_ROW_187050" localSheetId="6" hidden="1">'060421 For Trustees'!$E$163</definedName>
    <definedName name="QB_ROW_187050" localSheetId="7" hidden="1">'060421 Working'!$F$132</definedName>
    <definedName name="QB_ROW_187050" localSheetId="5" hidden="1">'070521 Working '!$F$132</definedName>
    <definedName name="QB_ROW_187050" localSheetId="4" hidden="1">'070821 For Trustees'!$F$158</definedName>
    <definedName name="QB_ROW_187050" localSheetId="2" hidden="1">'072621 For Trustees'!$F$157</definedName>
    <definedName name="QB_ROW_187050" localSheetId="3" hidden="1">'072621 Working'!$F$132</definedName>
    <definedName name="QB_ROW_187050" localSheetId="1" hidden="1">'080921 for Input'!$F$157</definedName>
    <definedName name="QB_ROW_187050" localSheetId="0" hidden="1">'Approved Budget'!$F$157</definedName>
    <definedName name="QB_ROW_187350" localSheetId="11" hidden="1">'041921 As downloaded'!$F$125</definedName>
    <definedName name="QB_ROW_187350" localSheetId="10" hidden="1">'041921 Working'!$F$134</definedName>
    <definedName name="QB_ROW_187350" localSheetId="8" hidden="1">'051021 For Trustees'!$F$134</definedName>
    <definedName name="QB_ROW_187350" localSheetId="9" hidden="1">'051021 Working'!$F$134</definedName>
    <definedName name="QB_ROW_187350" localSheetId="6" hidden="1">'060421 For Trustees'!$E$165</definedName>
    <definedName name="QB_ROW_187350" localSheetId="7" hidden="1">'060421 Working'!$F$134</definedName>
    <definedName name="QB_ROW_187350" localSheetId="5" hidden="1">'070521 Working '!$F$134</definedName>
    <definedName name="QB_ROW_187350" localSheetId="4" hidden="1">'070821 For Trustees'!$F$160</definedName>
    <definedName name="QB_ROW_187350" localSheetId="2" hidden="1">'072621 For Trustees'!$F$159</definedName>
    <definedName name="QB_ROW_187350" localSheetId="3" hidden="1">'072621 Working'!$F$134</definedName>
    <definedName name="QB_ROW_187350" localSheetId="1" hidden="1">'080921 for Input'!$F$159</definedName>
    <definedName name="QB_ROW_187350" localSheetId="0" hidden="1">'Approved Budget'!$F$159</definedName>
    <definedName name="QB_ROW_188050" localSheetId="11" hidden="1">'041921 As downloaded'!$F$120</definedName>
    <definedName name="QB_ROW_188050" localSheetId="10" hidden="1">'041921 Working'!$F$126</definedName>
    <definedName name="QB_ROW_188050" localSheetId="8" hidden="1">'051021 For Trustees'!$F$126</definedName>
    <definedName name="QB_ROW_188050" localSheetId="9" hidden="1">'051021 Working'!$F$126</definedName>
    <definedName name="QB_ROW_188050" localSheetId="6" hidden="1">'060421 For Trustees'!$E$157</definedName>
    <definedName name="QB_ROW_188050" localSheetId="7" hidden="1">'060421 Working'!$F$126</definedName>
    <definedName name="QB_ROW_188050" localSheetId="5" hidden="1">'070521 Working '!$F$126</definedName>
    <definedName name="QB_ROW_188050" localSheetId="4" hidden="1">'070821 For Trustees'!$F$152</definedName>
    <definedName name="QB_ROW_188050" localSheetId="2" hidden="1">'072621 For Trustees'!$F$151</definedName>
    <definedName name="QB_ROW_188050" localSheetId="3" hidden="1">'072621 Working'!$F$126</definedName>
    <definedName name="QB_ROW_188050" localSheetId="1" hidden="1">'080921 for Input'!$F$151</definedName>
    <definedName name="QB_ROW_188050" localSheetId="0" hidden="1">'Approved Budget'!$F$151</definedName>
    <definedName name="QB_ROW_188350" localSheetId="11" hidden="1">'041921 As downloaded'!$F$122</definedName>
    <definedName name="QB_ROW_188350" localSheetId="10" hidden="1">'041921 Working'!$F$131</definedName>
    <definedName name="QB_ROW_188350" localSheetId="8" hidden="1">'051021 For Trustees'!$F$131</definedName>
    <definedName name="QB_ROW_188350" localSheetId="9" hidden="1">'051021 Working'!$F$131</definedName>
    <definedName name="QB_ROW_188350" localSheetId="6" hidden="1">'060421 For Trustees'!$E$162</definedName>
    <definedName name="QB_ROW_188350" localSheetId="7" hidden="1">'060421 Working'!$F$131</definedName>
    <definedName name="QB_ROW_188350" localSheetId="5" hidden="1">'070521 Working '!$F$131</definedName>
    <definedName name="QB_ROW_188350" localSheetId="4" hidden="1">'070821 For Trustees'!$F$157</definedName>
    <definedName name="QB_ROW_188350" localSheetId="2" hidden="1">'072621 For Trustees'!$F$156</definedName>
    <definedName name="QB_ROW_188350" localSheetId="3" hidden="1">'072621 Working'!$F$131</definedName>
    <definedName name="QB_ROW_188350" localSheetId="1" hidden="1">'080921 for Input'!$F$156</definedName>
    <definedName name="QB_ROW_188350" localSheetId="0" hidden="1">'Approved Budget'!$F$156</definedName>
    <definedName name="QB_ROW_19011" localSheetId="11" hidden="1">'041921 As downloaded'!$B$2</definedName>
    <definedName name="QB_ROW_19011" localSheetId="10" hidden="1">'041921 Working'!$B$2</definedName>
    <definedName name="QB_ROW_19011" localSheetId="8" hidden="1">'051021 For Trustees'!$B$2</definedName>
    <definedName name="QB_ROW_19011" localSheetId="9" hidden="1">'051021 Working'!$B$2</definedName>
    <definedName name="QB_ROW_19011" localSheetId="6" hidden="1">'060421 For Trustees'!$A$2</definedName>
    <definedName name="QB_ROW_19011" localSheetId="7" hidden="1">'060421 Working'!$B$2</definedName>
    <definedName name="QB_ROW_19011" localSheetId="5" hidden="1">'070521 Working '!$B$2</definedName>
    <definedName name="QB_ROW_19011" localSheetId="4" hidden="1">'070821 For Trustees'!$B$2</definedName>
    <definedName name="QB_ROW_19011" localSheetId="2" hidden="1">'072621 For Trustees'!$B$2</definedName>
    <definedName name="QB_ROW_19011" localSheetId="3" hidden="1">'072621 Working'!$B$2</definedName>
    <definedName name="QB_ROW_19011" localSheetId="1" hidden="1">'080921 for Input'!$B$2</definedName>
    <definedName name="QB_ROW_19011" localSheetId="0" hidden="1">'Approved Budget'!$B$2</definedName>
    <definedName name="QB_ROW_191050" localSheetId="11" hidden="1">'041921 As downloaded'!$F$126</definedName>
    <definedName name="QB_ROW_191050" localSheetId="10" hidden="1">'041921 Working'!$F$135</definedName>
    <definedName name="QB_ROW_191050" localSheetId="8" hidden="1">'051021 For Trustees'!$F$135</definedName>
    <definedName name="QB_ROW_191050" localSheetId="9" hidden="1">'051021 Working'!$F$135</definedName>
    <definedName name="QB_ROW_191050" localSheetId="6" hidden="1">'060421 For Trustees'!$E$166</definedName>
    <definedName name="QB_ROW_191050" localSheetId="7" hidden="1">'060421 Working'!$F$135</definedName>
    <definedName name="QB_ROW_191050" localSheetId="5" hidden="1">'070521 Working '!$F$135</definedName>
    <definedName name="QB_ROW_191050" localSheetId="4" hidden="1">'070821 For Trustees'!$F$161</definedName>
    <definedName name="QB_ROW_191050" localSheetId="2" hidden="1">'072621 For Trustees'!$F$160</definedName>
    <definedName name="QB_ROW_191050" localSheetId="3" hidden="1">'072621 Working'!$F$135</definedName>
    <definedName name="QB_ROW_191050" localSheetId="1" hidden="1">'080921 for Input'!$F$160</definedName>
    <definedName name="QB_ROW_191050" localSheetId="0" hidden="1">'Approved Budget'!$F$160</definedName>
    <definedName name="QB_ROW_191350" localSheetId="11" hidden="1">'041921 As downloaded'!$F$130</definedName>
    <definedName name="QB_ROW_191350" localSheetId="10" hidden="1">'041921 Working'!$F$139</definedName>
    <definedName name="QB_ROW_191350" localSheetId="8" hidden="1">'051021 For Trustees'!$F$139</definedName>
    <definedName name="QB_ROW_191350" localSheetId="9" hidden="1">'051021 Working'!$F$139</definedName>
    <definedName name="QB_ROW_191350" localSheetId="6" hidden="1">'060421 For Trustees'!$E$170</definedName>
    <definedName name="QB_ROW_191350" localSheetId="7" hidden="1">'060421 Working'!$F$139</definedName>
    <definedName name="QB_ROW_191350" localSheetId="5" hidden="1">'070521 Working '!$F$139</definedName>
    <definedName name="QB_ROW_191350" localSheetId="4" hidden="1">'070821 For Trustees'!$F$165</definedName>
    <definedName name="QB_ROW_191350" localSheetId="2" hidden="1">'072621 For Trustees'!$F$164</definedName>
    <definedName name="QB_ROW_191350" localSheetId="3" hidden="1">'072621 Working'!$F$139</definedName>
    <definedName name="QB_ROW_191350" localSheetId="1" hidden="1">'080921 for Input'!$F$164</definedName>
    <definedName name="QB_ROW_191350" localSheetId="0" hidden="1">'Approved Budget'!$F$164</definedName>
    <definedName name="QB_ROW_19311" localSheetId="11" hidden="1">'041921 As downloaded'!$B$133</definedName>
    <definedName name="QB_ROW_19311" localSheetId="10" hidden="1">'041921 Working'!$B$144</definedName>
    <definedName name="QB_ROW_19311" localSheetId="8" hidden="1">'051021 For Trustees'!$B$144</definedName>
    <definedName name="QB_ROW_19311" localSheetId="9" hidden="1">'051021 Working'!$B$144</definedName>
    <definedName name="QB_ROW_19311" localSheetId="6" hidden="1">'060421 For Trustees'!$A$179</definedName>
    <definedName name="QB_ROW_19311" localSheetId="7" hidden="1">'060421 Working'!$B$144</definedName>
    <definedName name="QB_ROW_19311" localSheetId="5" hidden="1">'070521 Working '!$B$144</definedName>
    <definedName name="QB_ROW_19311" localSheetId="4" hidden="1">'070821 For Trustees'!$B$171</definedName>
    <definedName name="QB_ROW_19311" localSheetId="2" hidden="1">'072621 For Trustees'!$B$172</definedName>
    <definedName name="QB_ROW_19311" localSheetId="3" hidden="1">'072621 Working'!$B$144</definedName>
    <definedName name="QB_ROW_19311" localSheetId="1" hidden="1">'080921 for Input'!$B$172</definedName>
    <definedName name="QB_ROW_19311" localSheetId="0" hidden="1">'Approved Budget'!$B$172</definedName>
    <definedName name="QB_ROW_193260" localSheetId="11" hidden="1">'041921 As downloaded'!$G$106</definedName>
    <definedName name="QB_ROW_193260" localSheetId="10" hidden="1">'041921 Working'!$G$111</definedName>
    <definedName name="QB_ROW_193260" localSheetId="8" hidden="1">'051021 For Trustees'!$G$111</definedName>
    <definedName name="QB_ROW_193260" localSheetId="9" hidden="1">'051021 Working'!$G$111</definedName>
    <definedName name="QB_ROW_193260" localSheetId="6" hidden="1">'060421 For Trustees'!$F$142</definedName>
    <definedName name="QB_ROW_193260" localSheetId="7" hidden="1">'060421 Working'!$G$111</definedName>
    <definedName name="QB_ROW_193260" localSheetId="5" hidden="1">'070521 Working '!$G$111</definedName>
    <definedName name="QB_ROW_193260" localSheetId="4" hidden="1">'070821 For Trustees'!$G$137</definedName>
    <definedName name="QB_ROW_193260" localSheetId="2" hidden="1">'072621 For Trustees'!$G$136</definedName>
    <definedName name="QB_ROW_193260" localSheetId="3" hidden="1">'072621 Working'!$G$111</definedName>
    <definedName name="QB_ROW_193260" localSheetId="1" hidden="1">'080921 for Input'!$G$136</definedName>
    <definedName name="QB_ROW_193260" localSheetId="0" hidden="1">'Approved Budget'!$G$136</definedName>
    <definedName name="QB_ROW_194250" localSheetId="11" hidden="1">'041921 As downloaded'!$F$29</definedName>
    <definedName name="QB_ROW_194250" localSheetId="10" hidden="1">'041921 Working'!$F$29</definedName>
    <definedName name="QB_ROW_194250" localSheetId="8" hidden="1">'051021 For Trustees'!$F$29</definedName>
    <definedName name="QB_ROW_194250" localSheetId="9" hidden="1">'051021 Working'!$F$29</definedName>
    <definedName name="QB_ROW_194250" localSheetId="6" hidden="1">'060421 For Trustees'!$E$29</definedName>
    <definedName name="QB_ROW_194250" localSheetId="7" hidden="1">'060421 Working'!$F$29</definedName>
    <definedName name="QB_ROW_194250" localSheetId="5" hidden="1">'070521 Working '!$F$29</definedName>
    <definedName name="QB_ROW_194250" localSheetId="4" hidden="1">'070821 For Trustees'!$F$29</definedName>
    <definedName name="QB_ROW_194250" localSheetId="2" hidden="1">'072621 For Trustees'!$F$29</definedName>
    <definedName name="QB_ROW_194250" localSheetId="3" hidden="1">'072621 Working'!$F$29</definedName>
    <definedName name="QB_ROW_194250" localSheetId="1" hidden="1">'080921 for Input'!$F$29</definedName>
    <definedName name="QB_ROW_194250" localSheetId="0" hidden="1">'Approved Budget'!$F$29</definedName>
    <definedName name="QB_ROW_200230" localSheetId="11" hidden="1">'041921 As downloaded'!$D$137</definedName>
    <definedName name="QB_ROW_200230" localSheetId="10" hidden="1">'041921 Working'!$D$148</definedName>
    <definedName name="QB_ROW_200230" localSheetId="8" hidden="1">'051021 For Trustees'!$D$148</definedName>
    <definedName name="QB_ROW_200230" localSheetId="9" hidden="1">'051021 Working'!$D$148</definedName>
    <definedName name="QB_ROW_200230" localSheetId="6" hidden="1">'060421 For Trustees'!$C$183</definedName>
    <definedName name="QB_ROW_200230" localSheetId="7" hidden="1">'060421 Working'!$D$148</definedName>
    <definedName name="QB_ROW_200230" localSheetId="5" hidden="1">'070521 Working '!$D$148</definedName>
    <definedName name="QB_ROW_200230" localSheetId="4" hidden="1">'070821 For Trustees'!$D$175</definedName>
    <definedName name="QB_ROW_200230" localSheetId="2" hidden="1">'072621 For Trustees'!$D$176</definedName>
    <definedName name="QB_ROW_200230" localSheetId="3" hidden="1">'072621 Working'!$D$148</definedName>
    <definedName name="QB_ROW_200230" localSheetId="1" hidden="1">'080921 for Input'!$D$176</definedName>
    <definedName name="QB_ROW_200230" localSheetId="0" hidden="1">'Approved Budget'!$D$176</definedName>
    <definedName name="QB_ROW_20031" localSheetId="11" hidden="1">'041921 As downloaded'!$D$3</definedName>
    <definedName name="QB_ROW_20031" localSheetId="10" hidden="1">'041921 Working'!$D$3</definedName>
    <definedName name="QB_ROW_20031" localSheetId="8" hidden="1">'051021 For Trustees'!$D$3</definedName>
    <definedName name="QB_ROW_20031" localSheetId="9" hidden="1">'051021 Working'!$D$3</definedName>
    <definedName name="QB_ROW_20031" localSheetId="6" hidden="1">'060421 For Trustees'!$C$3</definedName>
    <definedName name="QB_ROW_20031" localSheetId="7" hidden="1">'060421 Working'!$D$3</definedName>
    <definedName name="QB_ROW_20031" localSheetId="5" hidden="1">'070521 Working '!$D$3</definedName>
    <definedName name="QB_ROW_20031" localSheetId="4" hidden="1">'070821 For Trustees'!$D$3</definedName>
    <definedName name="QB_ROW_20031" localSheetId="2" hidden="1">'072621 For Trustees'!$D$3</definedName>
    <definedName name="QB_ROW_20031" localSheetId="3" hidden="1">'072621 Working'!$D$3</definedName>
    <definedName name="QB_ROW_20031" localSheetId="1" hidden="1">'080921 for Input'!$D$3</definedName>
    <definedName name="QB_ROW_20031" localSheetId="0" hidden="1">'Approved Budget'!$D$3</definedName>
    <definedName name="QB_ROW_202230" localSheetId="11" hidden="1">'041921 As downloaded'!$D$136</definedName>
    <definedName name="QB_ROW_202230" localSheetId="10" hidden="1">'041921 Working'!$D$147</definedName>
    <definedName name="QB_ROW_202230" localSheetId="8" hidden="1">'051021 For Trustees'!$D$147</definedName>
    <definedName name="QB_ROW_202230" localSheetId="9" hidden="1">'051021 Working'!$D$147</definedName>
    <definedName name="QB_ROW_202230" localSheetId="6" hidden="1">'060421 For Trustees'!$C$182</definedName>
    <definedName name="QB_ROW_202230" localSheetId="7" hidden="1">'060421 Working'!$D$147</definedName>
    <definedName name="QB_ROW_202230" localSheetId="5" hidden="1">'070521 Working '!$D$147</definedName>
    <definedName name="QB_ROW_202230" localSheetId="4" hidden="1">'070821 For Trustees'!$D$174</definedName>
    <definedName name="QB_ROW_202230" localSheetId="2" hidden="1">'072621 For Trustees'!$D$175</definedName>
    <definedName name="QB_ROW_202230" localSheetId="3" hidden="1">'072621 Working'!$D$147</definedName>
    <definedName name="QB_ROW_202230" localSheetId="1" hidden="1">'080921 for Input'!$D$175</definedName>
    <definedName name="QB_ROW_202230" localSheetId="0" hidden="1">'Approved Budget'!$D$175</definedName>
    <definedName name="QB_ROW_20250" localSheetId="11" hidden="1">'041921 As downloaded'!$F$31</definedName>
    <definedName name="QB_ROW_20250" localSheetId="10" hidden="1">'041921 Working'!$F$31</definedName>
    <definedName name="QB_ROW_20250" localSheetId="8" hidden="1">'051021 For Trustees'!$F$31</definedName>
    <definedName name="QB_ROW_20250" localSheetId="9" hidden="1">'051021 Working'!$F$31</definedName>
    <definedName name="QB_ROW_20250" localSheetId="6" hidden="1">'060421 For Trustees'!$E$31</definedName>
    <definedName name="QB_ROW_20250" localSheetId="7" hidden="1">'060421 Working'!$F$31</definedName>
    <definedName name="QB_ROW_20250" localSheetId="5" hidden="1">'070521 Working '!$F$31</definedName>
    <definedName name="QB_ROW_20250" localSheetId="4" hidden="1">'070821 For Trustees'!$F$31</definedName>
    <definedName name="QB_ROW_20250" localSheetId="2" hidden="1">'072621 For Trustees'!$F$31</definedName>
    <definedName name="QB_ROW_20250" localSheetId="3" hidden="1">'072621 Working'!$F$31</definedName>
    <definedName name="QB_ROW_20250" localSheetId="1" hidden="1">'080921 for Input'!$F$31</definedName>
    <definedName name="QB_ROW_20250" localSheetId="0" hidden="1">'Approved Budget'!$F$31</definedName>
    <definedName name="QB_ROW_20331" localSheetId="11" hidden="1">'041921 As downloaded'!$D$34</definedName>
    <definedName name="QB_ROW_20331" localSheetId="10" hidden="1">'041921 Working'!$D$34</definedName>
    <definedName name="QB_ROW_20331" localSheetId="8" hidden="1">'051021 For Trustees'!$D$34</definedName>
    <definedName name="QB_ROW_20331" localSheetId="9" hidden="1">'051021 Working'!$D$34</definedName>
    <definedName name="QB_ROW_20331" localSheetId="6" hidden="1">'060421 For Trustees'!$C$34</definedName>
    <definedName name="QB_ROW_20331" localSheetId="7" hidden="1">'060421 Working'!$D$34</definedName>
    <definedName name="QB_ROW_20331" localSheetId="5" hidden="1">'070521 Working '!$D$34</definedName>
    <definedName name="QB_ROW_20331" localSheetId="4" hidden="1">'070821 For Trustees'!$D$34</definedName>
    <definedName name="QB_ROW_20331" localSheetId="2" hidden="1">'072621 For Trustees'!$D$34</definedName>
    <definedName name="QB_ROW_20331" localSheetId="3" hidden="1">'072621 Working'!$D$34</definedName>
    <definedName name="QB_ROW_20331" localSheetId="1" hidden="1">'080921 for Input'!$D$34</definedName>
    <definedName name="QB_ROW_20331" localSheetId="0" hidden="1">'Approved Budget'!$D$34</definedName>
    <definedName name="QB_ROW_207350" localSheetId="11" hidden="1">'041921 As downloaded'!$F$26</definedName>
    <definedName name="QB_ROW_207350" localSheetId="10" hidden="1">'041921 Working'!$F$26</definedName>
    <definedName name="QB_ROW_207350" localSheetId="8" hidden="1">'051021 For Trustees'!$F$26</definedName>
    <definedName name="QB_ROW_207350" localSheetId="9" hidden="1">'051021 Working'!$F$26</definedName>
    <definedName name="QB_ROW_207350" localSheetId="6" hidden="1">'060421 For Trustees'!$E$26</definedName>
    <definedName name="QB_ROW_207350" localSheetId="7" hidden="1">'060421 Working'!$F$26</definedName>
    <definedName name="QB_ROW_207350" localSheetId="5" hidden="1">'070521 Working '!$F$26</definedName>
    <definedName name="QB_ROW_207350" localSheetId="4" hidden="1">'070821 For Trustees'!$F$26</definedName>
    <definedName name="QB_ROW_207350" localSheetId="2" hidden="1">'072621 For Trustees'!$F$26</definedName>
    <definedName name="QB_ROW_207350" localSheetId="3" hidden="1">'072621 Working'!$F$26</definedName>
    <definedName name="QB_ROW_207350" localSheetId="1" hidden="1">'080921 for Input'!$F$26</definedName>
    <definedName name="QB_ROW_207350" localSheetId="0" hidden="1">'Approved Budget'!$F$26</definedName>
    <definedName name="QB_ROW_21031" localSheetId="11" hidden="1">'041921 As downloaded'!$D$39</definedName>
    <definedName name="QB_ROW_21031" localSheetId="10" hidden="1">'041921 Working'!$D$39</definedName>
    <definedName name="QB_ROW_21031" localSheetId="8" hidden="1">'051021 For Trustees'!$D$39</definedName>
    <definedName name="QB_ROW_21031" localSheetId="9" hidden="1">'051021 Working'!$D$39</definedName>
    <definedName name="QB_ROW_21031" localSheetId="6" hidden="1">'060421 For Trustees'!$C$39</definedName>
    <definedName name="QB_ROW_21031" localSheetId="7" hidden="1">'060421 Working'!$D$39</definedName>
    <definedName name="QB_ROW_21031" localSheetId="5" hidden="1">'070521 Working '!$D$39</definedName>
    <definedName name="QB_ROW_21031" localSheetId="4" hidden="1">'070821 For Trustees'!$D$48</definedName>
    <definedName name="QB_ROW_21031" localSheetId="2" hidden="1">'072621 For Trustees'!$D$48</definedName>
    <definedName name="QB_ROW_21031" localSheetId="3" hidden="1">'072621 Working'!$D$39</definedName>
    <definedName name="QB_ROW_21031" localSheetId="1" hidden="1">'080921 for Input'!$D$48</definedName>
    <definedName name="QB_ROW_21031" localSheetId="0" hidden="1">'Approved Budget'!$D$48</definedName>
    <definedName name="QB_ROW_211260" localSheetId="11" hidden="1">'041921 As downloaded'!$G$57</definedName>
    <definedName name="QB_ROW_211260" localSheetId="10" hidden="1">'041921 Working'!$G$59</definedName>
    <definedName name="QB_ROW_211260" localSheetId="8" hidden="1">'051021 For Trustees'!$G$59</definedName>
    <definedName name="QB_ROW_211260" localSheetId="9" hidden="1">'051021 Working'!$G$59</definedName>
    <definedName name="QB_ROW_211260" localSheetId="6" hidden="1">'060421 For Trustees'!$F$61</definedName>
    <definedName name="QB_ROW_211260" localSheetId="7" hidden="1">'060421 Working'!$G$59</definedName>
    <definedName name="QB_ROW_211260" localSheetId="5" hidden="1">'070521 Working '!$G$59</definedName>
    <definedName name="QB_ROW_211260" localSheetId="4" hidden="1">'070821 For Trustees'!$G$68</definedName>
    <definedName name="QB_ROW_211260" localSheetId="2" hidden="1">'072621 For Trustees'!$G$68</definedName>
    <definedName name="QB_ROW_211260" localSheetId="3" hidden="1">'072621 Working'!$G$59</definedName>
    <definedName name="QB_ROW_211260" localSheetId="1" hidden="1">'080921 for Input'!$G$68</definedName>
    <definedName name="QB_ROW_211260" localSheetId="0" hidden="1">'Approved Budget'!$G$68</definedName>
    <definedName name="QB_ROW_21250" localSheetId="11" hidden="1">'041921 As downloaded'!$F$27</definedName>
    <definedName name="QB_ROW_21250" localSheetId="10" hidden="1">'041921 Working'!$F$27</definedName>
    <definedName name="QB_ROW_21250" localSheetId="8" hidden="1">'051021 For Trustees'!$F$27</definedName>
    <definedName name="QB_ROW_21250" localSheetId="9" hidden="1">'051021 Working'!$F$27</definedName>
    <definedName name="QB_ROW_21250" localSheetId="6" hidden="1">'060421 For Trustees'!$E$27</definedName>
    <definedName name="QB_ROW_21250" localSheetId="7" hidden="1">'060421 Working'!$F$27</definedName>
    <definedName name="QB_ROW_21250" localSheetId="5" hidden="1">'070521 Working '!$F$27</definedName>
    <definedName name="QB_ROW_21250" localSheetId="4" hidden="1">'070821 For Trustees'!$F$27</definedName>
    <definedName name="QB_ROW_21250" localSheetId="2" hidden="1">'072621 For Trustees'!$F$27</definedName>
    <definedName name="QB_ROW_21250" localSheetId="3" hidden="1">'072621 Working'!$F$27</definedName>
    <definedName name="QB_ROW_21250" localSheetId="1" hidden="1">'080921 for Input'!$F$27</definedName>
    <definedName name="QB_ROW_21250" localSheetId="0" hidden="1">'Approved Budget'!$F$27</definedName>
    <definedName name="QB_ROW_21331" localSheetId="11" hidden="1">'041921 As downloaded'!$D$132</definedName>
    <definedName name="QB_ROW_21331" localSheetId="10" hidden="1">'041921 Working'!$D$143</definedName>
    <definedName name="QB_ROW_21331" localSheetId="8" hidden="1">'051021 For Trustees'!$D$143</definedName>
    <definedName name="QB_ROW_21331" localSheetId="9" hidden="1">'051021 Working'!$D$143</definedName>
    <definedName name="QB_ROW_21331" localSheetId="6" hidden="1">'060421 For Trustees'!$C$178</definedName>
    <definedName name="QB_ROW_21331" localSheetId="7" hidden="1">'060421 Working'!$D$143</definedName>
    <definedName name="QB_ROW_21331" localSheetId="5" hidden="1">'070521 Working '!$D$143</definedName>
    <definedName name="QB_ROW_21331" localSheetId="4" hidden="1">'070821 For Trustees'!$D$170</definedName>
    <definedName name="QB_ROW_21331" localSheetId="2" hidden="1">'072621 For Trustees'!$D$171</definedName>
    <definedName name="QB_ROW_21331" localSheetId="3" hidden="1">'072621 Working'!$D$143</definedName>
    <definedName name="QB_ROW_21331" localSheetId="1" hidden="1">'080921 for Input'!$D$171</definedName>
    <definedName name="QB_ROW_21331" localSheetId="0" hidden="1">'Approved Budget'!$D$171</definedName>
    <definedName name="QB_ROW_214250" localSheetId="11" hidden="1">'041921 As downloaded'!$F$28</definedName>
    <definedName name="QB_ROW_214250" localSheetId="10" hidden="1">'041921 Working'!$F$28</definedName>
    <definedName name="QB_ROW_214250" localSheetId="8" hidden="1">'051021 For Trustees'!$F$28</definedName>
    <definedName name="QB_ROW_214250" localSheetId="9" hidden="1">'051021 Working'!$F$28</definedName>
    <definedName name="QB_ROW_214250" localSheetId="6" hidden="1">'060421 For Trustees'!$E$28</definedName>
    <definedName name="QB_ROW_214250" localSheetId="7" hidden="1">'060421 Working'!$F$28</definedName>
    <definedName name="QB_ROW_214250" localSheetId="5" hidden="1">'070521 Working '!$F$28</definedName>
    <definedName name="QB_ROW_214250" localSheetId="4" hidden="1">'070821 For Trustees'!$F$28</definedName>
    <definedName name="QB_ROW_214250" localSheetId="2" hidden="1">'072621 For Trustees'!$F$28</definedName>
    <definedName name="QB_ROW_214250" localSheetId="3" hidden="1">'072621 Working'!$F$28</definedName>
    <definedName name="QB_ROW_214250" localSheetId="1" hidden="1">'080921 for Input'!$F$28</definedName>
    <definedName name="QB_ROW_214250" localSheetId="0" hidden="1">'Approved Budget'!$F$28</definedName>
    <definedName name="QB_ROW_22011" localSheetId="11" hidden="1">'041921 As downloaded'!$B$134</definedName>
    <definedName name="QB_ROW_22011" localSheetId="10" hidden="1">'041921 Working'!$B$145</definedName>
    <definedName name="QB_ROW_22011" localSheetId="8" hidden="1">'051021 For Trustees'!$B$145</definedName>
    <definedName name="QB_ROW_22011" localSheetId="9" hidden="1">'051021 Working'!$B$145</definedName>
    <definedName name="QB_ROW_22011" localSheetId="6" hidden="1">'060421 For Trustees'!$A$180</definedName>
    <definedName name="QB_ROW_22011" localSheetId="7" hidden="1">'060421 Working'!$B$145</definedName>
    <definedName name="QB_ROW_22011" localSheetId="5" hidden="1">'070521 Working '!$B$145</definedName>
    <definedName name="QB_ROW_22011" localSheetId="4" hidden="1">'070821 For Trustees'!$B$172</definedName>
    <definedName name="QB_ROW_22011" localSheetId="2" hidden="1">'072621 For Trustees'!$B$173</definedName>
    <definedName name="QB_ROW_22011" localSheetId="3" hidden="1">'072621 Working'!$B$145</definedName>
    <definedName name="QB_ROW_22011" localSheetId="1" hidden="1">'080921 for Input'!$B$173</definedName>
    <definedName name="QB_ROW_22011" localSheetId="0" hidden="1">'Approved Budget'!$B$173</definedName>
    <definedName name="QB_ROW_220260" localSheetId="11" hidden="1">'041921 As downloaded'!$G$84</definedName>
    <definedName name="QB_ROW_220260" localSheetId="10" hidden="1">'041921 Working'!$G$87</definedName>
    <definedName name="QB_ROW_220260" localSheetId="8" hidden="1">'051021 For Trustees'!$G$87</definedName>
    <definedName name="QB_ROW_220260" localSheetId="9" hidden="1">'051021 Working'!$G$87</definedName>
    <definedName name="QB_ROW_220260" localSheetId="6" hidden="1">'060421 For Trustees'!$F$107</definedName>
    <definedName name="QB_ROW_220260" localSheetId="7" hidden="1">'060421 Working'!$G$87</definedName>
    <definedName name="QB_ROW_220260" localSheetId="5" hidden="1">'070521 Working '!$G$87</definedName>
    <definedName name="QB_ROW_220260" localSheetId="4" hidden="1">'070821 For Trustees'!$G$103</definedName>
    <definedName name="QB_ROW_220260" localSheetId="2" hidden="1">'072621 For Trustees'!$G$102</definedName>
    <definedName name="QB_ROW_220260" localSheetId="3" hidden="1">'072621 Working'!$G$87</definedName>
    <definedName name="QB_ROW_220260" localSheetId="1" hidden="1">'080921 for Input'!$G$102</definedName>
    <definedName name="QB_ROW_220260" localSheetId="0" hidden="1">'Approved Budget'!$G$102</definedName>
    <definedName name="QB_ROW_221260" localSheetId="11" hidden="1">'041921 As downloaded'!$G$89</definedName>
    <definedName name="QB_ROW_221260" localSheetId="10" hidden="1">'041921 Working'!$G$93</definedName>
    <definedName name="QB_ROW_221260" localSheetId="8" hidden="1">'051021 For Trustees'!$G$93</definedName>
    <definedName name="QB_ROW_221260" localSheetId="9" hidden="1">'051021 Working'!$G$93</definedName>
    <definedName name="QB_ROW_221260" localSheetId="6" hidden="1">'060421 For Trustees'!$F$113</definedName>
    <definedName name="QB_ROW_221260" localSheetId="7" hidden="1">'060421 Working'!$G$93</definedName>
    <definedName name="QB_ROW_221260" localSheetId="5" hidden="1">'070521 Working '!$G$93</definedName>
    <definedName name="QB_ROW_221260" localSheetId="4" hidden="1">'070821 For Trustees'!$G$109</definedName>
    <definedName name="QB_ROW_221260" localSheetId="2" hidden="1">'072621 For Trustees'!$G$108</definedName>
    <definedName name="QB_ROW_221260" localSheetId="3" hidden="1">'072621 Working'!$G$93</definedName>
    <definedName name="QB_ROW_221260" localSheetId="1" hidden="1">'080921 for Input'!$G$108</definedName>
    <definedName name="QB_ROW_221260" localSheetId="0" hidden="1">'Approved Budget'!$G$108</definedName>
    <definedName name="QB_ROW_222260" localSheetId="11" hidden="1">'041921 As downloaded'!$G$95</definedName>
    <definedName name="QB_ROW_222260" localSheetId="10" hidden="1">'041921 Working'!$G$100</definedName>
    <definedName name="QB_ROW_222260" localSheetId="8" hidden="1">'051021 For Trustees'!$G$100</definedName>
    <definedName name="QB_ROW_222260" localSheetId="9" hidden="1">'051021 Working'!$G$100</definedName>
    <definedName name="QB_ROW_222260" localSheetId="6" hidden="1">'060421 For Trustees'!$F$120</definedName>
    <definedName name="QB_ROW_222260" localSheetId="7" hidden="1">'060421 Working'!$G$100</definedName>
    <definedName name="QB_ROW_222260" localSheetId="5" hidden="1">'070521 Working '!$G$100</definedName>
    <definedName name="QB_ROW_222260" localSheetId="4" hidden="1">'070821 For Trustees'!$G$116</definedName>
    <definedName name="QB_ROW_222260" localSheetId="2" hidden="1">'072621 For Trustees'!$G$115</definedName>
    <definedName name="QB_ROW_222260" localSheetId="3" hidden="1">'072621 Working'!$G$100</definedName>
    <definedName name="QB_ROW_222260" localSheetId="1" hidden="1">'080921 for Input'!$G$115</definedName>
    <definedName name="QB_ROW_222260" localSheetId="0" hidden="1">'Approved Budget'!$G$115</definedName>
    <definedName name="QB_ROW_22250" localSheetId="11" hidden="1">'041921 As downloaded'!$F$24</definedName>
    <definedName name="QB_ROW_22250" localSheetId="10" hidden="1">'041921 Working'!$F$24</definedName>
    <definedName name="QB_ROW_22250" localSheetId="8" hidden="1">'051021 For Trustees'!$F$24</definedName>
    <definedName name="QB_ROW_22250" localSheetId="9" hidden="1">'051021 Working'!$F$24</definedName>
    <definedName name="QB_ROW_22250" localSheetId="6" hidden="1">'060421 For Trustees'!$E$24</definedName>
    <definedName name="QB_ROW_22250" localSheetId="7" hidden="1">'060421 Working'!$F$24</definedName>
    <definedName name="QB_ROW_22250" localSheetId="5" hidden="1">'070521 Working '!$F$24</definedName>
    <definedName name="QB_ROW_22250" localSheetId="4" hidden="1">'070821 For Trustees'!$F$24</definedName>
    <definedName name="QB_ROW_22250" localSheetId="2" hidden="1">'072621 For Trustees'!$F$24</definedName>
    <definedName name="QB_ROW_22250" localSheetId="3" hidden="1">'072621 Working'!$F$24</definedName>
    <definedName name="QB_ROW_22250" localSheetId="1" hidden="1">'080921 for Input'!$F$24</definedName>
    <definedName name="QB_ROW_22250" localSheetId="0" hidden="1">'Approved Budget'!$F$24</definedName>
    <definedName name="QB_ROW_22311" localSheetId="11" hidden="1">'041921 As downloaded'!$B$139</definedName>
    <definedName name="QB_ROW_22311" localSheetId="10" hidden="1">'041921 Working'!$B$150</definedName>
    <definedName name="QB_ROW_22311" localSheetId="8" hidden="1">'051021 For Trustees'!$B$150</definedName>
    <definedName name="QB_ROW_22311" localSheetId="9" hidden="1">'051021 Working'!$B$150</definedName>
    <definedName name="QB_ROW_22311" localSheetId="6" hidden="1">'060421 For Trustees'!$A$185</definedName>
    <definedName name="QB_ROW_22311" localSheetId="7" hidden="1">'060421 Working'!$B$150</definedName>
    <definedName name="QB_ROW_22311" localSheetId="5" hidden="1">'070521 Working '!$B$150</definedName>
    <definedName name="QB_ROW_22311" localSheetId="4" hidden="1">'070821 For Trustees'!$B$177</definedName>
    <definedName name="QB_ROW_22311" localSheetId="2" hidden="1">'072621 For Trustees'!$B$178</definedName>
    <definedName name="QB_ROW_22311" localSheetId="3" hidden="1">'072621 Working'!$B$150</definedName>
    <definedName name="QB_ROW_22311" localSheetId="1" hidden="1">'080921 for Input'!$B$178</definedName>
    <definedName name="QB_ROW_22311" localSheetId="0" hidden="1">'Approved Budget'!$B$178</definedName>
    <definedName name="QB_ROW_227260" localSheetId="11" hidden="1">'041921 As downloaded'!$G$90</definedName>
    <definedName name="QB_ROW_227260" localSheetId="10" hidden="1">'041921 Working'!$G$94</definedName>
    <definedName name="QB_ROW_227260" localSheetId="8" hidden="1">'051021 For Trustees'!$G$94</definedName>
    <definedName name="QB_ROW_227260" localSheetId="9" hidden="1">'051021 Working'!$G$94</definedName>
    <definedName name="QB_ROW_227260" localSheetId="6" hidden="1">'060421 For Trustees'!$F$114</definedName>
    <definedName name="QB_ROW_227260" localSheetId="7" hidden="1">'060421 Working'!$G$94</definedName>
    <definedName name="QB_ROW_227260" localSheetId="5" hidden="1">'070521 Working '!$G$94</definedName>
    <definedName name="QB_ROW_227260" localSheetId="4" hidden="1">'070821 For Trustees'!$G$110</definedName>
    <definedName name="QB_ROW_227260" localSheetId="2" hidden="1">'072621 For Trustees'!$G$109</definedName>
    <definedName name="QB_ROW_227260" localSheetId="3" hidden="1">'072621 Working'!$G$94</definedName>
    <definedName name="QB_ROW_227260" localSheetId="1" hidden="1">'080921 for Input'!$G$109</definedName>
    <definedName name="QB_ROW_227260" localSheetId="0" hidden="1">'Approved Budget'!$G$109</definedName>
    <definedName name="QB_ROW_229260" localSheetId="11" hidden="1">'041921 As downloaded'!$G$121</definedName>
    <definedName name="QB_ROW_229260" localSheetId="10" hidden="1">'041921 Working'!$G$130</definedName>
    <definedName name="QB_ROW_229260" localSheetId="8" hidden="1">'051021 For Trustees'!$G$130</definedName>
    <definedName name="QB_ROW_229260" localSheetId="9" hidden="1">'051021 Working'!$G$130</definedName>
    <definedName name="QB_ROW_229260" localSheetId="6" hidden="1">'060421 For Trustees'!$F$161</definedName>
    <definedName name="QB_ROW_229260" localSheetId="7" hidden="1">'060421 Working'!$G$130</definedName>
    <definedName name="QB_ROW_229260" localSheetId="5" hidden="1">'070521 Working '!$G$130</definedName>
    <definedName name="QB_ROW_229260" localSheetId="4" hidden="1">'070821 For Trustees'!$G$156</definedName>
    <definedName name="QB_ROW_229260" localSheetId="2" hidden="1">'072621 For Trustees'!$G$155</definedName>
    <definedName name="QB_ROW_229260" localSheetId="3" hidden="1">'072621 Working'!$G$130</definedName>
    <definedName name="QB_ROW_229260" localSheetId="1" hidden="1">'080921 for Input'!$G$155</definedName>
    <definedName name="QB_ROW_229260" localSheetId="0" hidden="1">'Approved Budget'!$G$155</definedName>
    <definedName name="QB_ROW_23021" localSheetId="11" hidden="1">'041921 As downloaded'!$C$135</definedName>
    <definedName name="QB_ROW_23021" localSheetId="10" hidden="1">'041921 Working'!$C$146</definedName>
    <definedName name="QB_ROW_23021" localSheetId="8" hidden="1">'051021 For Trustees'!$C$146</definedName>
    <definedName name="QB_ROW_23021" localSheetId="9" hidden="1">'051021 Working'!$C$146</definedName>
    <definedName name="QB_ROW_23021" localSheetId="6" hidden="1">'060421 For Trustees'!$B$181</definedName>
    <definedName name="QB_ROW_23021" localSheetId="7" hidden="1">'060421 Working'!$C$146</definedName>
    <definedName name="QB_ROW_23021" localSheetId="5" hidden="1">'070521 Working '!$C$146</definedName>
    <definedName name="QB_ROW_23021" localSheetId="4" hidden="1">'070821 For Trustees'!$C$173</definedName>
    <definedName name="QB_ROW_23021" localSheetId="2" hidden="1">'072621 For Trustees'!$C$174</definedName>
    <definedName name="QB_ROW_23021" localSheetId="3" hidden="1">'072621 Working'!$C$146</definedName>
    <definedName name="QB_ROW_23021" localSheetId="1" hidden="1">'080921 for Input'!$C$174</definedName>
    <definedName name="QB_ROW_23021" localSheetId="0" hidden="1">'Approved Budget'!$C$174</definedName>
    <definedName name="QB_ROW_230260" localSheetId="11" hidden="1">'041921 As downloaded'!$G$127</definedName>
    <definedName name="QB_ROW_230260" localSheetId="10" hidden="1">'041921 Working'!$G$136</definedName>
    <definedName name="QB_ROW_230260" localSheetId="8" hidden="1">'051021 For Trustees'!$G$136</definedName>
    <definedName name="QB_ROW_230260" localSheetId="9" hidden="1">'051021 Working'!$G$136</definedName>
    <definedName name="QB_ROW_230260" localSheetId="6" hidden="1">'060421 For Trustees'!$F$167</definedName>
    <definedName name="QB_ROW_230260" localSheetId="7" hidden="1">'060421 Working'!$G$136</definedName>
    <definedName name="QB_ROW_230260" localSheetId="5" hidden="1">'070521 Working '!$G$136</definedName>
    <definedName name="QB_ROW_230260" localSheetId="4" hidden="1">'070821 For Trustees'!$G$162</definedName>
    <definedName name="QB_ROW_230260" localSheetId="2" hidden="1">'072621 For Trustees'!$G$161</definedName>
    <definedName name="QB_ROW_230260" localSheetId="3" hidden="1">'072621 Working'!$G$136</definedName>
    <definedName name="QB_ROW_230260" localSheetId="1" hidden="1">'080921 for Input'!$G$161</definedName>
    <definedName name="QB_ROW_230260" localSheetId="0" hidden="1">'Approved Budget'!$G$161</definedName>
    <definedName name="QB_ROW_23321" localSheetId="11" hidden="1">'041921 As downloaded'!$C$138</definedName>
    <definedName name="QB_ROW_23321" localSheetId="10" hidden="1">'041921 Working'!$C$149</definedName>
    <definedName name="QB_ROW_23321" localSheetId="8" hidden="1">'051021 For Trustees'!$C$149</definedName>
    <definedName name="QB_ROW_23321" localSheetId="9" hidden="1">'051021 Working'!$C$149</definedName>
    <definedName name="QB_ROW_23321" localSheetId="6" hidden="1">'060421 For Trustees'!$B$184</definedName>
    <definedName name="QB_ROW_23321" localSheetId="7" hidden="1">'060421 Working'!$C$149</definedName>
    <definedName name="QB_ROW_23321" localSheetId="5" hidden="1">'070521 Working '!$C$149</definedName>
    <definedName name="QB_ROW_23321" localSheetId="4" hidden="1">'070821 For Trustees'!$C$176</definedName>
    <definedName name="QB_ROW_23321" localSheetId="2" hidden="1">'072621 For Trustees'!$C$177</definedName>
    <definedName name="QB_ROW_23321" localSheetId="3" hidden="1">'072621 Working'!$C$149</definedName>
    <definedName name="QB_ROW_23321" localSheetId="1" hidden="1">'080921 for Input'!$C$177</definedName>
    <definedName name="QB_ROW_23321" localSheetId="0" hidden="1">'Approved Budget'!$C$177</definedName>
    <definedName name="QB_ROW_234250" localSheetId="11" hidden="1">'041921 As downloaded'!$F$13</definedName>
    <definedName name="QB_ROW_234250" localSheetId="10" hidden="1">'041921 Working'!$F$13</definedName>
    <definedName name="QB_ROW_234250" localSheetId="8" hidden="1">'051021 For Trustees'!$F$13</definedName>
    <definedName name="QB_ROW_234250" localSheetId="9" hidden="1">'051021 Working'!$F$13</definedName>
    <definedName name="QB_ROW_234250" localSheetId="6" hidden="1">'060421 For Trustees'!$E$13</definedName>
    <definedName name="QB_ROW_234250" localSheetId="7" hidden="1">'060421 Working'!$F$13</definedName>
    <definedName name="QB_ROW_234250" localSheetId="5" hidden="1">'070521 Working '!$F$13</definedName>
    <definedName name="QB_ROW_234250" localSheetId="4" hidden="1">'070821 For Trustees'!$F$13</definedName>
    <definedName name="QB_ROW_234250" localSheetId="2" hidden="1">'072621 For Trustees'!$F$13</definedName>
    <definedName name="QB_ROW_234250" localSheetId="3" hidden="1">'072621 Working'!$F$13</definedName>
    <definedName name="QB_ROW_234250" localSheetId="1" hidden="1">'080921 for Input'!$F$13</definedName>
    <definedName name="QB_ROW_234250" localSheetId="0" hidden="1">'Approved Budget'!$F$13</definedName>
    <definedName name="QB_ROW_236250" localSheetId="11" hidden="1">'041921 As downloaded'!$F$10</definedName>
    <definedName name="QB_ROW_236250" localSheetId="10" hidden="1">'041921 Working'!$F$10</definedName>
    <definedName name="QB_ROW_236250" localSheetId="8" hidden="1">'051021 For Trustees'!$F$10</definedName>
    <definedName name="QB_ROW_236250" localSheetId="9" hidden="1">'051021 Working'!$F$10</definedName>
    <definedName name="QB_ROW_236250" localSheetId="6" hidden="1">'060421 For Trustees'!$E$10</definedName>
    <definedName name="QB_ROW_236250" localSheetId="7" hidden="1">'060421 Working'!$F$10</definedName>
    <definedName name="QB_ROW_236250" localSheetId="5" hidden="1">'070521 Working '!$F$10</definedName>
    <definedName name="QB_ROW_236250" localSheetId="4" hidden="1">'070821 For Trustees'!$F$10</definedName>
    <definedName name="QB_ROW_236250" localSheetId="2" hidden="1">'072621 For Trustees'!$F$10</definedName>
    <definedName name="QB_ROW_236250" localSheetId="3" hidden="1">'072621 Working'!$F$10</definedName>
    <definedName name="QB_ROW_236250" localSheetId="1" hidden="1">'080921 for Input'!$F$10</definedName>
    <definedName name="QB_ROW_236250" localSheetId="0" hidden="1">'Approved Budget'!$F$10</definedName>
    <definedName name="QB_ROW_241260" localSheetId="11" hidden="1">'041921 As downloaded'!$G$87</definedName>
    <definedName name="QB_ROW_241260" localSheetId="10" hidden="1">'041921 Working'!$G$90</definedName>
    <definedName name="QB_ROW_241260" localSheetId="8" hidden="1">'051021 For Trustees'!$G$90</definedName>
    <definedName name="QB_ROW_241260" localSheetId="9" hidden="1">'051021 Working'!$G$90</definedName>
    <definedName name="QB_ROW_241260" localSheetId="6" hidden="1">'060421 For Trustees'!$F$110</definedName>
    <definedName name="QB_ROW_241260" localSheetId="7" hidden="1">'060421 Working'!$G$90</definedName>
    <definedName name="QB_ROW_241260" localSheetId="5" hidden="1">'070521 Working '!$G$90</definedName>
    <definedName name="QB_ROW_241260" localSheetId="4" hidden="1">'070821 For Trustees'!$G$106</definedName>
    <definedName name="QB_ROW_241260" localSheetId="2" hidden="1">'072621 For Trustees'!$G$105</definedName>
    <definedName name="QB_ROW_241260" localSheetId="3" hidden="1">'072621 Working'!$G$90</definedName>
    <definedName name="QB_ROW_241260" localSheetId="1" hidden="1">'080921 for Input'!$G$105</definedName>
    <definedName name="QB_ROW_241260" localSheetId="0" hidden="1">'Approved Budget'!$G$105</definedName>
    <definedName name="QB_ROW_243260" localSheetId="11" hidden="1">'041921 As downloaded'!$G$124</definedName>
    <definedName name="QB_ROW_243260" localSheetId="10" hidden="1">'041921 Working'!$G$133</definedName>
    <definedName name="QB_ROW_243260" localSheetId="8" hidden="1">'051021 For Trustees'!$G$133</definedName>
    <definedName name="QB_ROW_243260" localSheetId="9" hidden="1">'051021 Working'!$G$133</definedName>
    <definedName name="QB_ROW_243260" localSheetId="6" hidden="1">'060421 For Trustees'!$F$164</definedName>
    <definedName name="QB_ROW_243260" localSheetId="7" hidden="1">'060421 Working'!$G$133</definedName>
    <definedName name="QB_ROW_243260" localSheetId="5" hidden="1">'070521 Working '!$G$133</definedName>
    <definedName name="QB_ROW_243260" localSheetId="4" hidden="1">'070821 For Trustees'!$G$159</definedName>
    <definedName name="QB_ROW_243260" localSheetId="2" hidden="1">'072621 For Trustees'!$G$158</definedName>
    <definedName name="QB_ROW_243260" localSheetId="3" hidden="1">'072621 Working'!$G$133</definedName>
    <definedName name="QB_ROW_243260" localSheetId="1" hidden="1">'080921 for Input'!$G$158</definedName>
    <definedName name="QB_ROW_243260" localSheetId="0" hidden="1">'Approved Budget'!$G$158</definedName>
    <definedName name="QB_ROW_244260" localSheetId="11" hidden="1">'041921 As downloaded'!$G$129</definedName>
    <definedName name="QB_ROW_244260" localSheetId="10" hidden="1">'041921 Working'!$G$138</definedName>
    <definedName name="QB_ROW_244260" localSheetId="8" hidden="1">'051021 For Trustees'!$G$138</definedName>
    <definedName name="QB_ROW_244260" localSheetId="9" hidden="1">'051021 Working'!$G$138</definedName>
    <definedName name="QB_ROW_244260" localSheetId="6" hidden="1">'060421 For Trustees'!$F$169</definedName>
    <definedName name="QB_ROW_244260" localSheetId="7" hidden="1">'060421 Working'!$G$138</definedName>
    <definedName name="QB_ROW_244260" localSheetId="5" hidden="1">'070521 Working '!$G$138</definedName>
    <definedName name="QB_ROW_244260" localSheetId="4" hidden="1">'070821 For Trustees'!$G$164</definedName>
    <definedName name="QB_ROW_244260" localSheetId="2" hidden="1">'072621 For Trustees'!$G$163</definedName>
    <definedName name="QB_ROW_244260" localSheetId="3" hidden="1">'072621 Working'!$G$138</definedName>
    <definedName name="QB_ROW_244260" localSheetId="1" hidden="1">'080921 for Input'!$G$163</definedName>
    <definedName name="QB_ROW_244260" localSheetId="0" hidden="1">'Approved Budget'!$G$163</definedName>
    <definedName name="QB_ROW_25250" localSheetId="11" hidden="1">'041921 As downloaded'!$F$11</definedName>
    <definedName name="QB_ROW_25250" localSheetId="10" hidden="1">'041921 Working'!$F$11</definedName>
    <definedName name="QB_ROW_25250" localSheetId="8" hidden="1">'051021 For Trustees'!$F$11</definedName>
    <definedName name="QB_ROW_25250" localSheetId="9" hidden="1">'051021 Working'!$F$11</definedName>
    <definedName name="QB_ROW_25250" localSheetId="6" hidden="1">'060421 For Trustees'!$E$11</definedName>
    <definedName name="QB_ROW_25250" localSheetId="7" hidden="1">'060421 Working'!$F$11</definedName>
    <definedName name="QB_ROW_25250" localSheetId="5" hidden="1">'070521 Working '!$F$11</definedName>
    <definedName name="QB_ROW_25250" localSheetId="4" hidden="1">'070821 For Trustees'!$F$11</definedName>
    <definedName name="QB_ROW_25250" localSheetId="2" hidden="1">'072621 For Trustees'!$F$11</definedName>
    <definedName name="QB_ROW_25250" localSheetId="3" hidden="1">'072621 Working'!$F$11</definedName>
    <definedName name="QB_ROW_25250" localSheetId="1" hidden="1">'080921 for Input'!$F$11</definedName>
    <definedName name="QB_ROW_25250" localSheetId="0" hidden="1">'Approved Budget'!$F$11</definedName>
    <definedName name="QB_ROW_259250" localSheetId="11" hidden="1">'041921 As downloaded'!$F$17</definedName>
    <definedName name="QB_ROW_259250" localSheetId="10" hidden="1">'041921 Working'!$F$17</definedName>
    <definedName name="QB_ROW_259250" localSheetId="8" hidden="1">'051021 For Trustees'!$F$17</definedName>
    <definedName name="QB_ROW_259250" localSheetId="9" hidden="1">'051021 Working'!$F$17</definedName>
    <definedName name="QB_ROW_259250" localSheetId="6" hidden="1">'060421 For Trustees'!$E$17</definedName>
    <definedName name="QB_ROW_259250" localSheetId="7" hidden="1">'060421 Working'!$F$17</definedName>
    <definedName name="QB_ROW_259250" localSheetId="5" hidden="1">'070521 Working '!$F$17</definedName>
    <definedName name="QB_ROW_259250" localSheetId="4" hidden="1">'070821 For Trustees'!$F$17</definedName>
    <definedName name="QB_ROW_259250" localSheetId="2" hidden="1">'072621 For Trustees'!$F$17</definedName>
    <definedName name="QB_ROW_259250" localSheetId="3" hidden="1">'072621 Working'!$F$17</definedName>
    <definedName name="QB_ROW_259250" localSheetId="1" hidden="1">'080921 for Input'!$F$17</definedName>
    <definedName name="QB_ROW_259250" localSheetId="0" hidden="1">'Approved Budget'!$F$17</definedName>
    <definedName name="QB_ROW_260250" localSheetId="11" hidden="1">'041921 As downloaded'!$F$16</definedName>
    <definedName name="QB_ROW_260250" localSheetId="10" hidden="1">'041921 Working'!$F$16</definedName>
    <definedName name="QB_ROW_260250" localSheetId="8" hidden="1">'051021 For Trustees'!$F$16</definedName>
    <definedName name="QB_ROW_260250" localSheetId="9" hidden="1">'051021 Working'!$F$16</definedName>
    <definedName name="QB_ROW_260250" localSheetId="6" hidden="1">'060421 For Trustees'!$E$16</definedName>
    <definedName name="QB_ROW_260250" localSheetId="7" hidden="1">'060421 Working'!$F$16</definedName>
    <definedName name="QB_ROW_260250" localSheetId="5" hidden="1">'070521 Working '!$F$16</definedName>
    <definedName name="QB_ROW_260250" localSheetId="4" hidden="1">'070821 For Trustees'!$F$16</definedName>
    <definedName name="QB_ROW_260250" localSheetId="2" hidden="1">'072621 For Trustees'!$F$16</definedName>
    <definedName name="QB_ROW_260250" localSheetId="3" hidden="1">'072621 Working'!$F$16</definedName>
    <definedName name="QB_ROW_260250" localSheetId="1" hidden="1">'080921 for Input'!$F$16</definedName>
    <definedName name="QB_ROW_260250" localSheetId="0" hidden="1">'Approved Budget'!$F$16</definedName>
    <definedName name="QB_ROW_263250" localSheetId="11" hidden="1">'041921 As downloaded'!$F$30</definedName>
    <definedName name="QB_ROW_263250" localSheetId="10" hidden="1">'041921 Working'!$F$30</definedName>
    <definedName name="QB_ROW_263250" localSheetId="8" hidden="1">'051021 For Trustees'!$F$30</definedName>
    <definedName name="QB_ROW_263250" localSheetId="9" hidden="1">'051021 Working'!$F$30</definedName>
    <definedName name="QB_ROW_263250" localSheetId="6" hidden="1">'060421 For Trustees'!$E$30</definedName>
    <definedName name="QB_ROW_263250" localSheetId="7" hidden="1">'060421 Working'!$F$30</definedName>
    <definedName name="QB_ROW_263250" localSheetId="5" hidden="1">'070521 Working '!$F$30</definedName>
    <definedName name="QB_ROW_263250" localSheetId="4" hidden="1">'070821 For Trustees'!$F$30</definedName>
    <definedName name="QB_ROW_263250" localSheetId="2" hidden="1">'072621 For Trustees'!$F$30</definedName>
    <definedName name="QB_ROW_263250" localSheetId="3" hidden="1">'072621 Working'!$F$30</definedName>
    <definedName name="QB_ROW_263250" localSheetId="1" hidden="1">'080921 for Input'!$F$30</definedName>
    <definedName name="QB_ROW_263250" localSheetId="0" hidden="1">'Approved Budget'!$F$30</definedName>
    <definedName name="QB_ROW_264250" localSheetId="11" hidden="1">'041921 As downloaded'!$F$25</definedName>
    <definedName name="QB_ROW_264250" localSheetId="10" hidden="1">'041921 Working'!$F$25</definedName>
    <definedName name="QB_ROW_264250" localSheetId="8" hidden="1">'051021 For Trustees'!$F$25</definedName>
    <definedName name="QB_ROW_264250" localSheetId="9" hidden="1">'051021 Working'!$F$25</definedName>
    <definedName name="QB_ROW_264250" localSheetId="6" hidden="1">'060421 For Trustees'!$E$25</definedName>
    <definedName name="QB_ROW_264250" localSheetId="7" hidden="1">'060421 Working'!$F$25</definedName>
    <definedName name="QB_ROW_264250" localSheetId="5" hidden="1">'070521 Working '!$F$25</definedName>
    <definedName name="QB_ROW_264250" localSheetId="4" hidden="1">'070821 For Trustees'!$F$25</definedName>
    <definedName name="QB_ROW_264250" localSheetId="2" hidden="1">'072621 For Trustees'!$F$25</definedName>
    <definedName name="QB_ROW_264250" localSheetId="3" hidden="1">'072621 Working'!$F$25</definedName>
    <definedName name="QB_ROW_264250" localSheetId="1" hidden="1">'080921 for Input'!$F$25</definedName>
    <definedName name="QB_ROW_264250" localSheetId="0" hidden="1">'Approved Budget'!$F$25</definedName>
    <definedName name="QB_ROW_27040" localSheetId="11" hidden="1">'041921 As downloaded'!$E$15</definedName>
    <definedName name="QB_ROW_27040" localSheetId="10" hidden="1">'041921 Working'!$E$15</definedName>
    <definedName name="QB_ROW_27040" localSheetId="8" hidden="1">'051021 For Trustees'!$E$15</definedName>
    <definedName name="QB_ROW_27040" localSheetId="9" hidden="1">'051021 Working'!$E$15</definedName>
    <definedName name="QB_ROW_27040" localSheetId="6" hidden="1">'060421 For Trustees'!$D$15</definedName>
    <definedName name="QB_ROW_27040" localSheetId="7" hidden="1">'060421 Working'!$E$15</definedName>
    <definedName name="QB_ROW_27040" localSheetId="5" hidden="1">'070521 Working '!$E$15</definedName>
    <definedName name="QB_ROW_27040" localSheetId="4" hidden="1">'070821 For Trustees'!$E$15</definedName>
    <definedName name="QB_ROW_27040" localSheetId="2" hidden="1">'072621 For Trustees'!$E$15</definedName>
    <definedName name="QB_ROW_27040" localSheetId="3" hidden="1">'072621 Working'!$E$15</definedName>
    <definedName name="QB_ROW_27040" localSheetId="1" hidden="1">'080921 for Input'!$E$15</definedName>
    <definedName name="QB_ROW_27040" localSheetId="0" hidden="1">'Approved Budget'!$E$15</definedName>
    <definedName name="QB_ROW_27340" localSheetId="11" hidden="1">'041921 As downloaded'!$E$21</definedName>
    <definedName name="QB_ROW_27340" localSheetId="10" hidden="1">'041921 Working'!$E$21</definedName>
    <definedName name="QB_ROW_27340" localSheetId="8" hidden="1">'051021 For Trustees'!$E$21</definedName>
    <definedName name="QB_ROW_27340" localSheetId="9" hidden="1">'051021 Working'!$E$21</definedName>
    <definedName name="QB_ROW_27340" localSheetId="6" hidden="1">'060421 For Trustees'!$D$21</definedName>
    <definedName name="QB_ROW_27340" localSheetId="7" hidden="1">'060421 Working'!$E$21</definedName>
    <definedName name="QB_ROW_27340" localSheetId="5" hidden="1">'070521 Working '!$E$21</definedName>
    <definedName name="QB_ROW_27340" localSheetId="4" hidden="1">'070821 For Trustees'!$E$21</definedName>
    <definedName name="QB_ROW_27340" localSheetId="2" hidden="1">'072621 For Trustees'!$E$21</definedName>
    <definedName name="QB_ROW_27340" localSheetId="3" hidden="1">'072621 Working'!$E$21</definedName>
    <definedName name="QB_ROW_27340" localSheetId="1" hidden="1">'080921 for Input'!$E$21</definedName>
    <definedName name="QB_ROW_27340" localSheetId="0" hidden="1">'Approved Budget'!$E$21</definedName>
    <definedName name="QB_ROW_29250" localSheetId="11" hidden="1">'041921 As downloaded'!$F$8</definedName>
    <definedName name="QB_ROW_29250" localSheetId="10" hidden="1">'041921 Working'!$F$8</definedName>
    <definedName name="QB_ROW_29250" localSheetId="8" hidden="1">'051021 For Trustees'!$F$8</definedName>
    <definedName name="QB_ROW_29250" localSheetId="9" hidden="1">'051021 Working'!$F$8</definedName>
    <definedName name="QB_ROW_29250" localSheetId="6" hidden="1">'060421 For Trustees'!$E$8</definedName>
    <definedName name="QB_ROW_29250" localSheetId="7" hidden="1">'060421 Working'!$F$8</definedName>
    <definedName name="QB_ROW_29250" localSheetId="5" hidden="1">'070521 Working '!$F$8</definedName>
    <definedName name="QB_ROW_29250" localSheetId="4" hidden="1">'070821 For Trustees'!$F$8</definedName>
    <definedName name="QB_ROW_29250" localSheetId="2" hidden="1">'072621 For Trustees'!$F$8</definedName>
    <definedName name="QB_ROW_29250" localSheetId="3" hidden="1">'072621 Working'!$F$8</definedName>
    <definedName name="QB_ROW_29250" localSheetId="1" hidden="1">'080921 for Input'!$F$8</definedName>
    <definedName name="QB_ROW_29250" localSheetId="0" hidden="1">'Approved Budget'!$F$8</definedName>
    <definedName name="QB_ROW_30250" localSheetId="11" hidden="1">'041921 As downloaded'!$F$7</definedName>
    <definedName name="QB_ROW_30250" localSheetId="10" hidden="1">'041921 Working'!$F$7</definedName>
    <definedName name="QB_ROW_30250" localSheetId="8" hidden="1">'051021 For Trustees'!$F$7</definedName>
    <definedName name="QB_ROW_30250" localSheetId="9" hidden="1">'051021 Working'!$F$7</definedName>
    <definedName name="QB_ROW_30250" localSheetId="6" hidden="1">'060421 For Trustees'!$E$7</definedName>
    <definedName name="QB_ROW_30250" localSheetId="7" hidden="1">'060421 Working'!$F$7</definedName>
    <definedName name="QB_ROW_30250" localSheetId="5" hidden="1">'070521 Working '!$F$7</definedName>
    <definedName name="QB_ROW_30250" localSheetId="4" hidden="1">'070821 For Trustees'!$F$7</definedName>
    <definedName name="QB_ROW_30250" localSheetId="2" hidden="1">'072621 For Trustees'!$F$7</definedName>
    <definedName name="QB_ROW_30250" localSheetId="3" hidden="1">'072621 Working'!$F$7</definedName>
    <definedName name="QB_ROW_30250" localSheetId="1" hidden="1">'080921 for Input'!$F$7</definedName>
    <definedName name="QB_ROW_30250" localSheetId="0" hidden="1">'Approved Budget'!$F$7</definedName>
    <definedName name="QB_ROW_32250" localSheetId="11" hidden="1">'041921 As downloaded'!$F$6</definedName>
    <definedName name="QB_ROW_32250" localSheetId="10" hidden="1">'041921 Working'!$F$6</definedName>
    <definedName name="QB_ROW_32250" localSheetId="8" hidden="1">'051021 For Trustees'!$F$6</definedName>
    <definedName name="QB_ROW_32250" localSheetId="9" hidden="1">'051021 Working'!$F$6</definedName>
    <definedName name="QB_ROW_32250" localSheetId="6" hidden="1">'060421 For Trustees'!$E$6</definedName>
    <definedName name="QB_ROW_32250" localSheetId="7" hidden="1">'060421 Working'!$F$6</definedName>
    <definedName name="QB_ROW_32250" localSheetId="5" hidden="1">'070521 Working '!$F$6</definedName>
    <definedName name="QB_ROW_32250" localSheetId="4" hidden="1">'070821 For Trustees'!$F$6</definedName>
    <definedName name="QB_ROW_32250" localSheetId="2" hidden="1">'072621 For Trustees'!$F$6</definedName>
    <definedName name="QB_ROW_32250" localSheetId="3" hidden="1">'072621 Working'!$F$6</definedName>
    <definedName name="QB_ROW_32250" localSheetId="1" hidden="1">'080921 for Input'!$F$6</definedName>
    <definedName name="QB_ROW_32250" localSheetId="0" hidden="1">'Approved Budget'!$F$6</definedName>
    <definedName name="QB_ROW_34250" localSheetId="11" hidden="1">'041921 As downloaded'!$F$5</definedName>
    <definedName name="QB_ROW_34250" localSheetId="10" hidden="1">'041921 Working'!$F$5</definedName>
    <definedName name="QB_ROW_34250" localSheetId="8" hidden="1">'051021 For Trustees'!$F$5</definedName>
    <definedName name="QB_ROW_34250" localSheetId="9" hidden="1">'051021 Working'!$F$5</definedName>
    <definedName name="QB_ROW_34250" localSheetId="6" hidden="1">'060421 For Trustees'!$E$5</definedName>
    <definedName name="QB_ROW_34250" localSheetId="7" hidden="1">'060421 Working'!$F$5</definedName>
    <definedName name="QB_ROW_34250" localSheetId="5" hidden="1">'070521 Working '!$F$5</definedName>
    <definedName name="QB_ROW_34250" localSheetId="4" hidden="1">'070821 For Trustees'!$F$5</definedName>
    <definedName name="QB_ROW_34250" localSheetId="2" hidden="1">'072621 For Trustees'!$F$5</definedName>
    <definedName name="QB_ROW_34250" localSheetId="3" hidden="1">'072621 Working'!$F$5</definedName>
    <definedName name="QB_ROW_34250" localSheetId="1" hidden="1">'080921 for Input'!$F$5</definedName>
    <definedName name="QB_ROW_34250" localSheetId="0" hidden="1">'Approved Budget'!$F$5</definedName>
    <definedName name="QB_ROW_39260" localSheetId="11" hidden="1">'041921 As downloaded'!$G$60</definedName>
    <definedName name="QB_ROW_39260" localSheetId="10" hidden="1">'041921 Working'!$G$62</definedName>
    <definedName name="QB_ROW_39260" localSheetId="8" hidden="1">'051021 For Trustees'!$G$62</definedName>
    <definedName name="QB_ROW_39260" localSheetId="9" hidden="1">'051021 Working'!$G$62</definedName>
    <definedName name="QB_ROW_39260" localSheetId="6" hidden="1">'060421 For Trustees'!$F$64</definedName>
    <definedName name="QB_ROW_39260" localSheetId="7" hidden="1">'060421 Working'!$G$62</definedName>
    <definedName name="QB_ROW_39260" localSheetId="5" hidden="1">'070521 Working '!$G$62</definedName>
    <definedName name="QB_ROW_39260" localSheetId="4" hidden="1">'070821 For Trustees'!$G$71</definedName>
    <definedName name="QB_ROW_39260" localSheetId="2" hidden="1">'072621 For Trustees'!$G$71</definedName>
    <definedName name="QB_ROW_39260" localSheetId="3" hidden="1">'072621 Working'!$G$62</definedName>
    <definedName name="QB_ROW_39260" localSheetId="1" hidden="1">'080921 for Input'!$G$71</definedName>
    <definedName name="QB_ROW_39260" localSheetId="0" hidden="1">'Approved Budget'!$G$71</definedName>
    <definedName name="QB_ROW_40260" localSheetId="11" hidden="1">'041921 As downloaded'!$G$47</definedName>
    <definedName name="QB_ROW_40260" localSheetId="10" hidden="1">'041921 Working'!$G$49</definedName>
    <definedName name="QB_ROW_40260" localSheetId="8" hidden="1">'051021 For Trustees'!$G$49</definedName>
    <definedName name="QB_ROW_40260" localSheetId="9" hidden="1">'051021 Working'!$G$49</definedName>
    <definedName name="QB_ROW_40260" localSheetId="6" hidden="1">'060421 For Trustees'!$F$51</definedName>
    <definedName name="QB_ROW_40260" localSheetId="7" hidden="1">'060421 Working'!$G$49</definedName>
    <definedName name="QB_ROW_40260" localSheetId="5" hidden="1">'070521 Working '!$G$49</definedName>
    <definedName name="QB_ROW_40260" localSheetId="4" hidden="1">'070821 For Trustees'!$G$58</definedName>
    <definedName name="QB_ROW_40260" localSheetId="2" hidden="1">'072621 For Trustees'!$G$58</definedName>
    <definedName name="QB_ROW_40260" localSheetId="3" hidden="1">'072621 Working'!$G$49</definedName>
    <definedName name="QB_ROW_40260" localSheetId="1" hidden="1">'080921 for Input'!$G$58</definedName>
    <definedName name="QB_ROW_40260" localSheetId="0" hidden="1">'Approved Budget'!$G$58</definedName>
    <definedName name="QB_ROW_41040" localSheetId="11" hidden="1">'041921 As downloaded'!$E$64</definedName>
    <definedName name="QB_ROW_41040" localSheetId="10" hidden="1">'041921 Working'!$E$67</definedName>
    <definedName name="QB_ROW_41040" localSheetId="8" hidden="1">'051021 For Trustees'!$E$67</definedName>
    <definedName name="QB_ROW_41040" localSheetId="9" hidden="1">'051021 Working'!$E$67</definedName>
    <definedName name="QB_ROW_41040" localSheetId="6" hidden="1">'060421 For Trustees'!$D$69</definedName>
    <definedName name="QB_ROW_41040" localSheetId="7" hidden="1">'060421 Working'!$E$67</definedName>
    <definedName name="QB_ROW_41040" localSheetId="5" hidden="1">'070521 Working '!$E$67</definedName>
    <definedName name="QB_ROW_41040" localSheetId="4" hidden="1">'070821 For Trustees'!$E$76</definedName>
    <definedName name="QB_ROW_41040" localSheetId="2" hidden="1">'072621 For Trustees'!$E$76</definedName>
    <definedName name="QB_ROW_41040" localSheetId="3" hidden="1">'072621 Working'!$E$67</definedName>
    <definedName name="QB_ROW_41040" localSheetId="1" hidden="1">'080921 for Input'!$E$76</definedName>
    <definedName name="QB_ROW_41040" localSheetId="0" hidden="1">'Approved Budget'!$E$76</definedName>
    <definedName name="QB_ROW_41340" localSheetId="11" hidden="1">'041921 As downloaded'!$E$112</definedName>
    <definedName name="QB_ROW_41340" localSheetId="10" hidden="1">'041921 Working'!$E$118</definedName>
    <definedName name="QB_ROW_41340" localSheetId="8" hidden="1">'051021 For Trustees'!$E$118</definedName>
    <definedName name="QB_ROW_41340" localSheetId="9" hidden="1">'051021 Working'!$E$118</definedName>
    <definedName name="QB_ROW_41340" localSheetId="6" hidden="1">'060421 For Trustees'!$D$149</definedName>
    <definedName name="QB_ROW_41340" localSheetId="7" hidden="1">'060421 Working'!$E$118</definedName>
    <definedName name="QB_ROW_41340" localSheetId="5" hidden="1">'070521 Working '!$E$118</definedName>
    <definedName name="QB_ROW_41340" localSheetId="4" hidden="1">'070821 For Trustees'!$E$144</definedName>
    <definedName name="QB_ROW_41340" localSheetId="2" hidden="1">'072621 For Trustees'!$E$143</definedName>
    <definedName name="QB_ROW_41340" localSheetId="3" hidden="1">'072621 Working'!$E$118</definedName>
    <definedName name="QB_ROW_41340" localSheetId="1" hidden="1">'080921 for Input'!$E$143</definedName>
    <definedName name="QB_ROW_41340" localSheetId="0" hidden="1">'Approved Budget'!$E$143</definedName>
    <definedName name="QB_ROW_42260" localSheetId="11" hidden="1">'041921 As downloaded'!$G$71</definedName>
    <definedName name="QB_ROW_42260" localSheetId="10" hidden="1">'041921 Working'!$G$74</definedName>
    <definedName name="QB_ROW_42260" localSheetId="8" hidden="1">'051021 For Trustees'!$G$74</definedName>
    <definedName name="QB_ROW_42260" localSheetId="9" hidden="1">'051021 Working'!$G$74</definedName>
    <definedName name="QB_ROW_42260" localSheetId="6" hidden="1">'060421 For Trustees'!$F$94</definedName>
    <definedName name="QB_ROW_42260" localSheetId="7" hidden="1">'060421 Working'!$G$74</definedName>
    <definedName name="QB_ROW_42260" localSheetId="5" hidden="1">'070521 Working '!$G$74</definedName>
    <definedName name="QB_ROW_42260" localSheetId="4" hidden="1">'070821 For Trustees'!$G$90</definedName>
    <definedName name="QB_ROW_42260" localSheetId="2" hidden="1">'072621 For Trustees'!$G$89</definedName>
    <definedName name="QB_ROW_42260" localSheetId="3" hidden="1">'072621 Working'!$G$74</definedName>
    <definedName name="QB_ROW_42260" localSheetId="1" hidden="1">'080921 for Input'!$G$89</definedName>
    <definedName name="QB_ROW_42260" localSheetId="0" hidden="1">'Approved Budget'!$G$89</definedName>
    <definedName name="QB_ROW_43040" localSheetId="11" hidden="1">'041921 As downloaded'!$E$40</definedName>
    <definedName name="QB_ROW_43040" localSheetId="10" hidden="1">'041921 Working'!$E$40</definedName>
    <definedName name="QB_ROW_43040" localSheetId="8" hidden="1">'051021 For Trustees'!$E$40</definedName>
    <definedName name="QB_ROW_43040" localSheetId="9" hidden="1">'051021 Working'!$E$40</definedName>
    <definedName name="QB_ROW_43040" localSheetId="6" hidden="1">'060421 For Trustees'!$D$40</definedName>
    <definedName name="QB_ROW_43040" localSheetId="7" hidden="1">'060421 Working'!$E$40</definedName>
    <definedName name="QB_ROW_43040" localSheetId="5" hidden="1">'070521 Working '!$E$40</definedName>
    <definedName name="QB_ROW_43040" localSheetId="4" hidden="1">'070821 For Trustees'!$E$49</definedName>
    <definedName name="QB_ROW_43040" localSheetId="2" hidden="1">'072621 For Trustees'!$E$49</definedName>
    <definedName name="QB_ROW_43040" localSheetId="3" hidden="1">'072621 Working'!$E$40</definedName>
    <definedName name="QB_ROW_43040" localSheetId="1" hidden="1">'080921 for Input'!$E$49</definedName>
    <definedName name="QB_ROW_43040" localSheetId="0" hidden="1">'Approved Budget'!$E$49</definedName>
    <definedName name="QB_ROW_43340" localSheetId="11" hidden="1">'041921 As downloaded'!$E$63</definedName>
    <definedName name="QB_ROW_43340" localSheetId="10" hidden="1">'041921 Working'!$E$66</definedName>
    <definedName name="QB_ROW_43340" localSheetId="8" hidden="1">'051021 For Trustees'!$E$66</definedName>
    <definedName name="QB_ROW_43340" localSheetId="9" hidden="1">'051021 Working'!$E$66</definedName>
    <definedName name="QB_ROW_43340" localSheetId="6" hidden="1">'060421 For Trustees'!$D$68</definedName>
    <definedName name="QB_ROW_43340" localSheetId="7" hidden="1">'060421 Working'!$E$66</definedName>
    <definedName name="QB_ROW_43340" localSheetId="5" hidden="1">'070521 Working '!$E$66</definedName>
    <definedName name="QB_ROW_43340" localSheetId="4" hidden="1">'070821 For Trustees'!$E$75</definedName>
    <definedName name="QB_ROW_43340" localSheetId="2" hidden="1">'072621 For Trustees'!$E$75</definedName>
    <definedName name="QB_ROW_43340" localSheetId="3" hidden="1">'072621 Working'!$E$66</definedName>
    <definedName name="QB_ROW_43340" localSheetId="1" hidden="1">'080921 for Input'!$E$75</definedName>
    <definedName name="QB_ROW_43340" localSheetId="0" hidden="1">'Approved Budget'!$E$75</definedName>
    <definedName name="QB_ROW_44260" localSheetId="11" hidden="1">'041921 As downloaded'!$G$72</definedName>
    <definedName name="QB_ROW_44260" localSheetId="10" hidden="1">'041921 Working'!$G$75</definedName>
    <definedName name="QB_ROW_44260" localSheetId="8" hidden="1">'051021 For Trustees'!$G$75</definedName>
    <definedName name="QB_ROW_44260" localSheetId="9" hidden="1">'051021 Working'!$G$75</definedName>
    <definedName name="QB_ROW_44260" localSheetId="6" hidden="1">'060421 For Trustees'!$F$95</definedName>
    <definedName name="QB_ROW_44260" localSheetId="7" hidden="1">'060421 Working'!$G$75</definedName>
    <definedName name="QB_ROW_44260" localSheetId="5" hidden="1">'070521 Working '!$G$75</definedName>
    <definedName name="QB_ROW_44260" localSheetId="4" hidden="1">'070821 For Trustees'!$G$91</definedName>
    <definedName name="QB_ROW_44260" localSheetId="2" hidden="1">'072621 For Trustees'!$G$90</definedName>
    <definedName name="QB_ROW_44260" localSheetId="3" hidden="1">'072621 Working'!$G$75</definedName>
    <definedName name="QB_ROW_44260" localSheetId="1" hidden="1">'080921 for Input'!$G$90</definedName>
    <definedName name="QB_ROW_44260" localSheetId="0" hidden="1">'Approved Budget'!$G$90</definedName>
    <definedName name="QB_ROW_46260" localSheetId="11" hidden="1">'041921 As downloaded'!$G$66</definedName>
    <definedName name="QB_ROW_46260" localSheetId="10" hidden="1">'041921 Working'!$G$69</definedName>
    <definedName name="QB_ROW_46260" localSheetId="8" hidden="1">'051021 For Trustees'!$G$69</definedName>
    <definedName name="QB_ROW_46260" localSheetId="9" hidden="1">'051021 Working'!$G$69</definedName>
    <definedName name="QB_ROW_46260" localSheetId="6" hidden="1">'060421 For Trustees'!$F$71</definedName>
    <definedName name="QB_ROW_46260" localSheetId="7" hidden="1">'060421 Working'!$G$69</definedName>
    <definedName name="QB_ROW_46260" localSheetId="5" hidden="1">'070521 Working '!$G$69</definedName>
    <definedName name="QB_ROW_46260" localSheetId="4" hidden="1">'070821 For Trustees'!$G$78</definedName>
    <definedName name="QB_ROW_46260" localSheetId="2" hidden="1">'072621 For Trustees'!$G$78</definedName>
    <definedName name="QB_ROW_46260" localSheetId="3" hidden="1">'072621 Working'!$G$69</definedName>
    <definedName name="QB_ROW_46260" localSheetId="1" hidden="1">'080921 for Input'!$G$78</definedName>
    <definedName name="QB_ROW_46260" localSheetId="0" hidden="1">'Approved Budget'!$G$78</definedName>
    <definedName name="QB_ROW_47260" localSheetId="11" hidden="1">'041921 As downloaded'!$G$74</definedName>
    <definedName name="QB_ROW_47260" localSheetId="10" hidden="1">'041921 Working'!$G$77</definedName>
    <definedName name="QB_ROW_47260" localSheetId="8" hidden="1">'051021 For Trustees'!$G$77</definedName>
    <definedName name="QB_ROW_47260" localSheetId="9" hidden="1">'051021 Working'!$G$77</definedName>
    <definedName name="QB_ROW_47260" localSheetId="6" hidden="1">'060421 For Trustees'!$F$97</definedName>
    <definedName name="QB_ROW_47260" localSheetId="7" hidden="1">'060421 Working'!$G$77</definedName>
    <definedName name="QB_ROW_47260" localSheetId="5" hidden="1">'070521 Working '!$G$77</definedName>
    <definedName name="QB_ROW_47260" localSheetId="4" hidden="1">'070821 For Trustees'!$G$93</definedName>
    <definedName name="QB_ROW_47260" localSheetId="2" hidden="1">'072621 For Trustees'!$G$92</definedName>
    <definedName name="QB_ROW_47260" localSheetId="3" hidden="1">'072621 Working'!$G$77</definedName>
    <definedName name="QB_ROW_47260" localSheetId="1" hidden="1">'080921 for Input'!$G$92</definedName>
    <definedName name="QB_ROW_47260" localSheetId="0" hidden="1">'Approved Budget'!$G$92</definedName>
    <definedName name="QB_ROW_48260" localSheetId="11" hidden="1">'041921 As downloaded'!$G$101</definedName>
    <definedName name="QB_ROW_48260" localSheetId="10" hidden="1">'041921 Working'!$G$106</definedName>
    <definedName name="QB_ROW_48260" localSheetId="8" hidden="1">'051021 For Trustees'!$G$106</definedName>
    <definedName name="QB_ROW_48260" localSheetId="9" hidden="1">'051021 Working'!$G$106</definedName>
    <definedName name="QB_ROW_48260" localSheetId="6" hidden="1">'060421 For Trustees'!$F$137</definedName>
    <definedName name="QB_ROW_48260" localSheetId="7" hidden="1">'060421 Working'!$G$106</definedName>
    <definedName name="QB_ROW_48260" localSheetId="5" hidden="1">'070521 Working '!$G$106</definedName>
    <definedName name="QB_ROW_48260" localSheetId="4" hidden="1">'070821 For Trustees'!$G$132</definedName>
    <definedName name="QB_ROW_48260" localSheetId="2" hidden="1">'072621 For Trustees'!$G$131</definedName>
    <definedName name="QB_ROW_48260" localSheetId="3" hidden="1">'072621 Working'!$G$106</definedName>
    <definedName name="QB_ROW_48260" localSheetId="1" hidden="1">'080921 for Input'!$G$131</definedName>
    <definedName name="QB_ROW_48260" localSheetId="0" hidden="1">'Approved Budget'!$G$131</definedName>
    <definedName name="QB_ROW_49360" localSheetId="11" hidden="1">'041921 As downloaded'!$G$103</definedName>
    <definedName name="QB_ROW_49360" localSheetId="10" hidden="1">'041921 Working'!$G$108</definedName>
    <definedName name="QB_ROW_49360" localSheetId="8" hidden="1">'051021 For Trustees'!$G$108</definedName>
    <definedName name="QB_ROW_49360" localSheetId="9" hidden="1">'051021 Working'!$G$108</definedName>
    <definedName name="QB_ROW_49360" localSheetId="6" hidden="1">'060421 For Trustees'!$F$139</definedName>
    <definedName name="QB_ROW_49360" localSheetId="7" hidden="1">'060421 Working'!$G$108</definedName>
    <definedName name="QB_ROW_49360" localSheetId="5" hidden="1">'070521 Working '!$G$108</definedName>
    <definedName name="QB_ROW_49360" localSheetId="4" hidden="1">'070821 For Trustees'!$G$134</definedName>
    <definedName name="QB_ROW_49360" localSheetId="2" hidden="1">'072621 For Trustees'!$G$133</definedName>
    <definedName name="QB_ROW_49360" localSheetId="3" hidden="1">'072621 Working'!$G$108</definedName>
    <definedName name="QB_ROW_49360" localSheetId="1" hidden="1">'080921 for Input'!$G$133</definedName>
    <definedName name="QB_ROW_49360" localSheetId="0" hidden="1">'Approved Budget'!$G$133</definedName>
    <definedName name="QB_ROW_50260" localSheetId="11" hidden="1">'041921 As downloaded'!$G$75</definedName>
    <definedName name="QB_ROW_50260" localSheetId="10" hidden="1">'041921 Working'!$G$78</definedName>
    <definedName name="QB_ROW_50260" localSheetId="8" hidden="1">'051021 For Trustees'!$G$78</definedName>
    <definedName name="QB_ROW_50260" localSheetId="9" hidden="1">'051021 Working'!$G$78</definedName>
    <definedName name="QB_ROW_50260" localSheetId="6" hidden="1">'060421 For Trustees'!$F$98</definedName>
    <definedName name="QB_ROW_50260" localSheetId="7" hidden="1">'060421 Working'!$G$78</definedName>
    <definedName name="QB_ROW_50260" localSheetId="5" hidden="1">'070521 Working '!$G$78</definedName>
    <definedName name="QB_ROW_50260" localSheetId="4" hidden="1">'070821 For Trustees'!$G$94</definedName>
    <definedName name="QB_ROW_50260" localSheetId="2" hidden="1">'072621 For Trustees'!$G$93</definedName>
    <definedName name="QB_ROW_50260" localSheetId="3" hidden="1">'072621 Working'!$G$78</definedName>
    <definedName name="QB_ROW_50260" localSheetId="1" hidden="1">'080921 for Input'!$G$93</definedName>
    <definedName name="QB_ROW_50260" localSheetId="0" hidden="1">'Approved Budget'!$G$93</definedName>
    <definedName name="QB_ROW_51260" localSheetId="11" hidden="1">'041921 As downloaded'!$G$105</definedName>
    <definedName name="QB_ROW_51260" localSheetId="10" hidden="1">'041921 Working'!$G$110</definedName>
    <definedName name="QB_ROW_51260" localSheetId="8" hidden="1">'051021 For Trustees'!$G$110</definedName>
    <definedName name="QB_ROW_51260" localSheetId="9" hidden="1">'051021 Working'!$G$110</definedName>
    <definedName name="QB_ROW_51260" localSheetId="6" hidden="1">'060421 For Trustees'!$F$141</definedName>
    <definedName name="QB_ROW_51260" localSheetId="7" hidden="1">'060421 Working'!$G$110</definedName>
    <definedName name="QB_ROW_51260" localSheetId="5" hidden="1">'070521 Working '!$G$110</definedName>
    <definedName name="QB_ROW_51260" localSheetId="4" hidden="1">'070821 For Trustees'!$G$136</definedName>
    <definedName name="QB_ROW_51260" localSheetId="2" hidden="1">'072621 For Trustees'!$G$135</definedName>
    <definedName name="QB_ROW_51260" localSheetId="3" hidden="1">'072621 Working'!$G$110</definedName>
    <definedName name="QB_ROW_51260" localSheetId="1" hidden="1">'080921 for Input'!$G$135</definedName>
    <definedName name="QB_ROW_51260" localSheetId="0" hidden="1">'Approved Budget'!$G$135</definedName>
    <definedName name="QB_ROW_52260" localSheetId="11" hidden="1">'041921 As downloaded'!$G$77</definedName>
    <definedName name="QB_ROW_52260" localSheetId="10" hidden="1">'041921 Working'!$G$80</definedName>
    <definedName name="QB_ROW_52260" localSheetId="8" hidden="1">'051021 For Trustees'!$G$80</definedName>
    <definedName name="QB_ROW_52260" localSheetId="9" hidden="1">'051021 Working'!$G$80</definedName>
    <definedName name="QB_ROW_52260" localSheetId="6" hidden="1">'060421 For Trustees'!$F$100</definedName>
    <definedName name="QB_ROW_52260" localSheetId="7" hidden="1">'060421 Working'!$G$80</definedName>
    <definedName name="QB_ROW_52260" localSheetId="5" hidden="1">'070521 Working '!$G$80</definedName>
    <definedName name="QB_ROW_52260" localSheetId="4" hidden="1">'070821 For Trustees'!$G$96</definedName>
    <definedName name="QB_ROW_52260" localSheetId="2" hidden="1">'072621 For Trustees'!$G$95</definedName>
    <definedName name="QB_ROW_52260" localSheetId="3" hidden="1">'072621 Working'!$G$80</definedName>
    <definedName name="QB_ROW_52260" localSheetId="1" hidden="1">'080921 for Input'!$G$95</definedName>
    <definedName name="QB_ROW_52260" localSheetId="0" hidden="1">'Approved Budget'!$G$95</definedName>
    <definedName name="QB_ROW_53260" localSheetId="11" hidden="1">'041921 As downloaded'!$G$79</definedName>
    <definedName name="QB_ROW_53260" localSheetId="10" hidden="1">'041921 Working'!$G$82</definedName>
    <definedName name="QB_ROW_53260" localSheetId="8" hidden="1">'051021 For Trustees'!$G$82</definedName>
    <definedName name="QB_ROW_53260" localSheetId="9" hidden="1">'051021 Working'!$G$82</definedName>
    <definedName name="QB_ROW_53260" localSheetId="6" hidden="1">'060421 For Trustees'!$F$102</definedName>
    <definedName name="QB_ROW_53260" localSheetId="7" hidden="1">'060421 Working'!$G$82</definedName>
    <definedName name="QB_ROW_53260" localSheetId="5" hidden="1">'070521 Working '!$G$82</definedName>
    <definedName name="QB_ROW_53260" localSheetId="4" hidden="1">'070821 For Trustees'!$G$98</definedName>
    <definedName name="QB_ROW_53260" localSheetId="2" hidden="1">'072621 For Trustees'!$G$97</definedName>
    <definedName name="QB_ROW_53260" localSheetId="3" hidden="1">'072621 Working'!$G$82</definedName>
    <definedName name="QB_ROW_53260" localSheetId="1" hidden="1">'080921 for Input'!$G$97</definedName>
    <definedName name="QB_ROW_53260" localSheetId="0" hidden="1">'Approved Budget'!$G$97</definedName>
    <definedName name="QB_ROW_55260" localSheetId="11" hidden="1">'041921 As downloaded'!$G$83</definedName>
    <definedName name="QB_ROW_55260" localSheetId="10" hidden="1">'041921 Working'!$G$86</definedName>
    <definedName name="QB_ROW_55260" localSheetId="8" hidden="1">'051021 For Trustees'!$G$86</definedName>
    <definedName name="QB_ROW_55260" localSheetId="9" hidden="1">'051021 Working'!$G$86</definedName>
    <definedName name="QB_ROW_55260" localSheetId="6" hidden="1">'060421 For Trustees'!$F$106</definedName>
    <definedName name="QB_ROW_55260" localSheetId="7" hidden="1">'060421 Working'!$G$86</definedName>
    <definedName name="QB_ROW_55260" localSheetId="5" hidden="1">'070521 Working '!$G$86</definedName>
    <definedName name="QB_ROW_55260" localSheetId="4" hidden="1">'070821 For Trustees'!$G$102</definedName>
    <definedName name="QB_ROW_55260" localSheetId="2" hidden="1">'072621 For Trustees'!$G$101</definedName>
    <definedName name="QB_ROW_55260" localSheetId="3" hidden="1">'072621 Working'!$G$86</definedName>
    <definedName name="QB_ROW_55260" localSheetId="1" hidden="1">'080921 for Input'!$G$101</definedName>
    <definedName name="QB_ROW_55260" localSheetId="0" hidden="1">'Approved Budget'!$G$101</definedName>
    <definedName name="QB_ROW_56260" localSheetId="11" hidden="1">'041921 As downloaded'!$G$86</definedName>
    <definedName name="QB_ROW_56260" localSheetId="10" hidden="1">'041921 Working'!$G$89</definedName>
    <definedName name="QB_ROW_56260" localSheetId="8" hidden="1">'051021 For Trustees'!$G$89</definedName>
    <definedName name="QB_ROW_56260" localSheetId="9" hidden="1">'051021 Working'!$G$89</definedName>
    <definedName name="QB_ROW_56260" localSheetId="6" hidden="1">'060421 For Trustees'!$F$109</definedName>
    <definedName name="QB_ROW_56260" localSheetId="7" hidden="1">'060421 Working'!$G$89</definedName>
    <definedName name="QB_ROW_56260" localSheetId="5" hidden="1">'070521 Working '!$G$89</definedName>
    <definedName name="QB_ROW_56260" localSheetId="4" hidden="1">'070821 For Trustees'!$G$105</definedName>
    <definedName name="QB_ROW_56260" localSheetId="2" hidden="1">'072621 For Trustees'!$G$104</definedName>
    <definedName name="QB_ROW_56260" localSheetId="3" hidden="1">'072621 Working'!$G$89</definedName>
    <definedName name="QB_ROW_56260" localSheetId="1" hidden="1">'080921 for Input'!$G$104</definedName>
    <definedName name="QB_ROW_56260" localSheetId="0" hidden="1">'Approved Budget'!$G$104</definedName>
    <definedName name="QB_ROW_58260" localSheetId="11" hidden="1">'041921 As downloaded'!$G$88</definedName>
    <definedName name="QB_ROW_58260" localSheetId="10" hidden="1">'041921 Working'!$G$92</definedName>
    <definedName name="QB_ROW_58260" localSheetId="8" hidden="1">'051021 For Trustees'!$G$92</definedName>
    <definedName name="QB_ROW_58260" localSheetId="9" hidden="1">'051021 Working'!$G$92</definedName>
    <definedName name="QB_ROW_58260" localSheetId="6" hidden="1">'060421 For Trustees'!$F$112</definedName>
    <definedName name="QB_ROW_58260" localSheetId="7" hidden="1">'060421 Working'!$G$92</definedName>
    <definedName name="QB_ROW_58260" localSheetId="5" hidden="1">'070521 Working '!$G$92</definedName>
    <definedName name="QB_ROW_58260" localSheetId="4" hidden="1">'070821 For Trustees'!$G$108</definedName>
    <definedName name="QB_ROW_58260" localSheetId="2" hidden="1">'072621 For Trustees'!$G$107</definedName>
    <definedName name="QB_ROW_58260" localSheetId="3" hidden="1">'072621 Working'!$G$92</definedName>
    <definedName name="QB_ROW_58260" localSheetId="1" hidden="1">'080921 for Input'!$G$107</definedName>
    <definedName name="QB_ROW_58260" localSheetId="0" hidden="1">'Approved Budget'!$G$107</definedName>
    <definedName name="QB_ROW_61260" localSheetId="11" hidden="1">'041921 As downloaded'!$G$107</definedName>
    <definedName name="QB_ROW_61260" localSheetId="10" hidden="1">'041921 Working'!$G$113</definedName>
    <definedName name="QB_ROW_61260" localSheetId="8" hidden="1">'051021 For Trustees'!$G$113</definedName>
    <definedName name="QB_ROW_61260" localSheetId="9" hidden="1">'051021 Working'!$G$113</definedName>
    <definedName name="QB_ROW_61260" localSheetId="6" hidden="1">'060421 For Trustees'!$F$144</definedName>
    <definedName name="QB_ROW_61260" localSheetId="7" hidden="1">'060421 Working'!$G$113</definedName>
    <definedName name="QB_ROW_61260" localSheetId="5" hidden="1">'070521 Working '!$G$113</definedName>
    <definedName name="QB_ROW_61260" localSheetId="4" hidden="1">'070821 For Trustees'!$G$139</definedName>
    <definedName name="QB_ROW_61260" localSheetId="2" hidden="1">'072621 For Trustees'!$G$138</definedName>
    <definedName name="QB_ROW_61260" localSheetId="3" hidden="1">'072621 Working'!$G$113</definedName>
    <definedName name="QB_ROW_61260" localSheetId="1" hidden="1">'080921 for Input'!$G$138</definedName>
    <definedName name="QB_ROW_61260" localSheetId="0" hidden="1">'Approved Budget'!$G$138</definedName>
    <definedName name="QB_ROW_62260" localSheetId="11" hidden="1">'041921 As downloaded'!$G$91</definedName>
    <definedName name="QB_ROW_62260" localSheetId="10" hidden="1">'041921 Working'!$G$95</definedName>
    <definedName name="QB_ROW_62260" localSheetId="8" hidden="1">'051021 For Trustees'!$G$95</definedName>
    <definedName name="QB_ROW_62260" localSheetId="9" hidden="1">'051021 Working'!$G$95</definedName>
    <definedName name="QB_ROW_62260" localSheetId="6" hidden="1">'060421 For Trustees'!$F$115</definedName>
    <definedName name="QB_ROW_62260" localSheetId="7" hidden="1">'060421 Working'!$G$95</definedName>
    <definedName name="QB_ROW_62260" localSheetId="5" hidden="1">'070521 Working '!$G$95</definedName>
    <definedName name="QB_ROW_62260" localSheetId="4" hidden="1">'070821 For Trustees'!$G$111</definedName>
    <definedName name="QB_ROW_62260" localSheetId="2" hidden="1">'072621 For Trustees'!$G$110</definedName>
    <definedName name="QB_ROW_62260" localSheetId="3" hidden="1">'072621 Working'!$G$95</definedName>
    <definedName name="QB_ROW_62260" localSheetId="1" hidden="1">'080921 for Input'!$G$110</definedName>
    <definedName name="QB_ROW_62260" localSheetId="0" hidden="1">'Approved Budget'!$G$110</definedName>
    <definedName name="QB_ROW_6260" localSheetId="11" hidden="1">'041921 As downloaded'!$G$52</definedName>
    <definedName name="QB_ROW_6260" localSheetId="10" hidden="1">'041921 Working'!$G$54</definedName>
    <definedName name="QB_ROW_6260" localSheetId="8" hidden="1">'051021 For Trustees'!$G$54</definedName>
    <definedName name="QB_ROW_6260" localSheetId="9" hidden="1">'051021 Working'!$G$54</definedName>
    <definedName name="QB_ROW_6260" localSheetId="6" hidden="1">'060421 For Trustees'!$F$56</definedName>
    <definedName name="QB_ROW_6260" localSheetId="7" hidden="1">'060421 Working'!$G$54</definedName>
    <definedName name="QB_ROW_6260" localSheetId="5" hidden="1">'070521 Working '!$G$54</definedName>
    <definedName name="QB_ROW_6260" localSheetId="4" hidden="1">'070821 For Trustees'!$G$63</definedName>
    <definedName name="QB_ROW_6260" localSheetId="2" hidden="1">'072621 For Trustees'!$G$63</definedName>
    <definedName name="QB_ROW_6260" localSheetId="3" hidden="1">'072621 Working'!$G$54</definedName>
    <definedName name="QB_ROW_6260" localSheetId="1" hidden="1">'080921 for Input'!$G$63</definedName>
    <definedName name="QB_ROW_6260" localSheetId="0" hidden="1">'Approved Budget'!$G$63</definedName>
    <definedName name="QB_ROW_65260" localSheetId="11" hidden="1">'041921 As downloaded'!$G$94</definedName>
    <definedName name="QB_ROW_65260" localSheetId="10" hidden="1">'041921 Working'!$G$99</definedName>
    <definedName name="QB_ROW_65260" localSheetId="8" hidden="1">'051021 For Trustees'!$G$99</definedName>
    <definedName name="QB_ROW_65260" localSheetId="9" hidden="1">'051021 Working'!$G$99</definedName>
    <definedName name="QB_ROW_65260" localSheetId="6" hidden="1">'060421 For Trustees'!$F$119</definedName>
    <definedName name="QB_ROW_65260" localSheetId="7" hidden="1">'060421 Working'!$G$99</definedName>
    <definedName name="QB_ROW_65260" localSheetId="5" hidden="1">'070521 Working '!$G$99</definedName>
    <definedName name="QB_ROW_65260" localSheetId="4" hidden="1">'070821 For Trustees'!$G$115</definedName>
    <definedName name="QB_ROW_65260" localSheetId="2" hidden="1">'072621 For Trustees'!$G$114</definedName>
    <definedName name="QB_ROW_65260" localSheetId="3" hidden="1">'072621 Working'!$G$99</definedName>
    <definedName name="QB_ROW_65260" localSheetId="1" hidden="1">'080921 for Input'!$G$114</definedName>
    <definedName name="QB_ROW_65260" localSheetId="0" hidden="1">'Approved Budget'!$G$114</definedName>
    <definedName name="QB_ROW_67260" localSheetId="11" hidden="1">'041921 As downloaded'!$G$109</definedName>
    <definedName name="QB_ROW_67260" localSheetId="10" hidden="1">'041921 Working'!$G$115</definedName>
    <definedName name="QB_ROW_67260" localSheetId="8" hidden="1">'051021 For Trustees'!$G$115</definedName>
    <definedName name="QB_ROW_67260" localSheetId="9" hidden="1">'051021 Working'!$G$115</definedName>
    <definedName name="QB_ROW_67260" localSheetId="6" hidden="1">'060421 For Trustees'!$F$146</definedName>
    <definedName name="QB_ROW_67260" localSheetId="7" hidden="1">'060421 Working'!$G$115</definedName>
    <definedName name="QB_ROW_67260" localSheetId="5" hidden="1">'070521 Working '!$G$115</definedName>
    <definedName name="QB_ROW_67260" localSheetId="4" hidden="1">'070821 For Trustees'!$G$141</definedName>
    <definedName name="QB_ROW_67260" localSheetId="2" hidden="1">'072621 For Trustees'!$G$140</definedName>
    <definedName name="QB_ROW_67260" localSheetId="3" hidden="1">'072621 Working'!$G$115</definedName>
    <definedName name="QB_ROW_67260" localSheetId="1" hidden="1">'080921 for Input'!$G$140</definedName>
    <definedName name="QB_ROW_67260" localSheetId="0" hidden="1">'Approved Budget'!$G$140</definedName>
    <definedName name="QB_ROW_68260" localSheetId="11" hidden="1">'041921 As downloaded'!$G$92</definedName>
    <definedName name="QB_ROW_68260" localSheetId="10" hidden="1">'041921 Working'!$G$97</definedName>
    <definedName name="QB_ROW_68260" localSheetId="8" hidden="1">'051021 For Trustees'!$G$97</definedName>
    <definedName name="QB_ROW_68260" localSheetId="9" hidden="1">'051021 Working'!$G$97</definedName>
    <definedName name="QB_ROW_68260" localSheetId="6" hidden="1">'060421 For Trustees'!$F$117</definedName>
    <definedName name="QB_ROW_68260" localSheetId="7" hidden="1">'060421 Working'!$G$97</definedName>
    <definedName name="QB_ROW_68260" localSheetId="5" hidden="1">'070521 Working '!$G$97</definedName>
    <definedName name="QB_ROW_68260" localSheetId="4" hidden="1">'070821 For Trustees'!$G$113</definedName>
    <definedName name="QB_ROW_68260" localSheetId="2" hidden="1">'072621 For Trustees'!$G$112</definedName>
    <definedName name="QB_ROW_68260" localSheetId="3" hidden="1">'072621 Working'!$G$97</definedName>
    <definedName name="QB_ROW_68260" localSheetId="1" hidden="1">'080921 for Input'!$G$112</definedName>
    <definedName name="QB_ROW_68260" localSheetId="0" hidden="1">'Approved Budget'!$G$112</definedName>
    <definedName name="QB_ROW_69260" localSheetId="11" hidden="1">'041921 As downloaded'!$G$110</definedName>
    <definedName name="QB_ROW_69260" localSheetId="10" hidden="1">'041921 Working'!$G$116</definedName>
    <definedName name="QB_ROW_69260" localSheetId="8" hidden="1">'051021 For Trustees'!$G$116</definedName>
    <definedName name="QB_ROW_69260" localSheetId="9" hidden="1">'051021 Working'!$G$116</definedName>
    <definedName name="QB_ROW_69260" localSheetId="6" hidden="1">'060421 For Trustees'!$F$147</definedName>
    <definedName name="QB_ROW_69260" localSheetId="7" hidden="1">'060421 Working'!$G$116</definedName>
    <definedName name="QB_ROW_69260" localSheetId="5" hidden="1">'070521 Working '!$G$116</definedName>
    <definedName name="QB_ROW_69260" localSheetId="4" hidden="1">'070821 For Trustees'!$G$142</definedName>
    <definedName name="QB_ROW_69260" localSheetId="2" hidden="1">'072621 For Trustees'!$G$141</definedName>
    <definedName name="QB_ROW_69260" localSheetId="3" hidden="1">'072621 Working'!$G$116</definedName>
    <definedName name="QB_ROW_69260" localSheetId="1" hidden="1">'080921 for Input'!$G$141</definedName>
    <definedName name="QB_ROW_69260" localSheetId="0" hidden="1">'Approved Budget'!$G$141</definedName>
    <definedName name="QB_ROW_70260" localSheetId="11" hidden="1">'041921 As downloaded'!$G$93</definedName>
    <definedName name="QB_ROW_70260" localSheetId="10" hidden="1">'041921 Working'!$G$98</definedName>
    <definedName name="QB_ROW_70260" localSheetId="8" hidden="1">'051021 For Trustees'!$G$98</definedName>
    <definedName name="QB_ROW_70260" localSheetId="9" hidden="1">'051021 Working'!$G$98</definedName>
    <definedName name="QB_ROW_70260" localSheetId="6" hidden="1">'060421 For Trustees'!$F$118</definedName>
    <definedName name="QB_ROW_70260" localSheetId="7" hidden="1">'060421 Working'!$G$98</definedName>
    <definedName name="QB_ROW_70260" localSheetId="5" hidden="1">'070521 Working '!$G$98</definedName>
    <definedName name="QB_ROW_70260" localSheetId="4" hidden="1">'070821 For Trustees'!$G$114</definedName>
    <definedName name="QB_ROW_70260" localSheetId="2" hidden="1">'072621 For Trustees'!$G$113</definedName>
    <definedName name="QB_ROW_70260" localSheetId="3" hidden="1">'072621 Working'!$G$98</definedName>
    <definedName name="QB_ROW_70260" localSheetId="1" hidden="1">'080921 for Input'!$G$113</definedName>
    <definedName name="QB_ROW_70260" localSheetId="0" hidden="1">'Approved Budget'!$G$113</definedName>
    <definedName name="QB_ROW_71260" localSheetId="11" hidden="1">'041921 As downloaded'!$G$96</definedName>
    <definedName name="QB_ROW_71260" localSheetId="10" hidden="1">'041921 Working'!$G$101</definedName>
    <definedName name="QB_ROW_71260" localSheetId="8" hidden="1">'051021 For Trustees'!$G$101</definedName>
    <definedName name="QB_ROW_71260" localSheetId="9" hidden="1">'051021 Working'!$G$101</definedName>
    <definedName name="QB_ROW_71260" localSheetId="6" hidden="1">'060421 For Trustees'!$F$121</definedName>
    <definedName name="QB_ROW_71260" localSheetId="7" hidden="1">'060421 Working'!$G$101</definedName>
    <definedName name="QB_ROW_71260" localSheetId="5" hidden="1">'070521 Working '!$G$101</definedName>
    <definedName name="QB_ROW_71260" localSheetId="4" hidden="1">'070821 For Trustees'!$G$117</definedName>
    <definedName name="QB_ROW_71260" localSheetId="2" hidden="1">'072621 For Trustees'!$G$116</definedName>
    <definedName name="QB_ROW_71260" localSheetId="3" hidden="1">'072621 Working'!$G$101</definedName>
    <definedName name="QB_ROW_71260" localSheetId="1" hidden="1">'080921 for Input'!$G$116</definedName>
    <definedName name="QB_ROW_71260" localSheetId="0" hidden="1">'Approved Budget'!$G$116</definedName>
    <definedName name="QB_ROW_72260" localSheetId="11" hidden="1">'041921 As downloaded'!$G$67</definedName>
    <definedName name="QB_ROW_72260" localSheetId="10" hidden="1">'041921 Working'!$G$70</definedName>
    <definedName name="QB_ROW_72260" localSheetId="8" hidden="1">'051021 For Trustees'!$G$70</definedName>
    <definedName name="QB_ROW_72260" localSheetId="9" hidden="1">'051021 Working'!$G$70</definedName>
    <definedName name="QB_ROW_72260" localSheetId="6" hidden="1">'060421 For Trustees'!$F$72</definedName>
    <definedName name="QB_ROW_72260" localSheetId="7" hidden="1">'060421 Working'!$G$70</definedName>
    <definedName name="QB_ROW_72260" localSheetId="5" hidden="1">'070521 Working '!$G$70</definedName>
    <definedName name="QB_ROW_72260" localSheetId="4" hidden="1">'070821 For Trustees'!$G$79</definedName>
    <definedName name="QB_ROW_72260" localSheetId="2" hidden="1">'072621 For Trustees'!$G$79</definedName>
    <definedName name="QB_ROW_72260" localSheetId="3" hidden="1">'072621 Working'!$G$70</definedName>
    <definedName name="QB_ROW_72260" localSheetId="1" hidden="1">'080921 for Input'!$G$79</definedName>
    <definedName name="QB_ROW_72260" localSheetId="0" hidden="1">'Approved Budget'!$G$79</definedName>
    <definedName name="QB_ROW_7260" localSheetId="11" hidden="1">'041921 As downloaded'!$G$51</definedName>
    <definedName name="QB_ROW_7260" localSheetId="10" hidden="1">'041921 Working'!$G$53</definedName>
    <definedName name="QB_ROW_7260" localSheetId="8" hidden="1">'051021 For Trustees'!$G$53</definedName>
    <definedName name="QB_ROW_7260" localSheetId="9" hidden="1">'051021 Working'!$G$53</definedName>
    <definedName name="QB_ROW_7260" localSheetId="6" hidden="1">'060421 For Trustees'!$F$55</definedName>
    <definedName name="QB_ROW_7260" localSheetId="7" hidden="1">'060421 Working'!$G$53</definedName>
    <definedName name="QB_ROW_7260" localSheetId="5" hidden="1">'070521 Working '!$G$53</definedName>
    <definedName name="QB_ROW_7260" localSheetId="4" hidden="1">'070821 For Trustees'!$G$62</definedName>
    <definedName name="QB_ROW_7260" localSheetId="2" hidden="1">'072621 For Trustees'!$G$62</definedName>
    <definedName name="QB_ROW_7260" localSheetId="3" hidden="1">'072621 Working'!$G$53</definedName>
    <definedName name="QB_ROW_7260" localSheetId="1" hidden="1">'080921 for Input'!$G$62</definedName>
    <definedName name="QB_ROW_7260" localSheetId="0" hidden="1">'Approved Budget'!$G$62</definedName>
    <definedName name="QB_ROW_74260" localSheetId="11" hidden="1">'041921 As downloaded'!$G$98</definedName>
    <definedName name="QB_ROW_74260" localSheetId="10" hidden="1">'041921 Working'!$G$103</definedName>
    <definedName name="QB_ROW_74260" localSheetId="8" hidden="1">'051021 For Trustees'!$G$103</definedName>
    <definedName name="QB_ROW_74260" localSheetId="9" hidden="1">'051021 Working'!$G$103</definedName>
    <definedName name="QB_ROW_74260" localSheetId="6" hidden="1">'060421 For Trustees'!$F$123</definedName>
    <definedName name="QB_ROW_74260" localSheetId="7" hidden="1">'060421 Working'!$G$103</definedName>
    <definedName name="QB_ROW_74260" localSheetId="5" hidden="1">'070521 Working '!$G$103</definedName>
    <definedName name="QB_ROW_74260" localSheetId="4" hidden="1">'070821 For Trustees'!$G$119</definedName>
    <definedName name="QB_ROW_74260" localSheetId="2" hidden="1">'072621 For Trustees'!$G$118</definedName>
    <definedName name="QB_ROW_74260" localSheetId="3" hidden="1">'072621 Working'!$G$103</definedName>
    <definedName name="QB_ROW_74260" localSheetId="1" hidden="1">'080921 for Input'!$G$118</definedName>
    <definedName name="QB_ROW_74260" localSheetId="0" hidden="1">'Approved Budget'!$G$118</definedName>
    <definedName name="QB_ROW_75040" localSheetId="11" hidden="1">'041921 As downloaded'!$E$113</definedName>
    <definedName name="QB_ROW_75040" localSheetId="10" hidden="1">'041921 Working'!$E$119</definedName>
    <definedName name="QB_ROW_75040" localSheetId="8" hidden="1">'051021 For Trustees'!$E$119</definedName>
    <definedName name="QB_ROW_75040" localSheetId="9" hidden="1">'051021 Working'!$E$119</definedName>
    <definedName name="QB_ROW_75040" localSheetId="6" hidden="1">'060421 For Trustees'!$D$150</definedName>
    <definedName name="QB_ROW_75040" localSheetId="7" hidden="1">'060421 Working'!$E$119</definedName>
    <definedName name="QB_ROW_75040" localSheetId="5" hidden="1">'070521 Working '!$E$119</definedName>
    <definedName name="QB_ROW_75040" localSheetId="4" hidden="1">'070821 For Trustees'!$E$145</definedName>
    <definedName name="QB_ROW_75040" localSheetId="2" hidden="1">'072621 For Trustees'!$E$144</definedName>
    <definedName name="QB_ROW_75040" localSheetId="3" hidden="1">'072621 Working'!$E$119</definedName>
    <definedName name="QB_ROW_75040" localSheetId="1" hidden="1">'080921 for Input'!$E$144</definedName>
    <definedName name="QB_ROW_75040" localSheetId="0" hidden="1">'Approved Budget'!$E$144</definedName>
    <definedName name="QB_ROW_75340" localSheetId="11" hidden="1">'041921 As downloaded'!$E$118</definedName>
    <definedName name="QB_ROW_75340" localSheetId="10" hidden="1">'041921 Working'!$E$124</definedName>
    <definedName name="QB_ROW_75340" localSheetId="8" hidden="1">'051021 For Trustees'!$E$124</definedName>
    <definedName name="QB_ROW_75340" localSheetId="9" hidden="1">'051021 Working'!$E$124</definedName>
    <definedName name="QB_ROW_75340" localSheetId="6" hidden="1">'060421 For Trustees'!$D$155</definedName>
    <definedName name="QB_ROW_75340" localSheetId="7" hidden="1">'060421 Working'!$E$124</definedName>
    <definedName name="QB_ROW_75340" localSheetId="5" hidden="1">'070521 Working '!$E$124</definedName>
    <definedName name="QB_ROW_75340" localSheetId="4" hidden="1">'070821 For Trustees'!$E$150</definedName>
    <definedName name="QB_ROW_75340" localSheetId="2" hidden="1">'072621 For Trustees'!$E$149</definedName>
    <definedName name="QB_ROW_75340" localSheetId="3" hidden="1">'072621 Working'!$E$124</definedName>
    <definedName name="QB_ROW_75340" localSheetId="1" hidden="1">'080921 for Input'!$E$149</definedName>
    <definedName name="QB_ROW_75340" localSheetId="0" hidden="1">'Approved Budget'!$E$149</definedName>
    <definedName name="QB_ROW_77040" localSheetId="11" hidden="1">'041921 As downloaded'!$E$119</definedName>
    <definedName name="QB_ROW_77040" localSheetId="10" hidden="1">'041921 Working'!$E$125</definedName>
    <definedName name="QB_ROW_77040" localSheetId="8" hidden="1">'051021 For Trustees'!$E$125</definedName>
    <definedName name="QB_ROW_77040" localSheetId="9" hidden="1">'051021 Working'!$E$125</definedName>
    <definedName name="QB_ROW_77040" localSheetId="6" hidden="1">'060421 For Trustees'!$D$156</definedName>
    <definedName name="QB_ROW_77040" localSheetId="7" hidden="1">'060421 Working'!$E$125</definedName>
    <definedName name="QB_ROW_77040" localSheetId="5" hidden="1">'070521 Working '!$E$125</definedName>
    <definedName name="QB_ROW_77040" localSheetId="4" hidden="1">'070821 For Trustees'!$E$151</definedName>
    <definedName name="QB_ROW_77040" localSheetId="2" hidden="1">'072621 For Trustees'!$E$150</definedName>
    <definedName name="QB_ROW_77040" localSheetId="3" hidden="1">'072621 Working'!$E$125</definedName>
    <definedName name="QB_ROW_77040" localSheetId="1" hidden="1">'080921 for Input'!$E$150</definedName>
    <definedName name="QB_ROW_77040" localSheetId="0" hidden="1">'Approved Budget'!$E$150</definedName>
    <definedName name="QB_ROW_77340" localSheetId="11" hidden="1">'041921 As downloaded'!$E$131</definedName>
    <definedName name="QB_ROW_77340" localSheetId="10" hidden="1">'041921 Working'!$E$140</definedName>
    <definedName name="QB_ROW_77340" localSheetId="8" hidden="1">'051021 For Trustees'!$E$140</definedName>
    <definedName name="QB_ROW_77340" localSheetId="9" hidden="1">'051021 Working'!$E$140</definedName>
    <definedName name="QB_ROW_77340" localSheetId="6" hidden="1">'060421 For Trustees'!$D$171</definedName>
    <definedName name="QB_ROW_77340" localSheetId="7" hidden="1">'060421 Working'!$E$140</definedName>
    <definedName name="QB_ROW_77340" localSheetId="5" hidden="1">'070521 Working '!$E$140</definedName>
    <definedName name="QB_ROW_77340" localSheetId="4" hidden="1">'070821 For Trustees'!$E$166</definedName>
    <definedName name="QB_ROW_77340" localSheetId="2" hidden="1">'072621 For Trustees'!$E$165</definedName>
    <definedName name="QB_ROW_77340" localSheetId="3" hidden="1">'072621 Working'!$E$140</definedName>
    <definedName name="QB_ROW_77340" localSheetId="1" hidden="1">'080921 for Input'!$E$165</definedName>
    <definedName name="QB_ROW_77340" localSheetId="0" hidden="1">'Approved Budget'!$E$165</definedName>
    <definedName name="QB_ROW_79260" localSheetId="11" hidden="1">'041921 As downloaded'!$G$128</definedName>
    <definedName name="QB_ROW_79260" localSheetId="10" hidden="1">'041921 Working'!$G$137</definedName>
    <definedName name="QB_ROW_79260" localSheetId="8" hidden="1">'051021 For Trustees'!$G$137</definedName>
    <definedName name="QB_ROW_79260" localSheetId="9" hidden="1">'051021 Working'!$G$137</definedName>
    <definedName name="QB_ROW_79260" localSheetId="6" hidden="1">'060421 For Trustees'!$F$168</definedName>
    <definedName name="QB_ROW_79260" localSheetId="7" hidden="1">'060421 Working'!$G$137</definedName>
    <definedName name="QB_ROW_79260" localSheetId="5" hidden="1">'070521 Working '!$G$137</definedName>
    <definedName name="QB_ROW_79260" localSheetId="4" hidden="1">'070821 For Trustees'!$G$163</definedName>
    <definedName name="QB_ROW_79260" localSheetId="2" hidden="1">'072621 For Trustees'!$G$162</definedName>
    <definedName name="QB_ROW_79260" localSheetId="3" hidden="1">'072621 Working'!$G$137</definedName>
    <definedName name="QB_ROW_79260" localSheetId="1" hidden="1">'080921 for Input'!$G$162</definedName>
    <definedName name="QB_ROW_79260" localSheetId="0" hidden="1">'Approved Budget'!$G$162</definedName>
    <definedName name="QB_ROW_86260" localSheetId="11" hidden="1">'041921 As downloaded'!$G$81</definedName>
    <definedName name="QB_ROW_86260" localSheetId="10" hidden="1">'041921 Working'!$G$84</definedName>
    <definedName name="QB_ROW_86260" localSheetId="8" hidden="1">'051021 For Trustees'!$G$84</definedName>
    <definedName name="QB_ROW_86260" localSheetId="9" hidden="1">'051021 Working'!$G$84</definedName>
    <definedName name="QB_ROW_86260" localSheetId="6" hidden="1">'060421 For Trustees'!$F$104</definedName>
    <definedName name="QB_ROW_86260" localSheetId="7" hidden="1">'060421 Working'!$G$84</definedName>
    <definedName name="QB_ROW_86260" localSheetId="5" hidden="1">'070521 Working '!$G$84</definedName>
    <definedName name="QB_ROW_86260" localSheetId="4" hidden="1">'070821 For Trustees'!$G$100</definedName>
    <definedName name="QB_ROW_86260" localSheetId="2" hidden="1">'072621 For Trustees'!$G$99</definedName>
    <definedName name="QB_ROW_86260" localSheetId="3" hidden="1">'072621 Working'!$G$84</definedName>
    <definedName name="QB_ROW_86260" localSheetId="1" hidden="1">'080921 for Input'!$G$99</definedName>
    <definedName name="QB_ROW_86260" localSheetId="0" hidden="1">'Approved Budget'!$G$99</definedName>
    <definedName name="QB_ROW_86321" localSheetId="11" hidden="1">'041921 As downloaded'!$C$38</definedName>
    <definedName name="QB_ROW_86321" localSheetId="10" hidden="1">'041921 Working'!$C$38</definedName>
    <definedName name="QB_ROW_86321" localSheetId="8" hidden="1">'051021 For Trustees'!$C$38</definedName>
    <definedName name="QB_ROW_86321" localSheetId="9" hidden="1">'051021 Working'!$C$38</definedName>
    <definedName name="QB_ROW_86321" localSheetId="6" hidden="1">'060421 For Trustees'!$B$38</definedName>
    <definedName name="QB_ROW_86321" localSheetId="7" hidden="1">'060421 Working'!$C$38</definedName>
    <definedName name="QB_ROW_86321" localSheetId="5" hidden="1">'070521 Working '!$C$38</definedName>
    <definedName name="QB_ROW_86321" localSheetId="4" hidden="1">'070821 For Trustees'!$C$38</definedName>
    <definedName name="QB_ROW_86321" localSheetId="2" hidden="1">'072621 For Trustees'!$C$38</definedName>
    <definedName name="QB_ROW_86321" localSheetId="3" hidden="1">'072621 Working'!$C$38</definedName>
    <definedName name="QB_ROW_86321" localSheetId="1" hidden="1">'080921 for Input'!$C$38</definedName>
    <definedName name="QB_ROW_86321" localSheetId="0" hidden="1">'Approved Budget'!$C$38</definedName>
    <definedName name="QB_ROW_87031" localSheetId="11" hidden="1">'041921 As downloaded'!$D$35</definedName>
    <definedName name="QB_ROW_87031" localSheetId="10" hidden="1">'041921 Working'!$D$35</definedName>
    <definedName name="QB_ROW_87031" localSheetId="8" hidden="1">'051021 For Trustees'!$D$35</definedName>
    <definedName name="QB_ROW_87031" localSheetId="9" hidden="1">'051021 Working'!$D$35</definedName>
    <definedName name="QB_ROW_87031" localSheetId="6" hidden="1">'060421 For Trustees'!$C$35</definedName>
    <definedName name="QB_ROW_87031" localSheetId="7" hidden="1">'060421 Working'!$D$35</definedName>
    <definedName name="QB_ROW_87031" localSheetId="5" hidden="1">'070521 Working '!$D$35</definedName>
    <definedName name="QB_ROW_87031" localSheetId="4" hidden="1">'070821 For Trustees'!$D$35</definedName>
    <definedName name="QB_ROW_87031" localSheetId="2" hidden="1">'072621 For Trustees'!$D$35</definedName>
    <definedName name="QB_ROW_87031" localSheetId="3" hidden="1">'072621 Working'!$D$35</definedName>
    <definedName name="QB_ROW_87031" localSheetId="1" hidden="1">'080921 for Input'!$D$35</definedName>
    <definedName name="QB_ROW_87031" localSheetId="0" hidden="1">'Approved Budget'!$D$35</definedName>
    <definedName name="QB_ROW_87260" localSheetId="11" hidden="1">'041921 As downloaded'!$G$48</definedName>
    <definedName name="QB_ROW_87260" localSheetId="10" hidden="1">'041921 Working'!$G$50</definedName>
    <definedName name="QB_ROW_87260" localSheetId="8" hidden="1">'051021 For Trustees'!$G$50</definedName>
    <definedName name="QB_ROW_87260" localSheetId="9" hidden="1">'051021 Working'!$G$50</definedName>
    <definedName name="QB_ROW_87260" localSheetId="6" hidden="1">'060421 For Trustees'!$F$52</definedName>
    <definedName name="QB_ROW_87260" localSheetId="7" hidden="1">'060421 Working'!$G$50</definedName>
    <definedName name="QB_ROW_87260" localSheetId="5" hidden="1">'070521 Working '!$G$50</definedName>
    <definedName name="QB_ROW_87260" localSheetId="4" hidden="1">'070821 For Trustees'!$G$59</definedName>
    <definedName name="QB_ROW_87260" localSheetId="2" hidden="1">'072621 For Trustees'!$G$59</definedName>
    <definedName name="QB_ROW_87260" localSheetId="3" hidden="1">'072621 Working'!$G$50</definedName>
    <definedName name="QB_ROW_87260" localSheetId="1" hidden="1">'080921 for Input'!$G$59</definedName>
    <definedName name="QB_ROW_87260" localSheetId="0" hidden="1">'Approved Budget'!$G$59</definedName>
    <definedName name="QB_ROW_87331" localSheetId="11" hidden="1">'041921 As downloaded'!$D$37</definedName>
    <definedName name="QB_ROW_87331" localSheetId="10" hidden="1">'041921 Working'!$D$37</definedName>
    <definedName name="QB_ROW_87331" localSheetId="8" hidden="1">'051021 For Trustees'!$D$37</definedName>
    <definedName name="QB_ROW_87331" localSheetId="9" hidden="1">'051021 Working'!$D$37</definedName>
    <definedName name="QB_ROW_87331" localSheetId="6" hidden="1">'060421 For Trustees'!$C$37</definedName>
    <definedName name="QB_ROW_87331" localSheetId="7" hidden="1">'060421 Working'!$D$37</definedName>
    <definedName name="QB_ROW_87331" localSheetId="5" hidden="1">'070521 Working '!$D$37</definedName>
    <definedName name="QB_ROW_87331" localSheetId="4" hidden="1">'070821 For Trustees'!$D$37</definedName>
    <definedName name="QB_ROW_87331" localSheetId="2" hidden="1">'072621 For Trustees'!$D$37</definedName>
    <definedName name="QB_ROW_87331" localSheetId="3" hidden="1">'072621 Working'!$D$37</definedName>
    <definedName name="QB_ROW_87331" localSheetId="1" hidden="1">'080921 for Input'!$D$37</definedName>
    <definedName name="QB_ROW_87331" localSheetId="0" hidden="1">'Approved Budget'!$D$37</definedName>
    <definedName name="QB_ROW_88360" localSheetId="11" hidden="1">'041921 As downloaded'!$G$104</definedName>
    <definedName name="QB_ROW_88360" localSheetId="10" hidden="1">'041921 Working'!$G$109</definedName>
    <definedName name="QB_ROW_88360" localSheetId="8" hidden="1">'051021 For Trustees'!$G$109</definedName>
    <definedName name="QB_ROW_88360" localSheetId="9" hidden="1">'051021 Working'!$G$109</definedName>
    <definedName name="QB_ROW_88360" localSheetId="6" hidden="1">'060421 For Trustees'!$F$140</definedName>
    <definedName name="QB_ROW_88360" localSheetId="7" hidden="1">'060421 Working'!$G$109</definedName>
    <definedName name="QB_ROW_88360" localSheetId="5" hidden="1">'070521 Working '!$G$109</definedName>
    <definedName name="QB_ROW_88360" localSheetId="4" hidden="1">'070821 For Trustees'!$G$135</definedName>
    <definedName name="QB_ROW_88360" localSheetId="2" hidden="1">'072621 For Trustees'!$G$134</definedName>
    <definedName name="QB_ROW_88360" localSheetId="3" hidden="1">'072621 Working'!$G$109</definedName>
    <definedName name="QB_ROW_88360" localSheetId="1" hidden="1">'080921 for Input'!$G$134</definedName>
    <definedName name="QB_ROW_88360" localSheetId="0" hidden="1">'Approved Budget'!$G$134</definedName>
    <definedName name="QB_ROW_90260" localSheetId="11" hidden="1">'041921 As downloaded'!$G$102</definedName>
    <definedName name="QB_ROW_90260" localSheetId="10" hidden="1">'041921 Working'!$G$107</definedName>
    <definedName name="QB_ROW_90260" localSheetId="8" hidden="1">'051021 For Trustees'!$G$107</definedName>
    <definedName name="QB_ROW_90260" localSheetId="9" hidden="1">'051021 Working'!$G$107</definedName>
    <definedName name="QB_ROW_90260" localSheetId="6" hidden="1">'060421 For Trustees'!$F$138</definedName>
    <definedName name="QB_ROW_90260" localSheetId="7" hidden="1">'060421 Working'!$G$107</definedName>
    <definedName name="QB_ROW_90260" localSheetId="5" hidden="1">'070521 Working '!$G$107</definedName>
    <definedName name="QB_ROW_90260" localSheetId="4" hidden="1">'070821 For Trustees'!$G$133</definedName>
    <definedName name="QB_ROW_90260" localSheetId="2" hidden="1">'072621 For Trustees'!$G$132</definedName>
    <definedName name="QB_ROW_90260" localSheetId="3" hidden="1">'072621 Working'!$G$107</definedName>
    <definedName name="QB_ROW_90260" localSheetId="1" hidden="1">'080921 for Input'!$G$132</definedName>
    <definedName name="QB_ROW_90260" localSheetId="0" hidden="1">'Approved Budget'!$G$132</definedName>
    <definedName name="QB_ROW_93250" localSheetId="11" hidden="1">'041921 As downloaded'!$F$117</definedName>
    <definedName name="QB_ROW_93250" localSheetId="10" hidden="1">'041921 Working'!$F$123</definedName>
    <definedName name="QB_ROW_93250" localSheetId="8" hidden="1">'051021 For Trustees'!$F$123</definedName>
    <definedName name="QB_ROW_93250" localSheetId="9" hidden="1">'051021 Working'!$F$123</definedName>
    <definedName name="QB_ROW_93250" localSheetId="6" hidden="1">'060421 For Trustees'!$E$154</definedName>
    <definedName name="QB_ROW_93250" localSheetId="7" hidden="1">'060421 Working'!$F$123</definedName>
    <definedName name="QB_ROW_93250" localSheetId="5" hidden="1">'070521 Working '!$F$123</definedName>
    <definedName name="QB_ROW_93250" localSheetId="4" hidden="1">'070821 For Trustees'!$F$149</definedName>
    <definedName name="QB_ROW_93250" localSheetId="2" hidden="1">'072621 For Trustees'!$F$148</definedName>
    <definedName name="QB_ROW_93250" localSheetId="3" hidden="1">'072621 Working'!$F$123</definedName>
    <definedName name="QB_ROW_93250" localSheetId="1" hidden="1">'080921 for Input'!$F$148</definedName>
    <definedName name="QB_ROW_93250" localSheetId="0" hidden="1">'Approved Budget'!$F$148</definedName>
    <definedName name="QB_ROW_94260" localSheetId="11" hidden="1">'041921 As downloaded'!$G$108</definedName>
    <definedName name="QB_ROW_94260" localSheetId="10" hidden="1">'041921 Working'!$G$114</definedName>
    <definedName name="QB_ROW_94260" localSheetId="8" hidden="1">'051021 For Trustees'!$G$114</definedName>
    <definedName name="QB_ROW_94260" localSheetId="9" hidden="1">'051021 Working'!$G$114</definedName>
    <definedName name="QB_ROW_94260" localSheetId="6" hidden="1">'060421 For Trustees'!$F$145</definedName>
    <definedName name="QB_ROW_94260" localSheetId="7" hidden="1">'060421 Working'!$G$114</definedName>
    <definedName name="QB_ROW_94260" localSheetId="5" hidden="1">'070521 Working '!$G$114</definedName>
    <definedName name="QB_ROW_94260" localSheetId="4" hidden="1">'070821 For Trustees'!$G$140</definedName>
    <definedName name="QB_ROW_94260" localSheetId="2" hidden="1">'072621 For Trustees'!$G$139</definedName>
    <definedName name="QB_ROW_94260" localSheetId="3" hidden="1">'072621 Working'!$G$114</definedName>
    <definedName name="QB_ROW_94260" localSheetId="1" hidden="1">'080921 for Input'!$G$139</definedName>
    <definedName name="QB_ROW_94260" localSheetId="0" hidden="1">'Approved Budget'!$G$139</definedName>
    <definedName name="QB_ROW_95260" localSheetId="11" hidden="1">'041921 As downloaded'!$G$73</definedName>
    <definedName name="QB_ROW_95260" localSheetId="10" hidden="1">'041921 Working'!$G$76</definedName>
    <definedName name="QB_ROW_95260" localSheetId="8" hidden="1">'051021 For Trustees'!$G$76</definedName>
    <definedName name="QB_ROW_95260" localSheetId="9" hidden="1">'051021 Working'!$G$76</definedName>
    <definedName name="QB_ROW_95260" localSheetId="6" hidden="1">'060421 For Trustees'!$F$96</definedName>
    <definedName name="QB_ROW_95260" localSheetId="7" hidden="1">'060421 Working'!$G$76</definedName>
    <definedName name="QB_ROW_95260" localSheetId="5" hidden="1">'070521 Working '!$G$76</definedName>
    <definedName name="QB_ROW_95260" localSheetId="4" hidden="1">'070821 For Trustees'!$G$92</definedName>
    <definedName name="QB_ROW_95260" localSheetId="2" hidden="1">'072621 For Trustees'!$G$91</definedName>
    <definedName name="QB_ROW_95260" localSheetId="3" hidden="1">'072621 Working'!$G$76</definedName>
    <definedName name="QB_ROW_95260" localSheetId="1" hidden="1">'080921 for Input'!$G$91</definedName>
    <definedName name="QB_ROW_95260" localSheetId="0" hidden="1">'Approved Budget'!$G$91</definedName>
    <definedName name="QB_ROW_96260" localSheetId="11" hidden="1">'041921 As downloaded'!$G$78</definedName>
    <definedName name="QB_ROW_96260" localSheetId="10" hidden="1">'041921 Working'!$G$81</definedName>
    <definedName name="QB_ROW_96260" localSheetId="8" hidden="1">'051021 For Trustees'!$G$81</definedName>
    <definedName name="QB_ROW_96260" localSheetId="9" hidden="1">'051021 Working'!$G$81</definedName>
    <definedName name="QB_ROW_96260" localSheetId="6" hidden="1">'060421 For Trustees'!$F$101</definedName>
    <definedName name="QB_ROW_96260" localSheetId="7" hidden="1">'060421 Working'!$G$81</definedName>
    <definedName name="QB_ROW_96260" localSheetId="5" hidden="1">'070521 Working '!$G$81</definedName>
    <definedName name="QB_ROW_96260" localSheetId="4" hidden="1">'070821 For Trustees'!$G$97</definedName>
    <definedName name="QB_ROW_96260" localSheetId="2" hidden="1">'072621 For Trustees'!$G$96</definedName>
    <definedName name="QB_ROW_96260" localSheetId="3" hidden="1">'072621 Working'!$G$81</definedName>
    <definedName name="QB_ROW_96260" localSheetId="1" hidden="1">'080921 for Input'!$G$96</definedName>
    <definedName name="QB_ROW_96260" localSheetId="0" hidden="1">'Approved Budget'!$G$96</definedName>
    <definedName name="QB_ROW_97260" localSheetId="11" hidden="1">'041921 As downloaded'!$G$80</definedName>
    <definedName name="QB_ROW_97260" localSheetId="10" hidden="1">'041921 Working'!$G$83</definedName>
    <definedName name="QB_ROW_97260" localSheetId="8" hidden="1">'051021 For Trustees'!$G$83</definedName>
    <definedName name="QB_ROW_97260" localSheetId="9" hidden="1">'051021 Working'!$G$83</definedName>
    <definedName name="QB_ROW_97260" localSheetId="6" hidden="1">'060421 For Trustees'!$F$103</definedName>
    <definedName name="QB_ROW_97260" localSheetId="7" hidden="1">'060421 Working'!$G$83</definedName>
    <definedName name="QB_ROW_97260" localSheetId="5" hidden="1">'070521 Working '!$G$83</definedName>
    <definedName name="QB_ROW_97260" localSheetId="4" hidden="1">'070821 For Trustees'!$G$99</definedName>
    <definedName name="QB_ROW_97260" localSheetId="2" hidden="1">'072621 For Trustees'!$G$98</definedName>
    <definedName name="QB_ROW_97260" localSheetId="3" hidden="1">'072621 Working'!$G$83</definedName>
    <definedName name="QB_ROW_97260" localSheetId="1" hidden="1">'080921 for Input'!$G$98</definedName>
    <definedName name="QB_ROW_97260" localSheetId="0" hidden="1">'Approved Budget'!$G$98</definedName>
    <definedName name="QB_ROW_99260" localSheetId="11" hidden="1">'041921 As downloaded'!$G$82</definedName>
    <definedName name="QB_ROW_99260" localSheetId="10" hidden="1">'041921 Working'!$G$85</definedName>
    <definedName name="QB_ROW_99260" localSheetId="8" hidden="1">'051021 For Trustees'!$G$85</definedName>
    <definedName name="QB_ROW_99260" localSheetId="9" hidden="1">'051021 Working'!$G$85</definedName>
    <definedName name="QB_ROW_99260" localSheetId="6" hidden="1">'060421 For Trustees'!$F$105</definedName>
    <definedName name="QB_ROW_99260" localSheetId="7" hidden="1">'060421 Working'!$G$85</definedName>
    <definedName name="QB_ROW_99260" localSheetId="5" hidden="1">'070521 Working '!$G$85</definedName>
    <definedName name="QB_ROW_99260" localSheetId="4" hidden="1">'070821 For Trustees'!$G$101</definedName>
    <definedName name="QB_ROW_99260" localSheetId="2" hidden="1">'072621 For Trustees'!$G$100</definedName>
    <definedName name="QB_ROW_99260" localSheetId="3" hidden="1">'072621 Working'!$G$85</definedName>
    <definedName name="QB_ROW_99260" localSheetId="1" hidden="1">'080921 for Input'!$G$100</definedName>
    <definedName name="QB_ROW_99260" localSheetId="0" hidden="1">'Approved Budget'!$G$100</definedName>
    <definedName name="QBCANSUPPORTUPDATE" localSheetId="11">TRUE</definedName>
    <definedName name="QBCANSUPPORTUPDATE" localSheetId="10">TRUE</definedName>
    <definedName name="QBCANSUPPORTUPDATE" localSheetId="8">TRUE</definedName>
    <definedName name="QBCANSUPPORTUPDATE" localSheetId="9">TRUE</definedName>
    <definedName name="QBCANSUPPORTUPDATE" localSheetId="6">TRUE</definedName>
    <definedName name="QBCANSUPPORTUPDATE" localSheetId="7">TRUE</definedName>
    <definedName name="QBCANSUPPORTUPDATE" localSheetId="5">TRUE</definedName>
    <definedName name="QBCANSUPPORTUPDATE" localSheetId="4">TRUE</definedName>
    <definedName name="QBCANSUPPORTUPDATE" localSheetId="2">TRUE</definedName>
    <definedName name="QBCANSUPPORTUPDATE" localSheetId="3">TRUE</definedName>
    <definedName name="QBCANSUPPORTUPDATE" localSheetId="1">TRUE</definedName>
    <definedName name="QBCANSUPPORTUPDATE" localSheetId="0">TRUE</definedName>
    <definedName name="QBCOMPANYFILENAME" localSheetId="11">"\\SERVPC\QuickBooks\Temecula Public Cemetery District.QBW"</definedName>
    <definedName name="QBCOMPANYFILENAME" localSheetId="10">"\\SERVPC\QuickBooks\Temecula Public Cemetery District.QBW"</definedName>
    <definedName name="QBCOMPANYFILENAME" localSheetId="8">"\\SERVPC\QuickBooks\Temecula Public Cemetery District.QBW"</definedName>
    <definedName name="QBCOMPANYFILENAME" localSheetId="9">"\\SERVPC\QuickBooks\Temecula Public Cemetery District.QBW"</definedName>
    <definedName name="QBCOMPANYFILENAME" localSheetId="6">"\\SERVPC\QuickBooks\Temecula Public Cemetery District.QBW"</definedName>
    <definedName name="QBCOMPANYFILENAME" localSheetId="7">"\\SERVPC\QuickBooks\Temecula Public Cemetery District.QBW"</definedName>
    <definedName name="QBCOMPANYFILENAME" localSheetId="5">"\\SERVPC\QuickBooks\Temecula Public Cemetery District.QBW"</definedName>
    <definedName name="QBCOMPANYFILENAME" localSheetId="4">"\\SERVPC\QuickBooks\Temecula Public Cemetery District.QBW"</definedName>
    <definedName name="QBCOMPANYFILENAME" localSheetId="2">"\\SERVPC\QuickBooks\Temecula Public Cemetery District.QBW"</definedName>
    <definedName name="QBCOMPANYFILENAME" localSheetId="3">"\\SERVPC\QuickBooks\Temecula Public Cemetery District.QBW"</definedName>
    <definedName name="QBCOMPANYFILENAME" localSheetId="1">"\\SERVPC\QuickBooks\Temecula Public Cemetery District.QBW"</definedName>
    <definedName name="QBCOMPANYFILENAME" localSheetId="0">"\\SERVPC\QuickBooks\Temecula Public Cemetery District.QBW"</definedName>
    <definedName name="QBENDDATE" localSheetId="11">20210331</definedName>
    <definedName name="QBENDDATE" localSheetId="10">20210331</definedName>
    <definedName name="QBENDDATE" localSheetId="8">20210331</definedName>
    <definedName name="QBENDDATE" localSheetId="9">20210331</definedName>
    <definedName name="QBENDDATE" localSheetId="6">20210331</definedName>
    <definedName name="QBENDDATE" localSheetId="7">20210331</definedName>
    <definedName name="QBENDDATE" localSheetId="5">20210331</definedName>
    <definedName name="QBENDDATE" localSheetId="4">20210331</definedName>
    <definedName name="QBENDDATE" localSheetId="2">20210331</definedName>
    <definedName name="QBENDDATE" localSheetId="3">20210331</definedName>
    <definedName name="QBENDDATE" localSheetId="1">20210331</definedName>
    <definedName name="QBENDDATE" localSheetId="0">20210331</definedName>
    <definedName name="QBHEADERSONSCREEN" localSheetId="11">FALSE</definedName>
    <definedName name="QBHEADERSONSCREEN" localSheetId="10">FALSE</definedName>
    <definedName name="QBHEADERSONSCREEN" localSheetId="8">FALSE</definedName>
    <definedName name="QBHEADERSONSCREEN" localSheetId="9">FALSE</definedName>
    <definedName name="QBHEADERSONSCREEN" localSheetId="6">FALSE</definedName>
    <definedName name="QBHEADERSONSCREEN" localSheetId="7">FALSE</definedName>
    <definedName name="QBHEADERSONSCREEN" localSheetId="5">FALSE</definedName>
    <definedName name="QBHEADERSONSCREEN" localSheetId="4">FALSE</definedName>
    <definedName name="QBHEADERSONSCREEN" localSheetId="2">FALSE</definedName>
    <definedName name="QBHEADERSONSCREEN" localSheetId="3">FALSE</definedName>
    <definedName name="QBHEADERSONSCREEN" localSheetId="1">FALSE</definedName>
    <definedName name="QBHEADERSONSCREEN" localSheetId="0">FALSE</definedName>
    <definedName name="QBMETADATASIZE" localSheetId="11">5924</definedName>
    <definedName name="QBMETADATASIZE" localSheetId="10">5924</definedName>
    <definedName name="QBMETADATASIZE" localSheetId="8">5924</definedName>
    <definedName name="QBMETADATASIZE" localSheetId="9">5924</definedName>
    <definedName name="QBMETADATASIZE" localSheetId="6">5924</definedName>
    <definedName name="QBMETADATASIZE" localSheetId="7">5924</definedName>
    <definedName name="QBMETADATASIZE" localSheetId="5">5924</definedName>
    <definedName name="QBMETADATASIZE" localSheetId="4">5924</definedName>
    <definedName name="QBMETADATASIZE" localSheetId="2">5924</definedName>
    <definedName name="QBMETADATASIZE" localSheetId="3">5924</definedName>
    <definedName name="QBMETADATASIZE" localSheetId="1">5924</definedName>
    <definedName name="QBMETADATASIZE" localSheetId="0">5924</definedName>
    <definedName name="QBPRESERVECOLOR" localSheetId="11">TRUE</definedName>
    <definedName name="QBPRESERVECOLOR" localSheetId="10">TRUE</definedName>
    <definedName name="QBPRESERVECOLOR" localSheetId="8">TRUE</definedName>
    <definedName name="QBPRESERVECOLOR" localSheetId="9">TRUE</definedName>
    <definedName name="QBPRESERVECOLOR" localSheetId="6">TRUE</definedName>
    <definedName name="QBPRESERVECOLOR" localSheetId="7">TRUE</definedName>
    <definedName name="QBPRESERVECOLOR" localSheetId="5">TRUE</definedName>
    <definedName name="QBPRESERVECOLOR" localSheetId="4">TRUE</definedName>
    <definedName name="QBPRESERVECOLOR" localSheetId="2">TRUE</definedName>
    <definedName name="QBPRESERVECOLOR" localSheetId="3">TRUE</definedName>
    <definedName name="QBPRESERVECOLOR" localSheetId="1">TRUE</definedName>
    <definedName name="QBPRESERVECOLOR" localSheetId="0">TRUE</definedName>
    <definedName name="QBPRESERVEFONT" localSheetId="11">TRUE</definedName>
    <definedName name="QBPRESERVEFONT" localSheetId="10">TRUE</definedName>
    <definedName name="QBPRESERVEFONT" localSheetId="8">TRUE</definedName>
    <definedName name="QBPRESERVEFONT" localSheetId="9">TRUE</definedName>
    <definedName name="QBPRESERVEFONT" localSheetId="6">TRUE</definedName>
    <definedName name="QBPRESERVEFONT" localSheetId="7">TRUE</definedName>
    <definedName name="QBPRESERVEFONT" localSheetId="5">TRUE</definedName>
    <definedName name="QBPRESERVEFONT" localSheetId="4">TRUE</definedName>
    <definedName name="QBPRESERVEFONT" localSheetId="2">TRUE</definedName>
    <definedName name="QBPRESERVEFONT" localSheetId="3">TRUE</definedName>
    <definedName name="QBPRESERVEFONT" localSheetId="1">TRUE</definedName>
    <definedName name="QBPRESERVEFONT" localSheetId="0">TRUE</definedName>
    <definedName name="QBPRESERVEROWHEIGHT" localSheetId="11">TRUE</definedName>
    <definedName name="QBPRESERVEROWHEIGHT" localSheetId="10">TRUE</definedName>
    <definedName name="QBPRESERVEROWHEIGHT" localSheetId="8">TRUE</definedName>
    <definedName name="QBPRESERVEROWHEIGHT" localSheetId="9">TRUE</definedName>
    <definedName name="QBPRESERVEROWHEIGHT" localSheetId="6">TRUE</definedName>
    <definedName name="QBPRESERVEROWHEIGHT" localSheetId="7">TRUE</definedName>
    <definedName name="QBPRESERVEROWHEIGHT" localSheetId="5">TRUE</definedName>
    <definedName name="QBPRESERVEROWHEIGHT" localSheetId="4">TRUE</definedName>
    <definedName name="QBPRESERVEROWHEIGHT" localSheetId="2">TRUE</definedName>
    <definedName name="QBPRESERVEROWHEIGHT" localSheetId="3">TRUE</definedName>
    <definedName name="QBPRESERVEROWHEIGHT" localSheetId="1">TRUE</definedName>
    <definedName name="QBPRESERVEROWHEIGHT" localSheetId="0">TRUE</definedName>
    <definedName name="QBPRESERVESPACE" localSheetId="11">FALSE</definedName>
    <definedName name="QBPRESERVESPACE" localSheetId="10">FALSE</definedName>
    <definedName name="QBPRESERVESPACE" localSheetId="8">FALSE</definedName>
    <definedName name="QBPRESERVESPACE" localSheetId="9">FALSE</definedName>
    <definedName name="QBPRESERVESPACE" localSheetId="6">FALSE</definedName>
    <definedName name="QBPRESERVESPACE" localSheetId="7">FALSE</definedName>
    <definedName name="QBPRESERVESPACE" localSheetId="5">FALSE</definedName>
    <definedName name="QBPRESERVESPACE" localSheetId="4">FALSE</definedName>
    <definedName name="QBPRESERVESPACE" localSheetId="2">FALSE</definedName>
    <definedName name="QBPRESERVESPACE" localSheetId="3">FALSE</definedName>
    <definedName name="QBPRESERVESPACE" localSheetId="1">FALSE</definedName>
    <definedName name="QBPRESERVESPACE" localSheetId="0">FALSE</definedName>
    <definedName name="QBREPORTCOLAXIS" localSheetId="11">6</definedName>
    <definedName name="QBREPORTCOLAXIS" localSheetId="10">6</definedName>
    <definedName name="QBREPORTCOLAXIS" localSheetId="8">6</definedName>
    <definedName name="QBREPORTCOLAXIS" localSheetId="9">6</definedName>
    <definedName name="QBREPORTCOLAXIS" localSheetId="6">6</definedName>
    <definedName name="QBREPORTCOLAXIS" localSheetId="7">6</definedName>
    <definedName name="QBREPORTCOLAXIS" localSheetId="5">6</definedName>
    <definedName name="QBREPORTCOLAXIS" localSheetId="4">6</definedName>
    <definedName name="QBREPORTCOLAXIS" localSheetId="2">6</definedName>
    <definedName name="QBREPORTCOLAXIS" localSheetId="3">6</definedName>
    <definedName name="QBREPORTCOLAXIS" localSheetId="1">6</definedName>
    <definedName name="QBREPORTCOLAXIS" localSheetId="0">6</definedName>
    <definedName name="QBREPORTCOMPANYID" localSheetId="11">"e574eaf3e4fc4f668cef600eb292fe1a"</definedName>
    <definedName name="QBREPORTCOMPANYID" localSheetId="10">"e574eaf3e4fc4f668cef600eb292fe1a"</definedName>
    <definedName name="QBREPORTCOMPANYID" localSheetId="8">"e574eaf3e4fc4f668cef600eb292fe1a"</definedName>
    <definedName name="QBREPORTCOMPANYID" localSheetId="9">"e574eaf3e4fc4f668cef600eb292fe1a"</definedName>
    <definedName name="QBREPORTCOMPANYID" localSheetId="6">"e574eaf3e4fc4f668cef600eb292fe1a"</definedName>
    <definedName name="QBREPORTCOMPANYID" localSheetId="7">"e574eaf3e4fc4f668cef600eb292fe1a"</definedName>
    <definedName name="QBREPORTCOMPANYID" localSheetId="5">"e574eaf3e4fc4f668cef600eb292fe1a"</definedName>
    <definedName name="QBREPORTCOMPANYID" localSheetId="4">"e574eaf3e4fc4f668cef600eb292fe1a"</definedName>
    <definedName name="QBREPORTCOMPANYID" localSheetId="2">"e574eaf3e4fc4f668cef600eb292fe1a"</definedName>
    <definedName name="QBREPORTCOMPANYID" localSheetId="3">"e574eaf3e4fc4f668cef600eb292fe1a"</definedName>
    <definedName name="QBREPORTCOMPANYID" localSheetId="1">"e574eaf3e4fc4f668cef600eb292fe1a"</definedName>
    <definedName name="QBREPORTCOMPANYID" localSheetId="0">"e574eaf3e4fc4f668cef600eb292fe1a"</definedName>
    <definedName name="QBREPORTCOMPARECOL_ANNUALBUDGET" localSheetId="11">FALSE</definedName>
    <definedName name="QBREPORTCOMPARECOL_ANNUALBUDGET" localSheetId="10">FALSE</definedName>
    <definedName name="QBREPORTCOMPARECOL_ANNUALBUDGET" localSheetId="8">FALSE</definedName>
    <definedName name="QBREPORTCOMPARECOL_ANNUALBUDGET" localSheetId="9">FALSE</definedName>
    <definedName name="QBREPORTCOMPARECOL_ANNUALBUDGET" localSheetId="6">FALSE</definedName>
    <definedName name="QBREPORTCOMPARECOL_ANNUALBUDGET" localSheetId="7">FALSE</definedName>
    <definedName name="QBREPORTCOMPARECOL_ANNUALBUDGET" localSheetId="5">FALSE</definedName>
    <definedName name="QBREPORTCOMPARECOL_ANNUALBUDGET" localSheetId="4">FALSE</definedName>
    <definedName name="QBREPORTCOMPARECOL_ANNUALBUDGET" localSheetId="2">FALSE</definedName>
    <definedName name="QBREPORTCOMPARECOL_ANNUALBUDGET" localSheetId="3">FALSE</definedName>
    <definedName name="QBREPORTCOMPARECOL_ANNUALBUDGET" localSheetId="1">FALSE</definedName>
    <definedName name="QBREPORTCOMPARECOL_ANNUALBUDGET" localSheetId="0">FALSE</definedName>
    <definedName name="QBREPORTCOMPARECOL_AVGCOGS" localSheetId="11">FALSE</definedName>
    <definedName name="QBREPORTCOMPARECOL_AVGCOGS" localSheetId="10">FALSE</definedName>
    <definedName name="QBREPORTCOMPARECOL_AVGCOGS" localSheetId="8">FALSE</definedName>
    <definedName name="QBREPORTCOMPARECOL_AVGCOGS" localSheetId="9">FALSE</definedName>
    <definedName name="QBREPORTCOMPARECOL_AVGCOGS" localSheetId="6">FALSE</definedName>
    <definedName name="QBREPORTCOMPARECOL_AVGCOGS" localSheetId="7">FALSE</definedName>
    <definedName name="QBREPORTCOMPARECOL_AVGCOGS" localSheetId="5">FALSE</definedName>
    <definedName name="QBREPORTCOMPARECOL_AVGCOGS" localSheetId="4">FALSE</definedName>
    <definedName name="QBREPORTCOMPARECOL_AVGCOGS" localSheetId="2">FALSE</definedName>
    <definedName name="QBREPORTCOMPARECOL_AVGCOGS" localSheetId="3">FALSE</definedName>
    <definedName name="QBREPORTCOMPARECOL_AVGCOGS" localSheetId="1">FALSE</definedName>
    <definedName name="QBREPORTCOMPARECOL_AVGCOGS" localSheetId="0">FALSE</definedName>
    <definedName name="QBREPORTCOMPARECOL_AVGPRICE" localSheetId="11">FALSE</definedName>
    <definedName name="QBREPORTCOMPARECOL_AVGPRICE" localSheetId="10">FALSE</definedName>
    <definedName name="QBREPORTCOMPARECOL_AVGPRICE" localSheetId="8">FALSE</definedName>
    <definedName name="QBREPORTCOMPARECOL_AVGPRICE" localSheetId="9">FALSE</definedName>
    <definedName name="QBREPORTCOMPARECOL_AVGPRICE" localSheetId="6">FALSE</definedName>
    <definedName name="QBREPORTCOMPARECOL_AVGPRICE" localSheetId="7">FALSE</definedName>
    <definedName name="QBREPORTCOMPARECOL_AVGPRICE" localSheetId="5">FALSE</definedName>
    <definedName name="QBREPORTCOMPARECOL_AVGPRICE" localSheetId="4">FALSE</definedName>
    <definedName name="QBREPORTCOMPARECOL_AVGPRICE" localSheetId="2">FALSE</definedName>
    <definedName name="QBREPORTCOMPARECOL_AVGPRICE" localSheetId="3">FALSE</definedName>
    <definedName name="QBREPORTCOMPARECOL_AVGPRICE" localSheetId="1">FALSE</definedName>
    <definedName name="QBREPORTCOMPARECOL_AVGPRICE" localSheetId="0">FALSE</definedName>
    <definedName name="QBREPORTCOMPARECOL_BUDDIFF" localSheetId="11">FALSE</definedName>
    <definedName name="QBREPORTCOMPARECOL_BUDDIFF" localSheetId="10">FALSE</definedName>
    <definedName name="QBREPORTCOMPARECOL_BUDDIFF" localSheetId="8">FALSE</definedName>
    <definedName name="QBREPORTCOMPARECOL_BUDDIFF" localSheetId="9">FALSE</definedName>
    <definedName name="QBREPORTCOMPARECOL_BUDDIFF" localSheetId="6">FALSE</definedName>
    <definedName name="QBREPORTCOMPARECOL_BUDDIFF" localSheetId="7">FALSE</definedName>
    <definedName name="QBREPORTCOMPARECOL_BUDDIFF" localSheetId="5">FALSE</definedName>
    <definedName name="QBREPORTCOMPARECOL_BUDDIFF" localSheetId="4">FALSE</definedName>
    <definedName name="QBREPORTCOMPARECOL_BUDDIFF" localSheetId="2">FALSE</definedName>
    <definedName name="QBREPORTCOMPARECOL_BUDDIFF" localSheetId="3">FALSE</definedName>
    <definedName name="QBREPORTCOMPARECOL_BUDDIFF" localSheetId="1">FALSE</definedName>
    <definedName name="QBREPORTCOMPARECOL_BUDDIFF" localSheetId="0">FALSE</definedName>
    <definedName name="QBREPORTCOMPARECOL_BUDGET" localSheetId="11">FALSE</definedName>
    <definedName name="QBREPORTCOMPARECOL_BUDGET" localSheetId="10">FALSE</definedName>
    <definedName name="QBREPORTCOMPARECOL_BUDGET" localSheetId="8">FALSE</definedName>
    <definedName name="QBREPORTCOMPARECOL_BUDGET" localSheetId="9">FALSE</definedName>
    <definedName name="QBREPORTCOMPARECOL_BUDGET" localSheetId="6">FALSE</definedName>
    <definedName name="QBREPORTCOMPARECOL_BUDGET" localSheetId="7">FALSE</definedName>
    <definedName name="QBREPORTCOMPARECOL_BUDGET" localSheetId="5">FALSE</definedName>
    <definedName name="QBREPORTCOMPARECOL_BUDGET" localSheetId="4">FALSE</definedName>
    <definedName name="QBREPORTCOMPARECOL_BUDGET" localSheetId="2">FALSE</definedName>
    <definedName name="QBREPORTCOMPARECOL_BUDGET" localSheetId="3">FALSE</definedName>
    <definedName name="QBREPORTCOMPARECOL_BUDGET" localSheetId="1">FALSE</definedName>
    <definedName name="QBREPORTCOMPARECOL_BUDGET" localSheetId="0">FALSE</definedName>
    <definedName name="QBREPORTCOMPARECOL_BUDPCT" localSheetId="11">FALSE</definedName>
    <definedName name="QBREPORTCOMPARECOL_BUDPCT" localSheetId="10">FALSE</definedName>
    <definedName name="QBREPORTCOMPARECOL_BUDPCT" localSheetId="8">FALSE</definedName>
    <definedName name="QBREPORTCOMPARECOL_BUDPCT" localSheetId="9">FALSE</definedName>
    <definedName name="QBREPORTCOMPARECOL_BUDPCT" localSheetId="6">FALSE</definedName>
    <definedName name="QBREPORTCOMPARECOL_BUDPCT" localSheetId="7">FALSE</definedName>
    <definedName name="QBREPORTCOMPARECOL_BUDPCT" localSheetId="5">FALSE</definedName>
    <definedName name="QBREPORTCOMPARECOL_BUDPCT" localSheetId="4">FALSE</definedName>
    <definedName name="QBREPORTCOMPARECOL_BUDPCT" localSheetId="2">FALSE</definedName>
    <definedName name="QBREPORTCOMPARECOL_BUDPCT" localSheetId="3">FALSE</definedName>
    <definedName name="QBREPORTCOMPARECOL_BUDPCT" localSheetId="1">FALSE</definedName>
    <definedName name="QBREPORTCOMPARECOL_BUDPCT" localSheetId="0">FALSE</definedName>
    <definedName name="QBREPORTCOMPARECOL_COGS" localSheetId="11">FALSE</definedName>
    <definedName name="QBREPORTCOMPARECOL_COGS" localSheetId="10">FALSE</definedName>
    <definedName name="QBREPORTCOMPARECOL_COGS" localSheetId="8">FALSE</definedName>
    <definedName name="QBREPORTCOMPARECOL_COGS" localSheetId="9">FALSE</definedName>
    <definedName name="QBREPORTCOMPARECOL_COGS" localSheetId="6">FALSE</definedName>
    <definedName name="QBREPORTCOMPARECOL_COGS" localSheetId="7">FALSE</definedName>
    <definedName name="QBREPORTCOMPARECOL_COGS" localSheetId="5">FALSE</definedName>
    <definedName name="QBREPORTCOMPARECOL_COGS" localSheetId="4">FALSE</definedName>
    <definedName name="QBREPORTCOMPARECOL_COGS" localSheetId="2">FALSE</definedName>
    <definedName name="QBREPORTCOMPARECOL_COGS" localSheetId="3">FALSE</definedName>
    <definedName name="QBREPORTCOMPARECOL_COGS" localSheetId="1">FALSE</definedName>
    <definedName name="QBREPORTCOMPARECOL_COGS" localSheetId="0">FALSE</definedName>
    <definedName name="QBREPORTCOMPARECOL_EXCLUDEAMOUNT" localSheetId="11">FALSE</definedName>
    <definedName name="QBREPORTCOMPARECOL_EXCLUDEAMOUNT" localSheetId="10">FALSE</definedName>
    <definedName name="QBREPORTCOMPARECOL_EXCLUDEAMOUNT" localSheetId="8">FALSE</definedName>
    <definedName name="QBREPORTCOMPARECOL_EXCLUDEAMOUNT" localSheetId="9">FALSE</definedName>
    <definedName name="QBREPORTCOMPARECOL_EXCLUDEAMOUNT" localSheetId="6">FALSE</definedName>
    <definedName name="QBREPORTCOMPARECOL_EXCLUDEAMOUNT" localSheetId="7">FALSE</definedName>
    <definedName name="QBREPORTCOMPARECOL_EXCLUDEAMOUNT" localSheetId="5">FALSE</definedName>
    <definedName name="QBREPORTCOMPARECOL_EXCLUDEAMOUNT" localSheetId="4">FALSE</definedName>
    <definedName name="QBREPORTCOMPARECOL_EXCLUDEAMOUNT" localSheetId="2">FALSE</definedName>
    <definedName name="QBREPORTCOMPARECOL_EXCLUDEAMOUNT" localSheetId="3">FALSE</definedName>
    <definedName name="QBREPORTCOMPARECOL_EXCLUDEAMOUNT" localSheetId="1">FALSE</definedName>
    <definedName name="QBREPORTCOMPARECOL_EXCLUDEAMOUNT" localSheetId="0">FALSE</definedName>
    <definedName name="QBREPORTCOMPARECOL_EXCLUDECURPERIOD" localSheetId="11">FALSE</definedName>
    <definedName name="QBREPORTCOMPARECOL_EXCLUDECURPERIOD" localSheetId="10">FALSE</definedName>
    <definedName name="QBREPORTCOMPARECOL_EXCLUDECURPERIOD" localSheetId="8">FALSE</definedName>
    <definedName name="QBREPORTCOMPARECOL_EXCLUDECURPERIOD" localSheetId="9">FALSE</definedName>
    <definedName name="QBREPORTCOMPARECOL_EXCLUDECURPERIOD" localSheetId="6">FALSE</definedName>
    <definedName name="QBREPORTCOMPARECOL_EXCLUDECURPERIOD" localSheetId="7">FALSE</definedName>
    <definedName name="QBREPORTCOMPARECOL_EXCLUDECURPERIOD" localSheetId="5">FALSE</definedName>
    <definedName name="QBREPORTCOMPARECOL_EXCLUDECURPERIOD" localSheetId="4">FALSE</definedName>
    <definedName name="QBREPORTCOMPARECOL_EXCLUDECURPERIOD" localSheetId="2">FALSE</definedName>
    <definedName name="QBREPORTCOMPARECOL_EXCLUDECURPERIOD" localSheetId="3">FALSE</definedName>
    <definedName name="QBREPORTCOMPARECOL_EXCLUDECURPERIOD" localSheetId="1">FALSE</definedName>
    <definedName name="QBREPORTCOMPARECOL_EXCLUDECURPERIOD" localSheetId="0">FALSE</definedName>
    <definedName name="QBREPORTCOMPARECOL_FORECAST" localSheetId="11">FALSE</definedName>
    <definedName name="QBREPORTCOMPARECOL_FORECAST" localSheetId="10">FALSE</definedName>
    <definedName name="QBREPORTCOMPARECOL_FORECAST" localSheetId="8">FALSE</definedName>
    <definedName name="QBREPORTCOMPARECOL_FORECAST" localSheetId="9">FALSE</definedName>
    <definedName name="QBREPORTCOMPARECOL_FORECAST" localSheetId="6">FALSE</definedName>
    <definedName name="QBREPORTCOMPARECOL_FORECAST" localSheetId="7">FALSE</definedName>
    <definedName name="QBREPORTCOMPARECOL_FORECAST" localSheetId="5">FALSE</definedName>
    <definedName name="QBREPORTCOMPARECOL_FORECAST" localSheetId="4">FALSE</definedName>
    <definedName name="QBREPORTCOMPARECOL_FORECAST" localSheetId="2">FALSE</definedName>
    <definedName name="QBREPORTCOMPARECOL_FORECAST" localSheetId="3">FALSE</definedName>
    <definedName name="QBREPORTCOMPARECOL_FORECAST" localSheetId="1">FALSE</definedName>
    <definedName name="QBREPORTCOMPARECOL_FORECAST" localSheetId="0">FALSE</definedName>
    <definedName name="QBREPORTCOMPARECOL_GROSSMARGIN" localSheetId="11">FALSE</definedName>
    <definedName name="QBREPORTCOMPARECOL_GROSSMARGIN" localSheetId="10">FALSE</definedName>
    <definedName name="QBREPORTCOMPARECOL_GROSSMARGIN" localSheetId="8">FALSE</definedName>
    <definedName name="QBREPORTCOMPARECOL_GROSSMARGIN" localSheetId="9">FALSE</definedName>
    <definedName name="QBREPORTCOMPARECOL_GROSSMARGIN" localSheetId="6">FALSE</definedName>
    <definedName name="QBREPORTCOMPARECOL_GROSSMARGIN" localSheetId="7">FALSE</definedName>
    <definedName name="QBREPORTCOMPARECOL_GROSSMARGIN" localSheetId="5">FALSE</definedName>
    <definedName name="QBREPORTCOMPARECOL_GROSSMARGIN" localSheetId="4">FALSE</definedName>
    <definedName name="QBREPORTCOMPARECOL_GROSSMARGIN" localSheetId="2">FALSE</definedName>
    <definedName name="QBREPORTCOMPARECOL_GROSSMARGIN" localSheetId="3">FALSE</definedName>
    <definedName name="QBREPORTCOMPARECOL_GROSSMARGIN" localSheetId="1">FALSE</definedName>
    <definedName name="QBREPORTCOMPARECOL_GROSSMARGIN" localSheetId="0">FALSE</definedName>
    <definedName name="QBREPORTCOMPARECOL_GROSSMARGINPCT" localSheetId="11">FALSE</definedName>
    <definedName name="QBREPORTCOMPARECOL_GROSSMARGINPCT" localSheetId="10">FALSE</definedName>
    <definedName name="QBREPORTCOMPARECOL_GROSSMARGINPCT" localSheetId="8">FALSE</definedName>
    <definedName name="QBREPORTCOMPARECOL_GROSSMARGINPCT" localSheetId="9">FALSE</definedName>
    <definedName name="QBREPORTCOMPARECOL_GROSSMARGINPCT" localSheetId="6">FALSE</definedName>
    <definedName name="QBREPORTCOMPARECOL_GROSSMARGINPCT" localSheetId="7">FALSE</definedName>
    <definedName name="QBREPORTCOMPARECOL_GROSSMARGINPCT" localSheetId="5">FALSE</definedName>
    <definedName name="QBREPORTCOMPARECOL_GROSSMARGINPCT" localSheetId="4">FALSE</definedName>
    <definedName name="QBREPORTCOMPARECOL_GROSSMARGINPCT" localSheetId="2">FALSE</definedName>
    <definedName name="QBREPORTCOMPARECOL_GROSSMARGINPCT" localSheetId="3">FALSE</definedName>
    <definedName name="QBREPORTCOMPARECOL_GROSSMARGINPCT" localSheetId="1">FALSE</definedName>
    <definedName name="QBREPORTCOMPARECOL_GROSSMARGINPCT" localSheetId="0">FALSE</definedName>
    <definedName name="QBREPORTCOMPARECOL_HOURS" localSheetId="11">FALSE</definedName>
    <definedName name="QBREPORTCOMPARECOL_HOURS" localSheetId="10">FALSE</definedName>
    <definedName name="QBREPORTCOMPARECOL_HOURS" localSheetId="8">FALSE</definedName>
    <definedName name="QBREPORTCOMPARECOL_HOURS" localSheetId="9">FALSE</definedName>
    <definedName name="QBREPORTCOMPARECOL_HOURS" localSheetId="6">FALSE</definedName>
    <definedName name="QBREPORTCOMPARECOL_HOURS" localSheetId="7">FALSE</definedName>
    <definedName name="QBREPORTCOMPARECOL_HOURS" localSheetId="5">FALSE</definedName>
    <definedName name="QBREPORTCOMPARECOL_HOURS" localSheetId="4">FALSE</definedName>
    <definedName name="QBREPORTCOMPARECOL_HOURS" localSheetId="2">FALSE</definedName>
    <definedName name="QBREPORTCOMPARECOL_HOURS" localSheetId="3">FALSE</definedName>
    <definedName name="QBREPORTCOMPARECOL_HOURS" localSheetId="1">FALSE</definedName>
    <definedName name="QBREPORTCOMPARECOL_HOURS" localSheetId="0">FALSE</definedName>
    <definedName name="QBREPORTCOMPARECOL_PCTCOL" localSheetId="11">FALSE</definedName>
    <definedName name="QBREPORTCOMPARECOL_PCTCOL" localSheetId="10">FALSE</definedName>
    <definedName name="QBREPORTCOMPARECOL_PCTCOL" localSheetId="8">FALSE</definedName>
    <definedName name="QBREPORTCOMPARECOL_PCTCOL" localSheetId="9">FALSE</definedName>
    <definedName name="QBREPORTCOMPARECOL_PCTCOL" localSheetId="6">FALSE</definedName>
    <definedName name="QBREPORTCOMPARECOL_PCTCOL" localSheetId="7">FALSE</definedName>
    <definedName name="QBREPORTCOMPARECOL_PCTCOL" localSheetId="5">FALSE</definedName>
    <definedName name="QBREPORTCOMPARECOL_PCTCOL" localSheetId="4">FALSE</definedName>
    <definedName name="QBREPORTCOMPARECOL_PCTCOL" localSheetId="2">FALSE</definedName>
    <definedName name="QBREPORTCOMPARECOL_PCTCOL" localSheetId="3">FALSE</definedName>
    <definedName name="QBREPORTCOMPARECOL_PCTCOL" localSheetId="1">FALSE</definedName>
    <definedName name="QBREPORTCOMPARECOL_PCTCOL" localSheetId="0">FALSE</definedName>
    <definedName name="QBREPORTCOMPARECOL_PCTEXPENSE" localSheetId="11">FALSE</definedName>
    <definedName name="QBREPORTCOMPARECOL_PCTEXPENSE" localSheetId="10">FALSE</definedName>
    <definedName name="QBREPORTCOMPARECOL_PCTEXPENSE" localSheetId="8">FALSE</definedName>
    <definedName name="QBREPORTCOMPARECOL_PCTEXPENSE" localSheetId="9">FALSE</definedName>
    <definedName name="QBREPORTCOMPARECOL_PCTEXPENSE" localSheetId="6">FALSE</definedName>
    <definedName name="QBREPORTCOMPARECOL_PCTEXPENSE" localSheetId="7">FALSE</definedName>
    <definedName name="QBREPORTCOMPARECOL_PCTEXPENSE" localSheetId="5">FALSE</definedName>
    <definedName name="QBREPORTCOMPARECOL_PCTEXPENSE" localSheetId="4">FALSE</definedName>
    <definedName name="QBREPORTCOMPARECOL_PCTEXPENSE" localSheetId="2">FALSE</definedName>
    <definedName name="QBREPORTCOMPARECOL_PCTEXPENSE" localSheetId="3">FALSE</definedName>
    <definedName name="QBREPORTCOMPARECOL_PCTEXPENSE" localSheetId="1">FALSE</definedName>
    <definedName name="QBREPORTCOMPARECOL_PCTEXPENSE" localSheetId="0">FALSE</definedName>
    <definedName name="QBREPORTCOMPARECOL_PCTINCOME" localSheetId="11">FALSE</definedName>
    <definedName name="QBREPORTCOMPARECOL_PCTINCOME" localSheetId="10">FALSE</definedName>
    <definedName name="QBREPORTCOMPARECOL_PCTINCOME" localSheetId="8">FALSE</definedName>
    <definedName name="QBREPORTCOMPARECOL_PCTINCOME" localSheetId="9">FALSE</definedName>
    <definedName name="QBREPORTCOMPARECOL_PCTINCOME" localSheetId="6">FALSE</definedName>
    <definedName name="QBREPORTCOMPARECOL_PCTINCOME" localSheetId="7">FALSE</definedName>
    <definedName name="QBREPORTCOMPARECOL_PCTINCOME" localSheetId="5">FALSE</definedName>
    <definedName name="QBREPORTCOMPARECOL_PCTINCOME" localSheetId="4">FALSE</definedName>
    <definedName name="QBREPORTCOMPARECOL_PCTINCOME" localSheetId="2">FALSE</definedName>
    <definedName name="QBREPORTCOMPARECOL_PCTINCOME" localSheetId="3">FALSE</definedName>
    <definedName name="QBREPORTCOMPARECOL_PCTINCOME" localSheetId="1">FALSE</definedName>
    <definedName name="QBREPORTCOMPARECOL_PCTINCOME" localSheetId="0">FALSE</definedName>
    <definedName name="QBREPORTCOMPARECOL_PCTOFSALES" localSheetId="11">FALSE</definedName>
    <definedName name="QBREPORTCOMPARECOL_PCTOFSALES" localSheetId="10">FALSE</definedName>
    <definedName name="QBREPORTCOMPARECOL_PCTOFSALES" localSheetId="8">FALSE</definedName>
    <definedName name="QBREPORTCOMPARECOL_PCTOFSALES" localSheetId="9">FALSE</definedName>
    <definedName name="QBREPORTCOMPARECOL_PCTOFSALES" localSheetId="6">FALSE</definedName>
    <definedName name="QBREPORTCOMPARECOL_PCTOFSALES" localSheetId="7">FALSE</definedName>
    <definedName name="QBREPORTCOMPARECOL_PCTOFSALES" localSheetId="5">FALSE</definedName>
    <definedName name="QBREPORTCOMPARECOL_PCTOFSALES" localSheetId="4">FALSE</definedName>
    <definedName name="QBREPORTCOMPARECOL_PCTOFSALES" localSheetId="2">FALSE</definedName>
    <definedName name="QBREPORTCOMPARECOL_PCTOFSALES" localSheetId="3">FALSE</definedName>
    <definedName name="QBREPORTCOMPARECOL_PCTOFSALES" localSheetId="1">FALSE</definedName>
    <definedName name="QBREPORTCOMPARECOL_PCTOFSALES" localSheetId="0">FALSE</definedName>
    <definedName name="QBREPORTCOMPARECOL_PCTROW" localSheetId="11">FALSE</definedName>
    <definedName name="QBREPORTCOMPARECOL_PCTROW" localSheetId="10">FALSE</definedName>
    <definedName name="QBREPORTCOMPARECOL_PCTROW" localSheetId="8">FALSE</definedName>
    <definedName name="QBREPORTCOMPARECOL_PCTROW" localSheetId="9">FALSE</definedName>
    <definedName name="QBREPORTCOMPARECOL_PCTROW" localSheetId="6">FALSE</definedName>
    <definedName name="QBREPORTCOMPARECOL_PCTROW" localSheetId="7">FALSE</definedName>
    <definedName name="QBREPORTCOMPARECOL_PCTROW" localSheetId="5">FALSE</definedName>
    <definedName name="QBREPORTCOMPARECOL_PCTROW" localSheetId="4">FALSE</definedName>
    <definedName name="QBREPORTCOMPARECOL_PCTROW" localSheetId="2">FALSE</definedName>
    <definedName name="QBREPORTCOMPARECOL_PCTROW" localSheetId="3">FALSE</definedName>
    <definedName name="QBREPORTCOMPARECOL_PCTROW" localSheetId="1">FALSE</definedName>
    <definedName name="QBREPORTCOMPARECOL_PCTROW" localSheetId="0">FALSE</definedName>
    <definedName name="QBREPORTCOMPARECOL_PPDIFF" localSheetId="11">FALSE</definedName>
    <definedName name="QBREPORTCOMPARECOL_PPDIFF" localSheetId="10">FALSE</definedName>
    <definedName name="QBREPORTCOMPARECOL_PPDIFF" localSheetId="8">FALSE</definedName>
    <definedName name="QBREPORTCOMPARECOL_PPDIFF" localSheetId="9">FALSE</definedName>
    <definedName name="QBREPORTCOMPARECOL_PPDIFF" localSheetId="6">FALSE</definedName>
    <definedName name="QBREPORTCOMPARECOL_PPDIFF" localSheetId="7">FALSE</definedName>
    <definedName name="QBREPORTCOMPARECOL_PPDIFF" localSheetId="5">FALSE</definedName>
    <definedName name="QBREPORTCOMPARECOL_PPDIFF" localSheetId="4">FALSE</definedName>
    <definedName name="QBREPORTCOMPARECOL_PPDIFF" localSheetId="2">FALSE</definedName>
    <definedName name="QBREPORTCOMPARECOL_PPDIFF" localSheetId="3">FALSE</definedName>
    <definedName name="QBREPORTCOMPARECOL_PPDIFF" localSheetId="1">FALSE</definedName>
    <definedName name="QBREPORTCOMPARECOL_PPDIFF" localSheetId="0">FALSE</definedName>
    <definedName name="QBREPORTCOMPARECOL_PPPCT" localSheetId="11">FALSE</definedName>
    <definedName name="QBREPORTCOMPARECOL_PPPCT" localSheetId="10">FALSE</definedName>
    <definedName name="QBREPORTCOMPARECOL_PPPCT" localSheetId="8">FALSE</definedName>
    <definedName name="QBREPORTCOMPARECOL_PPPCT" localSheetId="9">FALSE</definedName>
    <definedName name="QBREPORTCOMPARECOL_PPPCT" localSheetId="6">FALSE</definedName>
    <definedName name="QBREPORTCOMPARECOL_PPPCT" localSheetId="7">FALSE</definedName>
    <definedName name="QBREPORTCOMPARECOL_PPPCT" localSheetId="5">FALSE</definedName>
    <definedName name="QBREPORTCOMPARECOL_PPPCT" localSheetId="4">FALSE</definedName>
    <definedName name="QBREPORTCOMPARECOL_PPPCT" localSheetId="2">FALSE</definedName>
    <definedName name="QBREPORTCOMPARECOL_PPPCT" localSheetId="3">FALSE</definedName>
    <definedName name="QBREPORTCOMPARECOL_PPPCT" localSheetId="1">FALSE</definedName>
    <definedName name="QBREPORTCOMPARECOL_PPPCT" localSheetId="0">FALSE</definedName>
    <definedName name="QBREPORTCOMPARECOL_PREVPERIOD" localSheetId="11">FALSE</definedName>
    <definedName name="QBREPORTCOMPARECOL_PREVPERIOD" localSheetId="10">FALSE</definedName>
    <definedName name="QBREPORTCOMPARECOL_PREVPERIOD" localSheetId="8">FALSE</definedName>
    <definedName name="QBREPORTCOMPARECOL_PREVPERIOD" localSheetId="9">FALSE</definedName>
    <definedName name="QBREPORTCOMPARECOL_PREVPERIOD" localSheetId="6">FALSE</definedName>
    <definedName name="QBREPORTCOMPARECOL_PREVPERIOD" localSheetId="7">FALSE</definedName>
    <definedName name="QBREPORTCOMPARECOL_PREVPERIOD" localSheetId="5">FALSE</definedName>
    <definedName name="QBREPORTCOMPARECOL_PREVPERIOD" localSheetId="4">FALSE</definedName>
    <definedName name="QBREPORTCOMPARECOL_PREVPERIOD" localSheetId="2">FALSE</definedName>
    <definedName name="QBREPORTCOMPARECOL_PREVPERIOD" localSheetId="3">FALSE</definedName>
    <definedName name="QBREPORTCOMPARECOL_PREVPERIOD" localSheetId="1">FALSE</definedName>
    <definedName name="QBREPORTCOMPARECOL_PREVPERIOD" localSheetId="0">FALSE</definedName>
    <definedName name="QBREPORTCOMPARECOL_PREVYEAR" localSheetId="11">FALSE</definedName>
    <definedName name="QBREPORTCOMPARECOL_PREVYEAR" localSheetId="10">FALSE</definedName>
    <definedName name="QBREPORTCOMPARECOL_PREVYEAR" localSheetId="8">FALSE</definedName>
    <definedName name="QBREPORTCOMPARECOL_PREVYEAR" localSheetId="9">FALSE</definedName>
    <definedName name="QBREPORTCOMPARECOL_PREVYEAR" localSheetId="6">FALSE</definedName>
    <definedName name="QBREPORTCOMPARECOL_PREVYEAR" localSheetId="7">FALSE</definedName>
    <definedName name="QBREPORTCOMPARECOL_PREVYEAR" localSheetId="5">FALSE</definedName>
    <definedName name="QBREPORTCOMPARECOL_PREVYEAR" localSheetId="4">FALSE</definedName>
    <definedName name="QBREPORTCOMPARECOL_PREVYEAR" localSheetId="2">FALSE</definedName>
    <definedName name="QBREPORTCOMPARECOL_PREVYEAR" localSheetId="3">FALSE</definedName>
    <definedName name="QBREPORTCOMPARECOL_PREVYEAR" localSheetId="1">FALSE</definedName>
    <definedName name="QBREPORTCOMPARECOL_PREVYEAR" localSheetId="0">FALSE</definedName>
    <definedName name="QBREPORTCOMPARECOL_PYDIFF" localSheetId="11">FALSE</definedName>
    <definedName name="QBREPORTCOMPARECOL_PYDIFF" localSheetId="10">FALSE</definedName>
    <definedName name="QBREPORTCOMPARECOL_PYDIFF" localSheetId="8">FALSE</definedName>
    <definedName name="QBREPORTCOMPARECOL_PYDIFF" localSheetId="9">FALSE</definedName>
    <definedName name="QBREPORTCOMPARECOL_PYDIFF" localSheetId="6">FALSE</definedName>
    <definedName name="QBREPORTCOMPARECOL_PYDIFF" localSheetId="7">FALSE</definedName>
    <definedName name="QBREPORTCOMPARECOL_PYDIFF" localSheetId="5">FALSE</definedName>
    <definedName name="QBREPORTCOMPARECOL_PYDIFF" localSheetId="4">FALSE</definedName>
    <definedName name="QBREPORTCOMPARECOL_PYDIFF" localSheetId="2">FALSE</definedName>
    <definedName name="QBREPORTCOMPARECOL_PYDIFF" localSheetId="3">FALSE</definedName>
    <definedName name="QBREPORTCOMPARECOL_PYDIFF" localSheetId="1">FALSE</definedName>
    <definedName name="QBREPORTCOMPARECOL_PYDIFF" localSheetId="0">FALSE</definedName>
    <definedName name="QBREPORTCOMPARECOL_PYPCT" localSheetId="11">FALSE</definedName>
    <definedName name="QBREPORTCOMPARECOL_PYPCT" localSheetId="10">FALSE</definedName>
    <definedName name="QBREPORTCOMPARECOL_PYPCT" localSheetId="8">FALSE</definedName>
    <definedName name="QBREPORTCOMPARECOL_PYPCT" localSheetId="9">FALSE</definedName>
    <definedName name="QBREPORTCOMPARECOL_PYPCT" localSheetId="6">FALSE</definedName>
    <definedName name="QBREPORTCOMPARECOL_PYPCT" localSheetId="7">FALSE</definedName>
    <definedName name="QBREPORTCOMPARECOL_PYPCT" localSheetId="5">FALSE</definedName>
    <definedName name="QBREPORTCOMPARECOL_PYPCT" localSheetId="4">FALSE</definedName>
    <definedName name="QBREPORTCOMPARECOL_PYPCT" localSheetId="2">FALSE</definedName>
    <definedName name="QBREPORTCOMPARECOL_PYPCT" localSheetId="3">FALSE</definedName>
    <definedName name="QBREPORTCOMPARECOL_PYPCT" localSheetId="1">FALSE</definedName>
    <definedName name="QBREPORTCOMPARECOL_PYPCT" localSheetId="0">FALSE</definedName>
    <definedName name="QBREPORTCOMPARECOL_QTY" localSheetId="11">FALSE</definedName>
    <definedName name="QBREPORTCOMPARECOL_QTY" localSheetId="10">FALSE</definedName>
    <definedName name="QBREPORTCOMPARECOL_QTY" localSheetId="8">FALSE</definedName>
    <definedName name="QBREPORTCOMPARECOL_QTY" localSheetId="9">FALSE</definedName>
    <definedName name="QBREPORTCOMPARECOL_QTY" localSheetId="6">FALSE</definedName>
    <definedName name="QBREPORTCOMPARECOL_QTY" localSheetId="7">FALSE</definedName>
    <definedName name="QBREPORTCOMPARECOL_QTY" localSheetId="5">FALSE</definedName>
    <definedName name="QBREPORTCOMPARECOL_QTY" localSheetId="4">FALSE</definedName>
    <definedName name="QBREPORTCOMPARECOL_QTY" localSheetId="2">FALSE</definedName>
    <definedName name="QBREPORTCOMPARECOL_QTY" localSheetId="3">FALSE</definedName>
    <definedName name="QBREPORTCOMPARECOL_QTY" localSheetId="1">FALSE</definedName>
    <definedName name="QBREPORTCOMPARECOL_QTY" localSheetId="0">FALSE</definedName>
    <definedName name="QBREPORTCOMPARECOL_RATE" localSheetId="11">FALSE</definedName>
    <definedName name="QBREPORTCOMPARECOL_RATE" localSheetId="10">FALSE</definedName>
    <definedName name="QBREPORTCOMPARECOL_RATE" localSheetId="8">FALSE</definedName>
    <definedName name="QBREPORTCOMPARECOL_RATE" localSheetId="9">FALSE</definedName>
    <definedName name="QBREPORTCOMPARECOL_RATE" localSheetId="6">FALSE</definedName>
    <definedName name="QBREPORTCOMPARECOL_RATE" localSheetId="7">FALSE</definedName>
    <definedName name="QBREPORTCOMPARECOL_RATE" localSheetId="5">FALSE</definedName>
    <definedName name="QBREPORTCOMPARECOL_RATE" localSheetId="4">FALSE</definedName>
    <definedName name="QBREPORTCOMPARECOL_RATE" localSheetId="2">FALSE</definedName>
    <definedName name="QBREPORTCOMPARECOL_RATE" localSheetId="3">FALSE</definedName>
    <definedName name="QBREPORTCOMPARECOL_RATE" localSheetId="1">FALSE</definedName>
    <definedName name="QBREPORTCOMPARECOL_RATE" localSheetId="0">FALSE</definedName>
    <definedName name="QBREPORTCOMPARECOL_TRIPBILLEDMILES" localSheetId="11">FALSE</definedName>
    <definedName name="QBREPORTCOMPARECOL_TRIPBILLEDMILES" localSheetId="10">FALSE</definedName>
    <definedName name="QBREPORTCOMPARECOL_TRIPBILLEDMILES" localSheetId="8">FALSE</definedName>
    <definedName name="QBREPORTCOMPARECOL_TRIPBILLEDMILES" localSheetId="9">FALSE</definedName>
    <definedName name="QBREPORTCOMPARECOL_TRIPBILLEDMILES" localSheetId="6">FALSE</definedName>
    <definedName name="QBREPORTCOMPARECOL_TRIPBILLEDMILES" localSheetId="7">FALSE</definedName>
    <definedName name="QBREPORTCOMPARECOL_TRIPBILLEDMILES" localSheetId="5">FALSE</definedName>
    <definedName name="QBREPORTCOMPARECOL_TRIPBILLEDMILES" localSheetId="4">FALSE</definedName>
    <definedName name="QBREPORTCOMPARECOL_TRIPBILLEDMILES" localSheetId="2">FALSE</definedName>
    <definedName name="QBREPORTCOMPARECOL_TRIPBILLEDMILES" localSheetId="3">FALSE</definedName>
    <definedName name="QBREPORTCOMPARECOL_TRIPBILLEDMILES" localSheetId="1">FALSE</definedName>
    <definedName name="QBREPORTCOMPARECOL_TRIPBILLEDMILES" localSheetId="0">FALSE</definedName>
    <definedName name="QBREPORTCOMPARECOL_TRIPBILLINGAMOUNT" localSheetId="11">FALSE</definedName>
    <definedName name="QBREPORTCOMPARECOL_TRIPBILLINGAMOUNT" localSheetId="10">FALSE</definedName>
    <definedName name="QBREPORTCOMPARECOL_TRIPBILLINGAMOUNT" localSheetId="8">FALSE</definedName>
    <definedName name="QBREPORTCOMPARECOL_TRIPBILLINGAMOUNT" localSheetId="9">FALSE</definedName>
    <definedName name="QBREPORTCOMPARECOL_TRIPBILLINGAMOUNT" localSheetId="6">FALSE</definedName>
    <definedName name="QBREPORTCOMPARECOL_TRIPBILLINGAMOUNT" localSheetId="7">FALSE</definedName>
    <definedName name="QBREPORTCOMPARECOL_TRIPBILLINGAMOUNT" localSheetId="5">FALSE</definedName>
    <definedName name="QBREPORTCOMPARECOL_TRIPBILLINGAMOUNT" localSheetId="4">FALSE</definedName>
    <definedName name="QBREPORTCOMPARECOL_TRIPBILLINGAMOUNT" localSheetId="2">FALSE</definedName>
    <definedName name="QBREPORTCOMPARECOL_TRIPBILLINGAMOUNT" localSheetId="3">FALSE</definedName>
    <definedName name="QBREPORTCOMPARECOL_TRIPBILLINGAMOUNT" localSheetId="1">FALSE</definedName>
    <definedName name="QBREPORTCOMPARECOL_TRIPBILLINGAMOUNT" localSheetId="0">FALSE</definedName>
    <definedName name="QBREPORTCOMPARECOL_TRIPMILES" localSheetId="11">FALSE</definedName>
    <definedName name="QBREPORTCOMPARECOL_TRIPMILES" localSheetId="10">FALSE</definedName>
    <definedName name="QBREPORTCOMPARECOL_TRIPMILES" localSheetId="8">FALSE</definedName>
    <definedName name="QBREPORTCOMPARECOL_TRIPMILES" localSheetId="9">FALSE</definedName>
    <definedName name="QBREPORTCOMPARECOL_TRIPMILES" localSheetId="6">FALSE</definedName>
    <definedName name="QBREPORTCOMPARECOL_TRIPMILES" localSheetId="7">FALSE</definedName>
    <definedName name="QBREPORTCOMPARECOL_TRIPMILES" localSheetId="5">FALSE</definedName>
    <definedName name="QBREPORTCOMPARECOL_TRIPMILES" localSheetId="4">FALSE</definedName>
    <definedName name="QBREPORTCOMPARECOL_TRIPMILES" localSheetId="2">FALSE</definedName>
    <definedName name="QBREPORTCOMPARECOL_TRIPMILES" localSheetId="3">FALSE</definedName>
    <definedName name="QBREPORTCOMPARECOL_TRIPMILES" localSheetId="1">FALSE</definedName>
    <definedName name="QBREPORTCOMPARECOL_TRIPMILES" localSheetId="0">FALSE</definedName>
    <definedName name="QBREPORTCOMPARECOL_TRIPNOTBILLABLEMILES" localSheetId="11">FALSE</definedName>
    <definedName name="QBREPORTCOMPARECOL_TRIPNOTBILLABLEMILES" localSheetId="10">FALSE</definedName>
    <definedName name="QBREPORTCOMPARECOL_TRIPNOTBILLABLEMILES" localSheetId="8">FALSE</definedName>
    <definedName name="QBREPORTCOMPARECOL_TRIPNOTBILLABLEMILES" localSheetId="9">FALSE</definedName>
    <definedName name="QBREPORTCOMPARECOL_TRIPNOTBILLABLEMILES" localSheetId="6">FALSE</definedName>
    <definedName name="QBREPORTCOMPARECOL_TRIPNOTBILLABLEMILES" localSheetId="7">FALSE</definedName>
    <definedName name="QBREPORTCOMPARECOL_TRIPNOTBILLABLEMILES" localSheetId="5">FALSE</definedName>
    <definedName name="QBREPORTCOMPARECOL_TRIPNOTBILLABLEMILES" localSheetId="4">FALSE</definedName>
    <definedName name="QBREPORTCOMPARECOL_TRIPNOTBILLABLEMILES" localSheetId="2">FALSE</definedName>
    <definedName name="QBREPORTCOMPARECOL_TRIPNOTBILLABLEMILES" localSheetId="3">FALSE</definedName>
    <definedName name="QBREPORTCOMPARECOL_TRIPNOTBILLABLEMILES" localSheetId="1">FALSE</definedName>
    <definedName name="QBREPORTCOMPARECOL_TRIPNOTBILLABLEMILES" localSheetId="0">FALSE</definedName>
    <definedName name="QBREPORTCOMPARECOL_TRIPTAXDEDUCTIBLEAMOUNT" localSheetId="11">FALSE</definedName>
    <definedName name="QBREPORTCOMPARECOL_TRIPTAXDEDUCTIBLEAMOUNT" localSheetId="10">FALSE</definedName>
    <definedName name="QBREPORTCOMPARECOL_TRIPTAXDEDUCTIBLEAMOUNT" localSheetId="8">FALSE</definedName>
    <definedName name="QBREPORTCOMPARECOL_TRIPTAXDEDUCTIBLEAMOUNT" localSheetId="9">FALSE</definedName>
    <definedName name="QBREPORTCOMPARECOL_TRIPTAXDEDUCTIBLEAMOUNT" localSheetId="6">FALSE</definedName>
    <definedName name="QBREPORTCOMPARECOL_TRIPTAXDEDUCTIBLEAMOUNT" localSheetId="7">FALSE</definedName>
    <definedName name="QBREPORTCOMPARECOL_TRIPTAXDEDUCTIBLEAMOUNT" localSheetId="5">FALSE</definedName>
    <definedName name="QBREPORTCOMPARECOL_TRIPTAXDEDUCTIBLEAMOUNT" localSheetId="4">FALSE</definedName>
    <definedName name="QBREPORTCOMPARECOL_TRIPTAXDEDUCTIBLEAMOUNT" localSheetId="2">FALSE</definedName>
    <definedName name="QBREPORTCOMPARECOL_TRIPTAXDEDUCTIBLEAMOUNT" localSheetId="3">FALSE</definedName>
    <definedName name="QBREPORTCOMPARECOL_TRIPTAXDEDUCTIBLEAMOUNT" localSheetId="1">FALSE</definedName>
    <definedName name="QBREPORTCOMPARECOL_TRIPTAXDEDUCTIBLEAMOUNT" localSheetId="0">FALSE</definedName>
    <definedName name="QBREPORTCOMPARECOL_TRIPUNBILLEDMILES" localSheetId="11">FALSE</definedName>
    <definedName name="QBREPORTCOMPARECOL_TRIPUNBILLEDMILES" localSheetId="10">FALSE</definedName>
    <definedName name="QBREPORTCOMPARECOL_TRIPUNBILLEDMILES" localSheetId="8">FALSE</definedName>
    <definedName name="QBREPORTCOMPARECOL_TRIPUNBILLEDMILES" localSheetId="9">FALSE</definedName>
    <definedName name="QBREPORTCOMPARECOL_TRIPUNBILLEDMILES" localSheetId="6">FALSE</definedName>
    <definedName name="QBREPORTCOMPARECOL_TRIPUNBILLEDMILES" localSheetId="7">FALSE</definedName>
    <definedName name="QBREPORTCOMPARECOL_TRIPUNBILLEDMILES" localSheetId="5">FALSE</definedName>
    <definedName name="QBREPORTCOMPARECOL_TRIPUNBILLEDMILES" localSheetId="4">FALSE</definedName>
    <definedName name="QBREPORTCOMPARECOL_TRIPUNBILLEDMILES" localSheetId="2">FALSE</definedName>
    <definedName name="QBREPORTCOMPARECOL_TRIPUNBILLEDMILES" localSheetId="3">FALSE</definedName>
    <definedName name="QBREPORTCOMPARECOL_TRIPUNBILLEDMILES" localSheetId="1">FALSE</definedName>
    <definedName name="QBREPORTCOMPARECOL_TRIPUNBILLEDMILES" localSheetId="0">FALSE</definedName>
    <definedName name="QBREPORTCOMPARECOL_YTD" localSheetId="11">FALSE</definedName>
    <definedName name="QBREPORTCOMPARECOL_YTD" localSheetId="10">FALSE</definedName>
    <definedName name="QBREPORTCOMPARECOL_YTD" localSheetId="8">FALSE</definedName>
    <definedName name="QBREPORTCOMPARECOL_YTD" localSheetId="9">FALSE</definedName>
    <definedName name="QBREPORTCOMPARECOL_YTD" localSheetId="6">FALSE</definedName>
    <definedName name="QBREPORTCOMPARECOL_YTD" localSheetId="7">FALSE</definedName>
    <definedName name="QBREPORTCOMPARECOL_YTD" localSheetId="5">FALSE</definedName>
    <definedName name="QBREPORTCOMPARECOL_YTD" localSheetId="4">FALSE</definedName>
    <definedName name="QBREPORTCOMPARECOL_YTD" localSheetId="2">FALSE</definedName>
    <definedName name="QBREPORTCOMPARECOL_YTD" localSheetId="3">FALSE</definedName>
    <definedName name="QBREPORTCOMPARECOL_YTD" localSheetId="1">FALSE</definedName>
    <definedName name="QBREPORTCOMPARECOL_YTD" localSheetId="0">FALSE</definedName>
    <definedName name="QBREPORTCOMPARECOL_YTDBUDGET" localSheetId="11">FALSE</definedName>
    <definedName name="QBREPORTCOMPARECOL_YTDBUDGET" localSheetId="10">FALSE</definedName>
    <definedName name="QBREPORTCOMPARECOL_YTDBUDGET" localSheetId="8">FALSE</definedName>
    <definedName name="QBREPORTCOMPARECOL_YTDBUDGET" localSheetId="9">FALSE</definedName>
    <definedName name="QBREPORTCOMPARECOL_YTDBUDGET" localSheetId="6">FALSE</definedName>
    <definedName name="QBREPORTCOMPARECOL_YTDBUDGET" localSheetId="7">FALSE</definedName>
    <definedName name="QBREPORTCOMPARECOL_YTDBUDGET" localSheetId="5">FALSE</definedName>
    <definedName name="QBREPORTCOMPARECOL_YTDBUDGET" localSheetId="4">FALSE</definedName>
    <definedName name="QBREPORTCOMPARECOL_YTDBUDGET" localSheetId="2">FALSE</definedName>
    <definedName name="QBREPORTCOMPARECOL_YTDBUDGET" localSheetId="3">FALSE</definedName>
    <definedName name="QBREPORTCOMPARECOL_YTDBUDGET" localSheetId="1">FALSE</definedName>
    <definedName name="QBREPORTCOMPARECOL_YTDBUDGET" localSheetId="0">FALSE</definedName>
    <definedName name="QBREPORTCOMPARECOL_YTDPCT" localSheetId="11">FALSE</definedName>
    <definedName name="QBREPORTCOMPARECOL_YTDPCT" localSheetId="10">FALSE</definedName>
    <definedName name="QBREPORTCOMPARECOL_YTDPCT" localSheetId="8">FALSE</definedName>
    <definedName name="QBREPORTCOMPARECOL_YTDPCT" localSheetId="9">FALSE</definedName>
    <definedName name="QBREPORTCOMPARECOL_YTDPCT" localSheetId="6">FALSE</definedName>
    <definedName name="QBREPORTCOMPARECOL_YTDPCT" localSheetId="7">FALSE</definedName>
    <definedName name="QBREPORTCOMPARECOL_YTDPCT" localSheetId="5">FALSE</definedName>
    <definedName name="QBREPORTCOMPARECOL_YTDPCT" localSheetId="4">FALSE</definedName>
    <definedName name="QBREPORTCOMPARECOL_YTDPCT" localSheetId="2">FALSE</definedName>
    <definedName name="QBREPORTCOMPARECOL_YTDPCT" localSheetId="3">FALSE</definedName>
    <definedName name="QBREPORTCOMPARECOL_YTDPCT" localSheetId="1">FALSE</definedName>
    <definedName name="QBREPORTCOMPARECOL_YTDPCT" localSheetId="0">FALSE</definedName>
    <definedName name="QBREPORTROWAXIS" localSheetId="11">11</definedName>
    <definedName name="QBREPORTROWAXIS" localSheetId="10">11</definedName>
    <definedName name="QBREPORTROWAXIS" localSheetId="8">11</definedName>
    <definedName name="QBREPORTROWAXIS" localSheetId="9">11</definedName>
    <definedName name="QBREPORTROWAXIS" localSheetId="6">11</definedName>
    <definedName name="QBREPORTROWAXIS" localSheetId="7">11</definedName>
    <definedName name="QBREPORTROWAXIS" localSheetId="5">11</definedName>
    <definedName name="QBREPORTROWAXIS" localSheetId="4">11</definedName>
    <definedName name="QBREPORTROWAXIS" localSheetId="2">11</definedName>
    <definedName name="QBREPORTROWAXIS" localSheetId="3">11</definedName>
    <definedName name="QBREPORTROWAXIS" localSheetId="1">11</definedName>
    <definedName name="QBREPORTROWAXIS" localSheetId="0">11</definedName>
    <definedName name="QBREPORTSUBCOLAXIS" localSheetId="11">0</definedName>
    <definedName name="QBREPORTSUBCOLAXIS" localSheetId="10">0</definedName>
    <definedName name="QBREPORTSUBCOLAXIS" localSheetId="8">0</definedName>
    <definedName name="QBREPORTSUBCOLAXIS" localSheetId="9">0</definedName>
    <definedName name="QBREPORTSUBCOLAXIS" localSheetId="6">0</definedName>
    <definedName name="QBREPORTSUBCOLAXIS" localSheetId="7">0</definedName>
    <definedName name="QBREPORTSUBCOLAXIS" localSheetId="5">0</definedName>
    <definedName name="QBREPORTSUBCOLAXIS" localSheetId="4">0</definedName>
    <definedName name="QBREPORTSUBCOLAXIS" localSheetId="2">0</definedName>
    <definedName name="QBREPORTSUBCOLAXIS" localSheetId="3">0</definedName>
    <definedName name="QBREPORTSUBCOLAXIS" localSheetId="1">0</definedName>
    <definedName name="QBREPORTSUBCOLAXIS" localSheetId="0">0</definedName>
    <definedName name="QBREPORTTYPE" localSheetId="11">0</definedName>
    <definedName name="QBREPORTTYPE" localSheetId="10">0</definedName>
    <definedName name="QBREPORTTYPE" localSheetId="8">0</definedName>
    <definedName name="QBREPORTTYPE" localSheetId="9">0</definedName>
    <definedName name="QBREPORTTYPE" localSheetId="6">0</definedName>
    <definedName name="QBREPORTTYPE" localSheetId="7">0</definedName>
    <definedName name="QBREPORTTYPE" localSheetId="5">0</definedName>
    <definedName name="QBREPORTTYPE" localSheetId="4">0</definedName>
    <definedName name="QBREPORTTYPE" localSheetId="2">0</definedName>
    <definedName name="QBREPORTTYPE" localSheetId="3">0</definedName>
    <definedName name="QBREPORTTYPE" localSheetId="1">0</definedName>
    <definedName name="QBREPORTTYPE" localSheetId="0">0</definedName>
    <definedName name="QBROWHEADERS" localSheetId="11">7</definedName>
    <definedName name="QBROWHEADERS" localSheetId="10">7</definedName>
    <definedName name="QBROWHEADERS" localSheetId="8">7</definedName>
    <definedName name="QBROWHEADERS" localSheetId="9">7</definedName>
    <definedName name="QBROWHEADERS" localSheetId="6">7</definedName>
    <definedName name="QBROWHEADERS" localSheetId="7">7</definedName>
    <definedName name="QBROWHEADERS" localSheetId="5">7</definedName>
    <definedName name="QBROWHEADERS" localSheetId="4">7</definedName>
    <definedName name="QBROWHEADERS" localSheetId="2">7</definedName>
    <definedName name="QBROWHEADERS" localSheetId="3">7</definedName>
    <definedName name="QBROWHEADERS" localSheetId="1">7</definedName>
    <definedName name="QBROWHEADERS" localSheetId="0">7</definedName>
    <definedName name="QBSTARTDATE" localSheetId="11">20200301</definedName>
    <definedName name="QBSTARTDATE" localSheetId="10">20200301</definedName>
    <definedName name="QBSTARTDATE" localSheetId="8">20200301</definedName>
    <definedName name="QBSTARTDATE" localSheetId="9">20200301</definedName>
    <definedName name="QBSTARTDATE" localSheetId="6">20200301</definedName>
    <definedName name="QBSTARTDATE" localSheetId="7">20200301</definedName>
    <definedName name="QBSTARTDATE" localSheetId="5">20200301</definedName>
    <definedName name="QBSTARTDATE" localSheetId="4">20200301</definedName>
    <definedName name="QBSTARTDATE" localSheetId="2">20200301</definedName>
    <definedName name="QBSTARTDATE" localSheetId="3">20200301</definedName>
    <definedName name="QBSTARTDATE" localSheetId="1">20200301</definedName>
    <definedName name="QBSTARTDATE" localSheetId="0">20200301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178" i="28" l="1"/>
  <c r="W178" i="28"/>
  <c r="S178" i="28"/>
  <c r="R178" i="28"/>
  <c r="Q178" i="28"/>
  <c r="M178" i="28"/>
  <c r="L178" i="28"/>
  <c r="AA177" i="28"/>
  <c r="AA178" i="28" s="1"/>
  <c r="Z177" i="28"/>
  <c r="W177" i="28"/>
  <c r="V177" i="28"/>
  <c r="V178" i="28" s="1"/>
  <c r="U177" i="28"/>
  <c r="U178" i="28" s="1"/>
  <c r="T177" i="28"/>
  <c r="T178" i="28" s="1"/>
  <c r="S177" i="28"/>
  <c r="R177" i="28"/>
  <c r="Q177" i="28"/>
  <c r="P177" i="28"/>
  <c r="P178" i="28" s="1"/>
  <c r="O177" i="28"/>
  <c r="O178" i="28" s="1"/>
  <c r="N177" i="28"/>
  <c r="N178" i="28" s="1"/>
  <c r="M177" i="28"/>
  <c r="L177" i="28"/>
  <c r="Y177" i="28" s="1"/>
  <c r="Y176" i="28"/>
  <c r="Y175" i="28"/>
  <c r="X171" i="28"/>
  <c r="AA170" i="28"/>
  <c r="AA169" i="28"/>
  <c r="V165" i="28"/>
  <c r="R165" i="28"/>
  <c r="P165" i="28"/>
  <c r="L165" i="28"/>
  <c r="Y165" i="28" s="1"/>
  <c r="AA164" i="28"/>
  <c r="Z164" i="28"/>
  <c r="W164" i="28"/>
  <c r="V164" i="28"/>
  <c r="U164" i="28"/>
  <c r="T164" i="28"/>
  <c r="S164" i="28"/>
  <c r="R164" i="28"/>
  <c r="Q164" i="28"/>
  <c r="P164" i="28"/>
  <c r="O164" i="28"/>
  <c r="N164" i="28"/>
  <c r="M164" i="28"/>
  <c r="L164" i="28"/>
  <c r="Y164" i="28" s="1"/>
  <c r="Y163" i="28"/>
  <c r="Y162" i="28"/>
  <c r="Y161" i="28"/>
  <c r="AA159" i="28"/>
  <c r="AA165" i="28" s="1"/>
  <c r="Z159" i="28"/>
  <c r="W159" i="28"/>
  <c r="V159" i="28"/>
  <c r="U159" i="28"/>
  <c r="T159" i="28"/>
  <c r="T165" i="28" s="1"/>
  <c r="S159" i="28"/>
  <c r="R159" i="28"/>
  <c r="Q159" i="28"/>
  <c r="P159" i="28"/>
  <c r="O159" i="28"/>
  <c r="N159" i="28"/>
  <c r="N165" i="28" s="1"/>
  <c r="M159" i="28"/>
  <c r="L159" i="28"/>
  <c r="Y159" i="28" s="1"/>
  <c r="Y158" i="28"/>
  <c r="AA156" i="28"/>
  <c r="Z156" i="28"/>
  <c r="Z165" i="28" s="1"/>
  <c r="W156" i="28"/>
  <c r="W165" i="28" s="1"/>
  <c r="V156" i="28"/>
  <c r="U156" i="28"/>
  <c r="U165" i="28" s="1"/>
  <c r="T156" i="28"/>
  <c r="S156" i="28"/>
  <c r="S165" i="28" s="1"/>
  <c r="R156" i="28"/>
  <c r="Q156" i="28"/>
  <c r="Q165" i="28" s="1"/>
  <c r="P156" i="28"/>
  <c r="O156" i="28"/>
  <c r="O165" i="28" s="1"/>
  <c r="N156" i="28"/>
  <c r="M156" i="28"/>
  <c r="M165" i="28" s="1"/>
  <c r="L156" i="28"/>
  <c r="Y156" i="28" s="1"/>
  <c r="Y155" i="28"/>
  <c r="Y154" i="28"/>
  <c r="Y153" i="28"/>
  <c r="Y152" i="28"/>
  <c r="AA149" i="28"/>
  <c r="Z149" i="28"/>
  <c r="T149" i="28"/>
  <c r="S149" i="28"/>
  <c r="N149" i="28"/>
  <c r="M149" i="28"/>
  <c r="Y148" i="28"/>
  <c r="AA147" i="28"/>
  <c r="Z147" i="28"/>
  <c r="W147" i="28"/>
  <c r="W149" i="28" s="1"/>
  <c r="V147" i="28"/>
  <c r="V149" i="28" s="1"/>
  <c r="U147" i="28"/>
  <c r="U149" i="28" s="1"/>
  <c r="T147" i="28"/>
  <c r="S147" i="28"/>
  <c r="R147" i="28"/>
  <c r="R149" i="28" s="1"/>
  <c r="Q147" i="28"/>
  <c r="Q149" i="28" s="1"/>
  <c r="P147" i="28"/>
  <c r="P149" i="28" s="1"/>
  <c r="O147" i="28"/>
  <c r="O149" i="28" s="1"/>
  <c r="N147" i="28"/>
  <c r="M147" i="28"/>
  <c r="L147" i="28"/>
  <c r="L149" i="28" s="1"/>
  <c r="Y146" i="28"/>
  <c r="AA143" i="28"/>
  <c r="V143" i="28"/>
  <c r="T143" i="28"/>
  <c r="P143" i="28"/>
  <c r="N143" i="28"/>
  <c r="AA142" i="28"/>
  <c r="Z142" i="28"/>
  <c r="W142" i="28"/>
  <c r="V142" i="28"/>
  <c r="U142" i="28"/>
  <c r="T142" i="28"/>
  <c r="S142" i="28"/>
  <c r="R142" i="28"/>
  <c r="Q142" i="28"/>
  <c r="P142" i="28"/>
  <c r="O142" i="28"/>
  <c r="N142" i="28"/>
  <c r="M142" i="28"/>
  <c r="L142" i="28"/>
  <c r="Y142" i="28" s="1"/>
  <c r="Y141" i="28"/>
  <c r="Y140" i="28"/>
  <c r="Y139" i="28"/>
  <c r="Y138" i="28"/>
  <c r="Y137" i="28"/>
  <c r="Y136" i="28"/>
  <c r="Y135" i="28"/>
  <c r="Y134" i="28"/>
  <c r="Y133" i="28"/>
  <c r="Y132" i="28"/>
  <c r="Y131" i="28"/>
  <c r="AA119" i="28"/>
  <c r="Z119" i="28"/>
  <c r="W119" i="28"/>
  <c r="V119" i="28"/>
  <c r="U119" i="28"/>
  <c r="U143" i="28" s="1"/>
  <c r="T119" i="28"/>
  <c r="S119" i="28"/>
  <c r="R119" i="28"/>
  <c r="Q119" i="28"/>
  <c r="P119" i="28"/>
  <c r="O119" i="28"/>
  <c r="O143" i="28" s="1"/>
  <c r="N119" i="28"/>
  <c r="M119" i="28"/>
  <c r="L119" i="28"/>
  <c r="Y119" i="28" s="1"/>
  <c r="Y118" i="28"/>
  <c r="Y117" i="28"/>
  <c r="Y116" i="28"/>
  <c r="Y115" i="28"/>
  <c r="Y114" i="28"/>
  <c r="Y113" i="28"/>
  <c r="Y112" i="28"/>
  <c r="Y111" i="28"/>
  <c r="Y110" i="28"/>
  <c r="Y109" i="28"/>
  <c r="Y108" i="28"/>
  <c r="Y107" i="28"/>
  <c r="Y106" i="28"/>
  <c r="Y105" i="28"/>
  <c r="Y104" i="28"/>
  <c r="Y103" i="28"/>
  <c r="Y102" i="28"/>
  <c r="Y101" i="28"/>
  <c r="Y100" i="28"/>
  <c r="Y99" i="28"/>
  <c r="Y98" i="28"/>
  <c r="Y97" i="28"/>
  <c r="Y96" i="28"/>
  <c r="Y95" i="28"/>
  <c r="Y94" i="28"/>
  <c r="Y93" i="28"/>
  <c r="Y92" i="28"/>
  <c r="Y91" i="28"/>
  <c r="Y90" i="28"/>
  <c r="Y89" i="28"/>
  <c r="Y88" i="28"/>
  <c r="AA80" i="28"/>
  <c r="Z80" i="28"/>
  <c r="Z143" i="28" s="1"/>
  <c r="W80" i="28"/>
  <c r="W143" i="28" s="1"/>
  <c r="V80" i="28"/>
  <c r="U80" i="28"/>
  <c r="T80" i="28"/>
  <c r="S80" i="28"/>
  <c r="S143" i="28" s="1"/>
  <c r="R80" i="28"/>
  <c r="R143" i="28" s="1"/>
  <c r="Q80" i="28"/>
  <c r="Q143" i="28" s="1"/>
  <c r="P80" i="28"/>
  <c r="O80" i="28"/>
  <c r="N80" i="28"/>
  <c r="M80" i="28"/>
  <c r="M143" i="28" s="1"/>
  <c r="L80" i="28"/>
  <c r="L143" i="28" s="1"/>
  <c r="Y79" i="28"/>
  <c r="Y78" i="28"/>
  <c r="W75" i="28"/>
  <c r="R75" i="28"/>
  <c r="Q75" i="28"/>
  <c r="L75" i="28"/>
  <c r="AA74" i="28"/>
  <c r="Z74" i="28"/>
  <c r="W74" i="28"/>
  <c r="V74" i="28"/>
  <c r="U74" i="28"/>
  <c r="T74" i="28"/>
  <c r="S74" i="28"/>
  <c r="R74" i="28"/>
  <c r="Q74" i="28"/>
  <c r="P74" i="28"/>
  <c r="O74" i="28"/>
  <c r="N74" i="28"/>
  <c r="M74" i="28"/>
  <c r="L74" i="28"/>
  <c r="Y74" i="28" s="1"/>
  <c r="Y73" i="28"/>
  <c r="Y72" i="28"/>
  <c r="Y71" i="28"/>
  <c r="AA69" i="28"/>
  <c r="Z69" i="28"/>
  <c r="W69" i="28"/>
  <c r="V69" i="28"/>
  <c r="U69" i="28"/>
  <c r="T69" i="28"/>
  <c r="S69" i="28"/>
  <c r="R69" i="28"/>
  <c r="Q69" i="28"/>
  <c r="P69" i="28"/>
  <c r="O69" i="28"/>
  <c r="N69" i="28"/>
  <c r="M69" i="28"/>
  <c r="L69" i="28"/>
  <c r="Y69" i="28" s="1"/>
  <c r="Y68" i="28"/>
  <c r="Y67" i="28"/>
  <c r="Y66" i="28"/>
  <c r="Z64" i="28"/>
  <c r="W64" i="28"/>
  <c r="V64" i="28"/>
  <c r="U64" i="28"/>
  <c r="T64" i="28"/>
  <c r="S64" i="28"/>
  <c r="R64" i="28"/>
  <c r="Q64" i="28"/>
  <c r="P64" i="28"/>
  <c r="O64" i="28"/>
  <c r="N64" i="28"/>
  <c r="M64" i="28"/>
  <c r="L64" i="28"/>
  <c r="Y64" i="28" s="1"/>
  <c r="AA63" i="28"/>
  <c r="Y63" i="28"/>
  <c r="AA62" i="28"/>
  <c r="AA64" i="28" s="1"/>
  <c r="Y62" i="28"/>
  <c r="AA60" i="28"/>
  <c r="Z60" i="28"/>
  <c r="W60" i="28"/>
  <c r="V60" i="28"/>
  <c r="V75" i="28" s="1"/>
  <c r="V171" i="28" s="1"/>
  <c r="U60" i="28"/>
  <c r="T60" i="28"/>
  <c r="S60" i="28"/>
  <c r="R60" i="28"/>
  <c r="Q60" i="28"/>
  <c r="P60" i="28"/>
  <c r="P75" i="28" s="1"/>
  <c r="P171" i="28" s="1"/>
  <c r="O60" i="28"/>
  <c r="N60" i="28"/>
  <c r="M60" i="28"/>
  <c r="L60" i="28"/>
  <c r="Y60" i="28" s="1"/>
  <c r="Y59" i="28"/>
  <c r="Y58" i="28"/>
  <c r="AA56" i="28"/>
  <c r="AA75" i="28" s="1"/>
  <c r="Z56" i="28"/>
  <c r="Z75" i="28" s="1"/>
  <c r="W56" i="28"/>
  <c r="V56" i="28"/>
  <c r="U56" i="28"/>
  <c r="U75" i="28" s="1"/>
  <c r="U171" i="28" s="1"/>
  <c r="T56" i="28"/>
  <c r="T75" i="28" s="1"/>
  <c r="T171" i="28" s="1"/>
  <c r="S56" i="28"/>
  <c r="S75" i="28" s="1"/>
  <c r="R56" i="28"/>
  <c r="Q56" i="28"/>
  <c r="P56" i="28"/>
  <c r="O56" i="28"/>
  <c r="O75" i="28" s="1"/>
  <c r="O171" i="28" s="1"/>
  <c r="N56" i="28"/>
  <c r="N75" i="28" s="1"/>
  <c r="N171" i="28" s="1"/>
  <c r="M56" i="28"/>
  <c r="M75" i="28" s="1"/>
  <c r="L56" i="28"/>
  <c r="Y56" i="28" s="1"/>
  <c r="Y55" i="28"/>
  <c r="Y54" i="28"/>
  <c r="Y53" i="28"/>
  <c r="Y52" i="28"/>
  <c r="Y51" i="28"/>
  <c r="AA37" i="28"/>
  <c r="Z37" i="28"/>
  <c r="W37" i="28"/>
  <c r="V37" i="28"/>
  <c r="U37" i="28"/>
  <c r="T37" i="28"/>
  <c r="S37" i="28"/>
  <c r="R37" i="28"/>
  <c r="Q37" i="28"/>
  <c r="P37" i="28"/>
  <c r="O37" i="28"/>
  <c r="N37" i="28"/>
  <c r="M37" i="28"/>
  <c r="L37" i="28"/>
  <c r="Y37" i="28" s="1"/>
  <c r="Y36" i="28"/>
  <c r="AA33" i="28"/>
  <c r="Z33" i="28"/>
  <c r="W33" i="28"/>
  <c r="V33" i="28"/>
  <c r="U33" i="28"/>
  <c r="T33" i="28"/>
  <c r="S33" i="28"/>
  <c r="R33" i="28"/>
  <c r="Q33" i="28"/>
  <c r="P33" i="28"/>
  <c r="O33" i="28"/>
  <c r="N33" i="28"/>
  <c r="M33" i="28"/>
  <c r="L33" i="28"/>
  <c r="Y33" i="28" s="1"/>
  <c r="Y32" i="28"/>
  <c r="Y31" i="28"/>
  <c r="Y30" i="28"/>
  <c r="Y29" i="28"/>
  <c r="Y28" i="28"/>
  <c r="Y27" i="28"/>
  <c r="Y26" i="28"/>
  <c r="Y25" i="28"/>
  <c r="Y24" i="28"/>
  <c r="Y23" i="28"/>
  <c r="AA21" i="28"/>
  <c r="Z21" i="28"/>
  <c r="W21" i="28"/>
  <c r="V21" i="28"/>
  <c r="U21" i="28"/>
  <c r="T21" i="28"/>
  <c r="S21" i="28"/>
  <c r="R21" i="28"/>
  <c r="Q21" i="28"/>
  <c r="P21" i="28"/>
  <c r="O21" i="28"/>
  <c r="N21" i="28"/>
  <c r="M21" i="28"/>
  <c r="L21" i="28"/>
  <c r="Y21" i="28" s="1"/>
  <c r="Y20" i="28"/>
  <c r="Y19" i="28"/>
  <c r="Y18" i="28"/>
  <c r="Y17" i="28"/>
  <c r="Y16" i="28"/>
  <c r="AA14" i="28"/>
  <c r="AA34" i="28" s="1"/>
  <c r="AA38" i="28" s="1"/>
  <c r="Z14" i="28"/>
  <c r="Z34" i="28" s="1"/>
  <c r="Z38" i="28" s="1"/>
  <c r="W14" i="28"/>
  <c r="W34" i="28" s="1"/>
  <c r="W38" i="28" s="1"/>
  <c r="V14" i="28"/>
  <c r="V34" i="28" s="1"/>
  <c r="V38" i="28" s="1"/>
  <c r="U14" i="28"/>
  <c r="U34" i="28" s="1"/>
  <c r="U38" i="28" s="1"/>
  <c r="T14" i="28"/>
  <c r="T34" i="28" s="1"/>
  <c r="T38" i="28" s="1"/>
  <c r="S14" i="28"/>
  <c r="S34" i="28" s="1"/>
  <c r="S38" i="28" s="1"/>
  <c r="R14" i="28"/>
  <c r="R34" i="28" s="1"/>
  <c r="R38" i="28" s="1"/>
  <c r="Q14" i="28"/>
  <c r="Q34" i="28" s="1"/>
  <c r="Q38" i="28" s="1"/>
  <c r="P14" i="28"/>
  <c r="P34" i="28" s="1"/>
  <c r="P38" i="28" s="1"/>
  <c r="O14" i="28"/>
  <c r="O34" i="28" s="1"/>
  <c r="O38" i="28" s="1"/>
  <c r="N14" i="28"/>
  <c r="N34" i="28" s="1"/>
  <c r="N38" i="28" s="1"/>
  <c r="M14" i="28"/>
  <c r="M34" i="28" s="1"/>
  <c r="M38" i="28" s="1"/>
  <c r="L14" i="28"/>
  <c r="Y14" i="28" s="1"/>
  <c r="Y13" i="28"/>
  <c r="Y12" i="28"/>
  <c r="Y11" i="28"/>
  <c r="Y10" i="28"/>
  <c r="Y9" i="28"/>
  <c r="Y8" i="28"/>
  <c r="Y7" i="28"/>
  <c r="Y6" i="28"/>
  <c r="Y5" i="28"/>
  <c r="AR5" i="27"/>
  <c r="AE5" i="27"/>
  <c r="AM5" i="27"/>
  <c r="AL5" i="27"/>
  <c r="R4" i="27"/>
  <c r="S4" i="27"/>
  <c r="T4" i="27"/>
  <c r="U4" i="27"/>
  <c r="U14" i="27" s="1"/>
  <c r="U34" i="27" s="1"/>
  <c r="U38" i="27" s="1"/>
  <c r="V4" i="27"/>
  <c r="W4" i="27"/>
  <c r="W14" i="27" s="1"/>
  <c r="W34" i="27" s="1"/>
  <c r="W38" i="27" s="1"/>
  <c r="W172" i="27" s="1"/>
  <c r="W179" i="27" s="1"/>
  <c r="Q4" i="27"/>
  <c r="AR13" i="27"/>
  <c r="AE6" i="27"/>
  <c r="AE7" i="27"/>
  <c r="AE8" i="27"/>
  <c r="AE9" i="27"/>
  <c r="AE10" i="27"/>
  <c r="AE11" i="27"/>
  <c r="AE12" i="27"/>
  <c r="AE19" i="27"/>
  <c r="AE20" i="27"/>
  <c r="AE18" i="27"/>
  <c r="AG19" i="27"/>
  <c r="AG20" i="27"/>
  <c r="AG18" i="27"/>
  <c r="AC16" i="27"/>
  <c r="AD16" i="27"/>
  <c r="AE16" i="27" s="1"/>
  <c r="AC17" i="27"/>
  <c r="AD17" i="27" s="1"/>
  <c r="AE17" i="27"/>
  <c r="AC23" i="27"/>
  <c r="AD23" i="27" s="1"/>
  <c r="AE23" i="27"/>
  <c r="AC24" i="27"/>
  <c r="AD24" i="27" s="1"/>
  <c r="AE24" i="27" s="1"/>
  <c r="AC25" i="27"/>
  <c r="AD25" i="27" s="1"/>
  <c r="AE25" i="27" s="1"/>
  <c r="AC26" i="27"/>
  <c r="AD26" i="27" s="1"/>
  <c r="AE26" i="27" s="1"/>
  <c r="AC27" i="27"/>
  <c r="AD27" i="27" s="1"/>
  <c r="AE27" i="27" s="1"/>
  <c r="AC28" i="27"/>
  <c r="AD28" i="27"/>
  <c r="AE28" i="27" s="1"/>
  <c r="AC29" i="27"/>
  <c r="AD29" i="27" s="1"/>
  <c r="AE29" i="27"/>
  <c r="AC30" i="27"/>
  <c r="AD30" i="27" s="1"/>
  <c r="AE30" i="27" s="1"/>
  <c r="AC31" i="27"/>
  <c r="AD31" i="27" s="1"/>
  <c r="AE31" i="27" s="1"/>
  <c r="AC32" i="27"/>
  <c r="AD32" i="27" s="1"/>
  <c r="AE32" i="27" s="1"/>
  <c r="AC51" i="27"/>
  <c r="AD51" i="27" s="1"/>
  <c r="AE51" i="27" s="1"/>
  <c r="AC52" i="27"/>
  <c r="AD52" i="27"/>
  <c r="AE52" i="27" s="1"/>
  <c r="AC53" i="27"/>
  <c r="AD53" i="27" s="1"/>
  <c r="AE53" i="27"/>
  <c r="AC54" i="27"/>
  <c r="AD54" i="27" s="1"/>
  <c r="AE54" i="27" s="1"/>
  <c r="AC55" i="27"/>
  <c r="AD55" i="27" s="1"/>
  <c r="AE55" i="27" s="1"/>
  <c r="AC58" i="27"/>
  <c r="AD58" i="27"/>
  <c r="AE58" i="27" s="1"/>
  <c r="AC62" i="27"/>
  <c r="AD62" i="27" s="1"/>
  <c r="AE62" i="27" s="1"/>
  <c r="AC63" i="27"/>
  <c r="AD63" i="27" s="1"/>
  <c r="AE63" i="27" s="1"/>
  <c r="AC66" i="27"/>
  <c r="AD66" i="27" s="1"/>
  <c r="AE66" i="27" s="1"/>
  <c r="AC67" i="27"/>
  <c r="AD67" i="27" s="1"/>
  <c r="AE67" i="27" s="1"/>
  <c r="AC68" i="27"/>
  <c r="AD68" i="27" s="1"/>
  <c r="AE68" i="27" s="1"/>
  <c r="AC71" i="27"/>
  <c r="AD71" i="27" s="1"/>
  <c r="AE71" i="27"/>
  <c r="AC72" i="27"/>
  <c r="AD72" i="27" s="1"/>
  <c r="AE72" i="27" s="1"/>
  <c r="AC73" i="27"/>
  <c r="AD73" i="27" s="1"/>
  <c r="AE73" i="27" s="1"/>
  <c r="AC78" i="27"/>
  <c r="AD78" i="27" s="1"/>
  <c r="AE78" i="27" s="1"/>
  <c r="AC79" i="27"/>
  <c r="AD79" i="27" s="1"/>
  <c r="AE79" i="27" s="1"/>
  <c r="AC88" i="27"/>
  <c r="AD88" i="27"/>
  <c r="AE88" i="27" s="1"/>
  <c r="AC89" i="27"/>
  <c r="AD89" i="27" s="1"/>
  <c r="AE89" i="27"/>
  <c r="AC90" i="27"/>
  <c r="AD90" i="27" s="1"/>
  <c r="AE90" i="27" s="1"/>
  <c r="AC91" i="27"/>
  <c r="AD91" i="27" s="1"/>
  <c r="AE91" i="27" s="1"/>
  <c r="AC92" i="27"/>
  <c r="AD92" i="27" s="1"/>
  <c r="AE92" i="27" s="1"/>
  <c r="AC93" i="27"/>
  <c r="AD93" i="27" s="1"/>
  <c r="AE93" i="27" s="1"/>
  <c r="AC94" i="27"/>
  <c r="AD94" i="27"/>
  <c r="AE94" i="27" s="1"/>
  <c r="AC95" i="27"/>
  <c r="AD95" i="27" s="1"/>
  <c r="AE95" i="27"/>
  <c r="AC96" i="27"/>
  <c r="AD96" i="27" s="1"/>
  <c r="AE96" i="27" s="1"/>
  <c r="AC97" i="27"/>
  <c r="AD97" i="27" s="1"/>
  <c r="AE97" i="27" s="1"/>
  <c r="AC98" i="27"/>
  <c r="AD98" i="27" s="1"/>
  <c r="AE98" i="27" s="1"/>
  <c r="AC99" i="27"/>
  <c r="AD99" i="27" s="1"/>
  <c r="AE99" i="27" s="1"/>
  <c r="AC100" i="27"/>
  <c r="AD100" i="27"/>
  <c r="AE100" i="27" s="1"/>
  <c r="AC101" i="27"/>
  <c r="AD101" i="27" s="1"/>
  <c r="AE101" i="27"/>
  <c r="AC102" i="27"/>
  <c r="AD102" i="27" s="1"/>
  <c r="AE102" i="27" s="1"/>
  <c r="AC103" i="27"/>
  <c r="AD103" i="27" s="1"/>
  <c r="AE103" i="27" s="1"/>
  <c r="AC104" i="27"/>
  <c r="AD104" i="27" s="1"/>
  <c r="AE104" i="27" s="1"/>
  <c r="AC105" i="27"/>
  <c r="AD105" i="27" s="1"/>
  <c r="AE105" i="27" s="1"/>
  <c r="AC106" i="27"/>
  <c r="AD106" i="27"/>
  <c r="AE106" i="27" s="1"/>
  <c r="AC107" i="27"/>
  <c r="AD107" i="27" s="1"/>
  <c r="AE107" i="27"/>
  <c r="AC108" i="27"/>
  <c r="AD108" i="27" s="1"/>
  <c r="AE108" i="27" s="1"/>
  <c r="AC109" i="27"/>
  <c r="AD109" i="27" s="1"/>
  <c r="AE109" i="27" s="1"/>
  <c r="AC110" i="27"/>
  <c r="AD110" i="27" s="1"/>
  <c r="AE110" i="27" s="1"/>
  <c r="AC111" i="27"/>
  <c r="AD111" i="27" s="1"/>
  <c r="AE111" i="27" s="1"/>
  <c r="AC112" i="27"/>
  <c r="AD112" i="27"/>
  <c r="AE112" i="27" s="1"/>
  <c r="AC113" i="27"/>
  <c r="AD113" i="27" s="1"/>
  <c r="AE113" i="27"/>
  <c r="AC114" i="27"/>
  <c r="AD114" i="27" s="1"/>
  <c r="AE114" i="27" s="1"/>
  <c r="AC115" i="27"/>
  <c r="AD115" i="27" s="1"/>
  <c r="AE115" i="27" s="1"/>
  <c r="AC116" i="27"/>
  <c r="AD116" i="27" s="1"/>
  <c r="AE116" i="27" s="1"/>
  <c r="AC117" i="27"/>
  <c r="AD117" i="27" s="1"/>
  <c r="AE117" i="27" s="1"/>
  <c r="AC118" i="27"/>
  <c r="AD118" i="27"/>
  <c r="AE118" i="27" s="1"/>
  <c r="AC131" i="27"/>
  <c r="AD131" i="27" s="1"/>
  <c r="AE131" i="27"/>
  <c r="AC132" i="27"/>
  <c r="AD132" i="27" s="1"/>
  <c r="AE132" i="27" s="1"/>
  <c r="AC133" i="27"/>
  <c r="AD133" i="27" s="1"/>
  <c r="AE133" i="27" s="1"/>
  <c r="AC134" i="27"/>
  <c r="AD134" i="27" s="1"/>
  <c r="AE134" i="27" s="1"/>
  <c r="AC135" i="27"/>
  <c r="AD135" i="27" s="1"/>
  <c r="AE135" i="27" s="1"/>
  <c r="AC136" i="27"/>
  <c r="AD136" i="27"/>
  <c r="AE136" i="27" s="1"/>
  <c r="AC137" i="27"/>
  <c r="AD137" i="27" s="1"/>
  <c r="AE137" i="27"/>
  <c r="AC138" i="27"/>
  <c r="AD138" i="27" s="1"/>
  <c r="AE138" i="27" s="1"/>
  <c r="AC139" i="27"/>
  <c r="AD139" i="27" s="1"/>
  <c r="AE139" i="27" s="1"/>
  <c r="AC140" i="27"/>
  <c r="AD140" i="27" s="1"/>
  <c r="AE140" i="27" s="1"/>
  <c r="AC141" i="27"/>
  <c r="AD141" i="27" s="1"/>
  <c r="AE141" i="27" s="1"/>
  <c r="AC148" i="27"/>
  <c r="AD148" i="27"/>
  <c r="AE148" i="27" s="1"/>
  <c r="AC152" i="27"/>
  <c r="AD152" i="27" s="1"/>
  <c r="AE152" i="27" s="1"/>
  <c r="AC153" i="27"/>
  <c r="AD153" i="27" s="1"/>
  <c r="AE153" i="27" s="1"/>
  <c r="AC154" i="27"/>
  <c r="AD154" i="27"/>
  <c r="AE154" i="27" s="1"/>
  <c r="AC155" i="27"/>
  <c r="AD155" i="27" s="1"/>
  <c r="AE155" i="27"/>
  <c r="AC158" i="27"/>
  <c r="AD158" i="27" s="1"/>
  <c r="AE158" i="27" s="1"/>
  <c r="AC161" i="27"/>
  <c r="AD161" i="27" s="1"/>
  <c r="AE161" i="27"/>
  <c r="AC162" i="27"/>
  <c r="AD162" i="27" s="1"/>
  <c r="AE162" i="27" s="1"/>
  <c r="AC163" i="27"/>
  <c r="AD163" i="27" s="1"/>
  <c r="AE163" i="27" s="1"/>
  <c r="AC169" i="27"/>
  <c r="AD169" i="27" s="1"/>
  <c r="AE169" i="27" s="1"/>
  <c r="AC170" i="27"/>
  <c r="AD170" i="27" s="1"/>
  <c r="AE170" i="27" s="1"/>
  <c r="AA178" i="27"/>
  <c r="V178" i="27"/>
  <c r="T178" i="27"/>
  <c r="R178" i="27"/>
  <c r="P178" i="27"/>
  <c r="N178" i="27"/>
  <c r="L178" i="27"/>
  <c r="AA177" i="27"/>
  <c r="Z177" i="27"/>
  <c r="Z178" i="27" s="1"/>
  <c r="W177" i="27"/>
  <c r="W178" i="27" s="1"/>
  <c r="V177" i="27"/>
  <c r="U177" i="27"/>
  <c r="U178" i="27" s="1"/>
  <c r="T177" i="27"/>
  <c r="S177" i="27"/>
  <c r="S178" i="27" s="1"/>
  <c r="R177" i="27"/>
  <c r="Q177" i="27"/>
  <c r="Q178" i="27" s="1"/>
  <c r="P177" i="27"/>
  <c r="O177" i="27"/>
  <c r="O178" i="27" s="1"/>
  <c r="N177" i="27"/>
  <c r="M177" i="27"/>
  <c r="M178" i="27" s="1"/>
  <c r="L177" i="27"/>
  <c r="Y177" i="27" s="1"/>
  <c r="Y176" i="27"/>
  <c r="Y175" i="27"/>
  <c r="X171" i="27"/>
  <c r="AA170" i="27"/>
  <c r="AA169" i="27"/>
  <c r="Z165" i="27"/>
  <c r="W165" i="27"/>
  <c r="U165" i="27"/>
  <c r="S165" i="27"/>
  <c r="Q165" i="27"/>
  <c r="O165" i="27"/>
  <c r="M165" i="27"/>
  <c r="AA164" i="27"/>
  <c r="Z164" i="27"/>
  <c r="W164" i="27"/>
  <c r="V164" i="27"/>
  <c r="U164" i="27"/>
  <c r="T164" i="27"/>
  <c r="S164" i="27"/>
  <c r="R164" i="27"/>
  <c r="Q164" i="27"/>
  <c r="P164" i="27"/>
  <c r="O164" i="27"/>
  <c r="N164" i="27"/>
  <c r="M164" i="27"/>
  <c r="L164" i="27"/>
  <c r="Y164" i="27" s="1"/>
  <c r="Y163" i="27"/>
  <c r="Y162" i="27"/>
  <c r="Y161" i="27"/>
  <c r="AA159" i="27"/>
  <c r="Z159" i="27"/>
  <c r="W159" i="27"/>
  <c r="V159" i="27"/>
  <c r="U159" i="27"/>
  <c r="T159" i="27"/>
  <c r="S159" i="27"/>
  <c r="R159" i="27"/>
  <c r="Q159" i="27"/>
  <c r="P159" i="27"/>
  <c r="O159" i="27"/>
  <c r="N159" i="27"/>
  <c r="M159" i="27"/>
  <c r="L159" i="27"/>
  <c r="Y159" i="27" s="1"/>
  <c r="Y158" i="27"/>
  <c r="AA156" i="27"/>
  <c r="AA165" i="27" s="1"/>
  <c r="Z156" i="27"/>
  <c r="W156" i="27"/>
  <c r="V156" i="27"/>
  <c r="V165" i="27" s="1"/>
  <c r="U156" i="27"/>
  <c r="T156" i="27"/>
  <c r="T165" i="27" s="1"/>
  <c r="S156" i="27"/>
  <c r="R156" i="27"/>
  <c r="R165" i="27" s="1"/>
  <c r="Q156" i="27"/>
  <c r="P156" i="27"/>
  <c r="P165" i="27" s="1"/>
  <c r="O156" i="27"/>
  <c r="N156" i="27"/>
  <c r="N165" i="27" s="1"/>
  <c r="M156" i="27"/>
  <c r="L156" i="27"/>
  <c r="L165" i="27" s="1"/>
  <c r="Y165" i="27" s="1"/>
  <c r="Y155" i="27"/>
  <c r="Y154" i="27"/>
  <c r="Y153" i="27"/>
  <c r="Y152" i="27"/>
  <c r="V149" i="27"/>
  <c r="U149" i="27"/>
  <c r="R149" i="27"/>
  <c r="P149" i="27"/>
  <c r="O149" i="27"/>
  <c r="L149" i="27"/>
  <c r="Y148" i="27"/>
  <c r="AA147" i="27"/>
  <c r="AA149" i="27" s="1"/>
  <c r="Z147" i="27"/>
  <c r="Z149" i="27" s="1"/>
  <c r="W147" i="27"/>
  <c r="W149" i="27" s="1"/>
  <c r="V147" i="27"/>
  <c r="U147" i="27"/>
  <c r="T147" i="27"/>
  <c r="T149" i="27" s="1"/>
  <c r="S147" i="27"/>
  <c r="S149" i="27" s="1"/>
  <c r="R147" i="27"/>
  <c r="Q147" i="27"/>
  <c r="Q149" i="27" s="1"/>
  <c r="P147" i="27"/>
  <c r="O147" i="27"/>
  <c r="N147" i="27"/>
  <c r="N149" i="27" s="1"/>
  <c r="M147" i="27"/>
  <c r="M149" i="27" s="1"/>
  <c r="L147" i="27"/>
  <c r="Y147" i="27" s="1"/>
  <c r="Y146" i="27"/>
  <c r="Z143" i="27"/>
  <c r="W143" i="27"/>
  <c r="U143" i="27"/>
  <c r="S143" i="27"/>
  <c r="Q143" i="27"/>
  <c r="O143" i="27"/>
  <c r="M143" i="27"/>
  <c r="AA142" i="27"/>
  <c r="Z142" i="27"/>
  <c r="W142" i="27"/>
  <c r="V142" i="27"/>
  <c r="U142" i="27"/>
  <c r="T142" i="27"/>
  <c r="S142" i="27"/>
  <c r="R142" i="27"/>
  <c r="Q142" i="27"/>
  <c r="P142" i="27"/>
  <c r="O142" i="27"/>
  <c r="N142" i="27"/>
  <c r="M142" i="27"/>
  <c r="L142" i="27"/>
  <c r="Y142" i="27" s="1"/>
  <c r="Y141" i="27"/>
  <c r="Y140" i="27"/>
  <c r="Y139" i="27"/>
  <c r="Y138" i="27"/>
  <c r="Y137" i="27"/>
  <c r="Y136" i="27"/>
  <c r="Y135" i="27"/>
  <c r="Y134" i="27"/>
  <c r="Y133" i="27"/>
  <c r="Y132" i="27"/>
  <c r="Y131" i="27"/>
  <c r="AA119" i="27"/>
  <c r="Z119" i="27"/>
  <c r="W119" i="27"/>
  <c r="V119" i="27"/>
  <c r="U119" i="27"/>
  <c r="T119" i="27"/>
  <c r="S119" i="27"/>
  <c r="R119" i="27"/>
  <c r="Q119" i="27"/>
  <c r="P119" i="27"/>
  <c r="O119" i="27"/>
  <c r="N119" i="27"/>
  <c r="M119" i="27"/>
  <c r="L119" i="27"/>
  <c r="Y119" i="27" s="1"/>
  <c r="Y118" i="27"/>
  <c r="Y117" i="27"/>
  <c r="Y116" i="27"/>
  <c r="Y115" i="27"/>
  <c r="Y114" i="27"/>
  <c r="Y113" i="27"/>
  <c r="Y112" i="27"/>
  <c r="Y111" i="27"/>
  <c r="Y110" i="27"/>
  <c r="Y109" i="27"/>
  <c r="Y108" i="27"/>
  <c r="Y107" i="27"/>
  <c r="Y106" i="27"/>
  <c r="Y105" i="27"/>
  <c r="Y104" i="27"/>
  <c r="Y103" i="27"/>
  <c r="Y102" i="27"/>
  <c r="Y101" i="27"/>
  <c r="Y100" i="27"/>
  <c r="Y99" i="27"/>
  <c r="Y98" i="27"/>
  <c r="Y97" i="27"/>
  <c r="Y96" i="27"/>
  <c r="Y95" i="27"/>
  <c r="Y94" i="27"/>
  <c r="Y93" i="27"/>
  <c r="Y92" i="27"/>
  <c r="Y91" i="27"/>
  <c r="Y90" i="27"/>
  <c r="Y89" i="27"/>
  <c r="Y88" i="27"/>
  <c r="AA80" i="27"/>
  <c r="AA143" i="27" s="1"/>
  <c r="Z80" i="27"/>
  <c r="W80" i="27"/>
  <c r="V80" i="27"/>
  <c r="V143" i="27" s="1"/>
  <c r="U80" i="27"/>
  <c r="T80" i="27"/>
  <c r="T143" i="27" s="1"/>
  <c r="S80" i="27"/>
  <c r="R80" i="27"/>
  <c r="R143" i="27" s="1"/>
  <c r="Q80" i="27"/>
  <c r="P80" i="27"/>
  <c r="P143" i="27" s="1"/>
  <c r="O80" i="27"/>
  <c r="N80" i="27"/>
  <c r="N143" i="27" s="1"/>
  <c r="M80" i="27"/>
  <c r="L80" i="27"/>
  <c r="L143" i="27" s="1"/>
  <c r="Y79" i="27"/>
  <c r="Y78" i="27"/>
  <c r="Z75" i="27"/>
  <c r="Z171" i="27" s="1"/>
  <c r="S75" i="27"/>
  <c r="M75" i="27"/>
  <c r="AA74" i="27"/>
  <c r="Z74" i="27"/>
  <c r="W74" i="27"/>
  <c r="V74" i="27"/>
  <c r="U74" i="27"/>
  <c r="T74" i="27"/>
  <c r="S74" i="27"/>
  <c r="R74" i="27"/>
  <c r="Q74" i="27"/>
  <c r="P74" i="27"/>
  <c r="O74" i="27"/>
  <c r="N74" i="27"/>
  <c r="M74" i="27"/>
  <c r="L74" i="27"/>
  <c r="Y74" i="27" s="1"/>
  <c r="Y73" i="27"/>
  <c r="Y72" i="27"/>
  <c r="Y71" i="27"/>
  <c r="AA69" i="27"/>
  <c r="Z69" i="27"/>
  <c r="W69" i="27"/>
  <c r="V69" i="27"/>
  <c r="U69" i="27"/>
  <c r="T69" i="27"/>
  <c r="S69" i="27"/>
  <c r="R69" i="27"/>
  <c r="Q69" i="27"/>
  <c r="P69" i="27"/>
  <c r="O69" i="27"/>
  <c r="N69" i="27"/>
  <c r="M69" i="27"/>
  <c r="L69" i="27"/>
  <c r="Y69" i="27" s="1"/>
  <c r="Y68" i="27"/>
  <c r="Y67" i="27"/>
  <c r="Y66" i="27"/>
  <c r="AA64" i="27"/>
  <c r="Z64" i="27"/>
  <c r="W64" i="27"/>
  <c r="V64" i="27"/>
  <c r="U64" i="27"/>
  <c r="T64" i="27"/>
  <c r="S64" i="27"/>
  <c r="R64" i="27"/>
  <c r="Q64" i="27"/>
  <c r="P64" i="27"/>
  <c r="O64" i="27"/>
  <c r="N64" i="27"/>
  <c r="M64" i="27"/>
  <c r="L64" i="27"/>
  <c r="Y64" i="27" s="1"/>
  <c r="AA63" i="27"/>
  <c r="Y63" i="27"/>
  <c r="AA62" i="27"/>
  <c r="Y62" i="27"/>
  <c r="AA60" i="27"/>
  <c r="Z60" i="27"/>
  <c r="W60" i="27"/>
  <c r="W75" i="27" s="1"/>
  <c r="W171" i="27" s="1"/>
  <c r="V60" i="27"/>
  <c r="U60" i="27"/>
  <c r="U75" i="27" s="1"/>
  <c r="U171" i="27" s="1"/>
  <c r="T60" i="27"/>
  <c r="S60" i="27"/>
  <c r="R60" i="27"/>
  <c r="Q60" i="27"/>
  <c r="Q75" i="27" s="1"/>
  <c r="Q171" i="27" s="1"/>
  <c r="P60" i="27"/>
  <c r="O60" i="27"/>
  <c r="O75" i="27" s="1"/>
  <c r="O171" i="27" s="1"/>
  <c r="N60" i="27"/>
  <c r="M60" i="27"/>
  <c r="L60" i="27"/>
  <c r="Y60" i="27" s="1"/>
  <c r="Y59" i="27"/>
  <c r="Y58" i="27"/>
  <c r="AA56" i="27"/>
  <c r="AA75" i="27" s="1"/>
  <c r="AA171" i="27" s="1"/>
  <c r="Z56" i="27"/>
  <c r="W56" i="27"/>
  <c r="V56" i="27"/>
  <c r="V75" i="27" s="1"/>
  <c r="U56" i="27"/>
  <c r="T56" i="27"/>
  <c r="T75" i="27" s="1"/>
  <c r="S56" i="27"/>
  <c r="R56" i="27"/>
  <c r="R75" i="27" s="1"/>
  <c r="R171" i="27" s="1"/>
  <c r="Q56" i="27"/>
  <c r="P56" i="27"/>
  <c r="P75" i="27" s="1"/>
  <c r="O56" i="27"/>
  <c r="N56" i="27"/>
  <c r="N75" i="27" s="1"/>
  <c r="M56" i="27"/>
  <c r="L56" i="27"/>
  <c r="Y56" i="27" s="1"/>
  <c r="Y55" i="27"/>
  <c r="Y54" i="27"/>
  <c r="Y53" i="27"/>
  <c r="Y52" i="27"/>
  <c r="Y51" i="27"/>
  <c r="AA37" i="27"/>
  <c r="Z37" i="27"/>
  <c r="W37" i="27"/>
  <c r="V37" i="27"/>
  <c r="U37" i="27"/>
  <c r="T37" i="27"/>
  <c r="S37" i="27"/>
  <c r="R37" i="27"/>
  <c r="Q37" i="27"/>
  <c r="P37" i="27"/>
  <c r="O37" i="27"/>
  <c r="N37" i="27"/>
  <c r="M37" i="27"/>
  <c r="L37" i="27"/>
  <c r="Y37" i="27" s="1"/>
  <c r="Y36" i="27"/>
  <c r="AA33" i="27"/>
  <c r="Z33" i="27"/>
  <c r="W33" i="27"/>
  <c r="V33" i="27"/>
  <c r="U33" i="27"/>
  <c r="T33" i="27"/>
  <c r="S33" i="27"/>
  <c r="R33" i="27"/>
  <c r="Q33" i="27"/>
  <c r="P33" i="27"/>
  <c r="O33" i="27"/>
  <c r="N33" i="27"/>
  <c r="M33" i="27"/>
  <c r="L33" i="27"/>
  <c r="Y33" i="27" s="1"/>
  <c r="Y32" i="27"/>
  <c r="Y31" i="27"/>
  <c r="Y30" i="27"/>
  <c r="Y29" i="27"/>
  <c r="Y28" i="27"/>
  <c r="Y27" i="27"/>
  <c r="Y26" i="27"/>
  <c r="Y25" i="27"/>
  <c r="Y24" i="27"/>
  <c r="Y23" i="27"/>
  <c r="AA21" i="27"/>
  <c r="Z21" i="27"/>
  <c r="W21" i="27"/>
  <c r="V21" i="27"/>
  <c r="U21" i="27"/>
  <c r="T21" i="27"/>
  <c r="S21" i="27"/>
  <c r="R21" i="27"/>
  <c r="Q21" i="27"/>
  <c r="P21" i="27"/>
  <c r="O21" i="27"/>
  <c r="N21" i="27"/>
  <c r="M21" i="27"/>
  <c r="L21" i="27"/>
  <c r="Y21" i="27" s="1"/>
  <c r="Y20" i="27"/>
  <c r="Y19" i="27"/>
  <c r="Y18" i="27"/>
  <c r="Y17" i="27"/>
  <c r="Y16" i="27"/>
  <c r="AA14" i="27"/>
  <c r="AA34" i="27" s="1"/>
  <c r="AA38" i="27" s="1"/>
  <c r="Z14" i="27"/>
  <c r="Z34" i="27" s="1"/>
  <c r="Z38" i="27" s="1"/>
  <c r="Z172" i="27" s="1"/>
  <c r="Z179" i="27" s="1"/>
  <c r="V14" i="27"/>
  <c r="V34" i="27" s="1"/>
  <c r="V38" i="27" s="1"/>
  <c r="T14" i="27"/>
  <c r="T34" i="27" s="1"/>
  <c r="T38" i="27" s="1"/>
  <c r="S14" i="27"/>
  <c r="S34" i="27" s="1"/>
  <c r="S38" i="27" s="1"/>
  <c r="R14" i="27"/>
  <c r="R34" i="27" s="1"/>
  <c r="R38" i="27" s="1"/>
  <c r="R172" i="27" s="1"/>
  <c r="R179" i="27" s="1"/>
  <c r="Q14" i="27"/>
  <c r="Q34" i="27" s="1"/>
  <c r="Q38" i="27" s="1"/>
  <c r="Q172" i="27" s="1"/>
  <c r="Q179" i="27" s="1"/>
  <c r="P14" i="27"/>
  <c r="P34" i="27" s="1"/>
  <c r="P38" i="27" s="1"/>
  <c r="O14" i="27"/>
  <c r="O34" i="27" s="1"/>
  <c r="O38" i="27" s="1"/>
  <c r="N14" i="27"/>
  <c r="N34" i="27" s="1"/>
  <c r="N38" i="27" s="1"/>
  <c r="M14" i="27"/>
  <c r="M34" i="27" s="1"/>
  <c r="M38" i="27" s="1"/>
  <c r="L14" i="27"/>
  <c r="L34" i="27" s="1"/>
  <c r="Y13" i="27"/>
  <c r="Y12" i="27"/>
  <c r="Y11" i="27"/>
  <c r="Y10" i="27"/>
  <c r="Y9" i="27"/>
  <c r="Y8" i="27"/>
  <c r="Y7" i="27"/>
  <c r="Y6" i="27"/>
  <c r="Y5" i="27"/>
  <c r="AA177" i="26"/>
  <c r="AA178" i="26" s="1"/>
  <c r="Z177" i="26"/>
  <c r="Z178" i="26" s="1"/>
  <c r="W177" i="26"/>
  <c r="W178" i="26" s="1"/>
  <c r="V177" i="26"/>
  <c r="V178" i="26" s="1"/>
  <c r="U177" i="26"/>
  <c r="U178" i="26" s="1"/>
  <c r="T177" i="26"/>
  <c r="T178" i="26" s="1"/>
  <c r="S177" i="26"/>
  <c r="S178" i="26" s="1"/>
  <c r="R177" i="26"/>
  <c r="R178" i="26" s="1"/>
  <c r="Q177" i="26"/>
  <c r="Q178" i="26" s="1"/>
  <c r="P177" i="26"/>
  <c r="P178" i="26" s="1"/>
  <c r="O177" i="26"/>
  <c r="O178" i="26" s="1"/>
  <c r="N177" i="26"/>
  <c r="N178" i="26" s="1"/>
  <c r="M177" i="26"/>
  <c r="M178" i="26" s="1"/>
  <c r="L177" i="26"/>
  <c r="L178" i="26" s="1"/>
  <c r="Y176" i="26"/>
  <c r="Y175" i="26"/>
  <c r="X171" i="26"/>
  <c r="AA170" i="26"/>
  <c r="AA169" i="26"/>
  <c r="AA164" i="26"/>
  <c r="Z164" i="26"/>
  <c r="W164" i="26"/>
  <c r="V164" i="26"/>
  <c r="U164" i="26"/>
  <c r="T164" i="26"/>
  <c r="S164" i="26"/>
  <c r="R164" i="26"/>
  <c r="Q164" i="26"/>
  <c r="P164" i="26"/>
  <c r="O164" i="26"/>
  <c r="N164" i="26"/>
  <c r="M164" i="26"/>
  <c r="L164" i="26"/>
  <c r="Y163" i="26"/>
  <c r="Y162" i="26"/>
  <c r="Y161" i="26"/>
  <c r="AA159" i="26"/>
  <c r="Z159" i="26"/>
  <c r="W159" i="26"/>
  <c r="V159" i="26"/>
  <c r="U159" i="26"/>
  <c r="T159" i="26"/>
  <c r="S159" i="26"/>
  <c r="R159" i="26"/>
  <c r="Q159" i="26"/>
  <c r="P159" i="26"/>
  <c r="O159" i="26"/>
  <c r="N159" i="26"/>
  <c r="M159" i="26"/>
  <c r="L159" i="26"/>
  <c r="Y158" i="26"/>
  <c r="AA156" i="26"/>
  <c r="Z156" i="26"/>
  <c r="W156" i="26"/>
  <c r="V156" i="26"/>
  <c r="U156" i="26"/>
  <c r="T156" i="26"/>
  <c r="S156" i="26"/>
  <c r="R156" i="26"/>
  <c r="Q156" i="26"/>
  <c r="P156" i="26"/>
  <c r="O156" i="26"/>
  <c r="N156" i="26"/>
  <c r="M156" i="26"/>
  <c r="L156" i="26"/>
  <c r="Y155" i="26"/>
  <c r="Y154" i="26"/>
  <c r="Y153" i="26"/>
  <c r="Y152" i="26"/>
  <c r="Y148" i="26"/>
  <c r="AA147" i="26"/>
  <c r="AA149" i="26" s="1"/>
  <c r="Z147" i="26"/>
  <c r="Z149" i="26" s="1"/>
  <c r="W147" i="26"/>
  <c r="W149" i="26" s="1"/>
  <c r="V147" i="26"/>
  <c r="V149" i="26" s="1"/>
  <c r="U147" i="26"/>
  <c r="U149" i="26" s="1"/>
  <c r="T147" i="26"/>
  <c r="T149" i="26" s="1"/>
  <c r="S147" i="26"/>
  <c r="S149" i="26" s="1"/>
  <c r="R147" i="26"/>
  <c r="R149" i="26" s="1"/>
  <c r="Q147" i="26"/>
  <c r="Q149" i="26" s="1"/>
  <c r="P147" i="26"/>
  <c r="P149" i="26" s="1"/>
  <c r="O147" i="26"/>
  <c r="O149" i="26" s="1"/>
  <c r="N147" i="26"/>
  <c r="N149" i="26" s="1"/>
  <c r="M147" i="26"/>
  <c r="M149" i="26" s="1"/>
  <c r="L147" i="26"/>
  <c r="L149" i="26" s="1"/>
  <c r="Y146" i="26"/>
  <c r="AA142" i="26"/>
  <c r="Z142" i="26"/>
  <c r="W142" i="26"/>
  <c r="V142" i="26"/>
  <c r="U142" i="26"/>
  <c r="T142" i="26"/>
  <c r="S142" i="26"/>
  <c r="R142" i="26"/>
  <c r="Q142" i="26"/>
  <c r="P142" i="26"/>
  <c r="O142" i="26"/>
  <c r="N142" i="26"/>
  <c r="M142" i="26"/>
  <c r="L142" i="26"/>
  <c r="Y141" i="26"/>
  <c r="Y140" i="26"/>
  <c r="Y139" i="26"/>
  <c r="Y138" i="26"/>
  <c r="Y137" i="26"/>
  <c r="Y136" i="26"/>
  <c r="Y135" i="26"/>
  <c r="Y134" i="26"/>
  <c r="Y133" i="26"/>
  <c r="Y132" i="26"/>
  <c r="Y131" i="26"/>
  <c r="AA119" i="26"/>
  <c r="Z119" i="26"/>
  <c r="W119" i="26"/>
  <c r="V119" i="26"/>
  <c r="U119" i="26"/>
  <c r="T119" i="26"/>
  <c r="S119" i="26"/>
  <c r="R119" i="26"/>
  <c r="Q119" i="26"/>
  <c r="P119" i="26"/>
  <c r="O119" i="26"/>
  <c r="N119" i="26"/>
  <c r="M119" i="26"/>
  <c r="L119" i="26"/>
  <c r="Y118" i="26"/>
  <c r="Y117" i="26"/>
  <c r="Y116" i="26"/>
  <c r="Y115" i="26"/>
  <c r="Y114" i="26"/>
  <c r="Y113" i="26"/>
  <c r="Y112" i="26"/>
  <c r="Y111" i="26"/>
  <c r="Y110" i="26"/>
  <c r="Y109" i="26"/>
  <c r="Y108" i="26"/>
  <c r="Y107" i="26"/>
  <c r="Y106" i="26"/>
  <c r="Y105" i="26"/>
  <c r="Y104" i="26"/>
  <c r="Y103" i="26"/>
  <c r="Y102" i="26"/>
  <c r="Y101" i="26"/>
  <c r="Y100" i="26"/>
  <c r="Y99" i="26"/>
  <c r="Y98" i="26"/>
  <c r="Y97" i="26"/>
  <c r="Y96" i="26"/>
  <c r="Y95" i="26"/>
  <c r="Y94" i="26"/>
  <c r="Y93" i="26"/>
  <c r="Y92" i="26"/>
  <c r="Y91" i="26"/>
  <c r="Y90" i="26"/>
  <c r="Y89" i="26"/>
  <c r="Y88" i="26"/>
  <c r="AA80" i="26"/>
  <c r="Z80" i="26"/>
  <c r="W80" i="26"/>
  <c r="V80" i="26"/>
  <c r="U80" i="26"/>
  <c r="T80" i="26"/>
  <c r="S80" i="26"/>
  <c r="R80" i="26"/>
  <c r="Q80" i="26"/>
  <c r="P80" i="26"/>
  <c r="O80" i="26"/>
  <c r="N80" i="26"/>
  <c r="M80" i="26"/>
  <c r="L80" i="26"/>
  <c r="Y79" i="26"/>
  <c r="Y78" i="26"/>
  <c r="AA74" i="26"/>
  <c r="Z74" i="26"/>
  <c r="W74" i="26"/>
  <c r="V74" i="26"/>
  <c r="U74" i="26"/>
  <c r="T74" i="26"/>
  <c r="S74" i="26"/>
  <c r="R74" i="26"/>
  <c r="Q74" i="26"/>
  <c r="P74" i="26"/>
  <c r="O74" i="26"/>
  <c r="N74" i="26"/>
  <c r="M74" i="26"/>
  <c r="L74" i="26"/>
  <c r="Y73" i="26"/>
  <c r="Y72" i="26"/>
  <c r="Y71" i="26"/>
  <c r="AA69" i="26"/>
  <c r="Z69" i="26"/>
  <c r="W69" i="26"/>
  <c r="V69" i="26"/>
  <c r="U69" i="26"/>
  <c r="T69" i="26"/>
  <c r="S69" i="26"/>
  <c r="R69" i="26"/>
  <c r="Q69" i="26"/>
  <c r="P69" i="26"/>
  <c r="O69" i="26"/>
  <c r="N69" i="26"/>
  <c r="M69" i="26"/>
  <c r="L69" i="26"/>
  <c r="Y68" i="26"/>
  <c r="Y67" i="26"/>
  <c r="Y66" i="26"/>
  <c r="Z64" i="26"/>
  <c r="W64" i="26"/>
  <c r="V64" i="26"/>
  <c r="U64" i="26"/>
  <c r="T64" i="26"/>
  <c r="S64" i="26"/>
  <c r="R64" i="26"/>
  <c r="Q64" i="26"/>
  <c r="P64" i="26"/>
  <c r="O64" i="26"/>
  <c r="N64" i="26"/>
  <c r="M64" i="26"/>
  <c r="L64" i="26"/>
  <c r="AA63" i="26"/>
  <c r="Y63" i="26"/>
  <c r="AA62" i="26"/>
  <c r="Y62" i="26"/>
  <c r="AA60" i="26"/>
  <c r="Z60" i="26"/>
  <c r="W60" i="26"/>
  <c r="V60" i="26"/>
  <c r="U60" i="26"/>
  <c r="T60" i="26"/>
  <c r="S60" i="26"/>
  <c r="R60" i="26"/>
  <c r="Q60" i="26"/>
  <c r="P60" i="26"/>
  <c r="O60" i="26"/>
  <c r="N60" i="26"/>
  <c r="M60" i="26"/>
  <c r="L60" i="26"/>
  <c r="Y59" i="26"/>
  <c r="Y58" i="26"/>
  <c r="AA56" i="26"/>
  <c r="Z56" i="26"/>
  <c r="W56" i="26"/>
  <c r="V56" i="26"/>
  <c r="U56" i="26"/>
  <c r="T56" i="26"/>
  <c r="S56" i="26"/>
  <c r="R56" i="26"/>
  <c r="Q56" i="26"/>
  <c r="P56" i="26"/>
  <c r="O56" i="26"/>
  <c r="N56" i="26"/>
  <c r="M56" i="26"/>
  <c r="L56" i="26"/>
  <c r="Y55" i="26"/>
  <c r="Y54" i="26"/>
  <c r="Y53" i="26"/>
  <c r="Y52" i="26"/>
  <c r="Y51" i="26"/>
  <c r="AA37" i="26"/>
  <c r="Z37" i="26"/>
  <c r="W37" i="26"/>
  <c r="V37" i="26"/>
  <c r="U37" i="26"/>
  <c r="T37" i="26"/>
  <c r="S37" i="26"/>
  <c r="R37" i="26"/>
  <c r="Q37" i="26"/>
  <c r="P37" i="26"/>
  <c r="O37" i="26"/>
  <c r="N37" i="26"/>
  <c r="M37" i="26"/>
  <c r="L37" i="26"/>
  <c r="Y36" i="26"/>
  <c r="AA33" i="26"/>
  <c r="Z33" i="26"/>
  <c r="W33" i="26"/>
  <c r="V33" i="26"/>
  <c r="U33" i="26"/>
  <c r="T33" i="26"/>
  <c r="S33" i="26"/>
  <c r="R33" i="26"/>
  <c r="Q33" i="26"/>
  <c r="P33" i="26"/>
  <c r="O33" i="26"/>
  <c r="N33" i="26"/>
  <c r="M33" i="26"/>
  <c r="L33" i="26"/>
  <c r="Y32" i="26"/>
  <c r="Y31" i="26"/>
  <c r="Y30" i="26"/>
  <c r="Y29" i="26"/>
  <c r="Y28" i="26"/>
  <c r="Y27" i="26"/>
  <c r="Y26" i="26"/>
  <c r="Y25" i="26"/>
  <c r="Y24" i="26"/>
  <c r="Y23" i="26"/>
  <c r="AA21" i="26"/>
  <c r="Z21" i="26"/>
  <c r="W21" i="26"/>
  <c r="V21" i="26"/>
  <c r="U21" i="26"/>
  <c r="T21" i="26"/>
  <c r="S21" i="26"/>
  <c r="R21" i="26"/>
  <c r="Q21" i="26"/>
  <c r="P21" i="26"/>
  <c r="O21" i="26"/>
  <c r="N21" i="26"/>
  <c r="M21" i="26"/>
  <c r="L21" i="26"/>
  <c r="Y20" i="26"/>
  <c r="Y19" i="26"/>
  <c r="Y18" i="26"/>
  <c r="Y17" i="26"/>
  <c r="Y16" i="26"/>
  <c r="AA14" i="26"/>
  <c r="Z14" i="26"/>
  <c r="W14" i="26"/>
  <c r="V14" i="26"/>
  <c r="U14" i="26"/>
  <c r="T14" i="26"/>
  <c r="T34" i="26" s="1"/>
  <c r="S14" i="26"/>
  <c r="R14" i="26"/>
  <c r="Q14" i="26"/>
  <c r="P14" i="26"/>
  <c r="O14" i="26"/>
  <c r="N14" i="26"/>
  <c r="N34" i="26" s="1"/>
  <c r="M14" i="26"/>
  <c r="L14" i="26"/>
  <c r="Y13" i="26"/>
  <c r="Y12" i="26"/>
  <c r="Y11" i="26"/>
  <c r="Y10" i="26"/>
  <c r="Y9" i="26"/>
  <c r="Y8" i="26"/>
  <c r="Y7" i="26"/>
  <c r="Y6" i="26"/>
  <c r="Y5" i="26"/>
  <c r="AA142" i="25"/>
  <c r="Z150" i="25"/>
  <c r="W150" i="25"/>
  <c r="S150" i="25"/>
  <c r="R150" i="25"/>
  <c r="Q150" i="25"/>
  <c r="M150" i="25"/>
  <c r="L150" i="25"/>
  <c r="AA149" i="25"/>
  <c r="AA150" i="25" s="1"/>
  <c r="Z149" i="25"/>
  <c r="W149" i="25"/>
  <c r="V149" i="25"/>
  <c r="V150" i="25" s="1"/>
  <c r="U149" i="25"/>
  <c r="U150" i="25" s="1"/>
  <c r="T149" i="25"/>
  <c r="T150" i="25" s="1"/>
  <c r="S149" i="25"/>
  <c r="R149" i="25"/>
  <c r="Q149" i="25"/>
  <c r="P149" i="25"/>
  <c r="P150" i="25" s="1"/>
  <c r="O149" i="25"/>
  <c r="O150" i="25" s="1"/>
  <c r="N149" i="25"/>
  <c r="N150" i="25" s="1"/>
  <c r="M149" i="25"/>
  <c r="L149" i="25"/>
  <c r="Y149" i="25" s="1"/>
  <c r="Y148" i="25"/>
  <c r="Y147" i="25"/>
  <c r="X143" i="25"/>
  <c r="AA141" i="25"/>
  <c r="W140" i="25"/>
  <c r="V140" i="25"/>
  <c r="Q140" i="25"/>
  <c r="P140" i="25"/>
  <c r="AA139" i="25"/>
  <c r="Z139" i="25"/>
  <c r="W139" i="25"/>
  <c r="V139" i="25"/>
  <c r="U139" i="25"/>
  <c r="T139" i="25"/>
  <c r="S139" i="25"/>
  <c r="R139" i="25"/>
  <c r="Q139" i="25"/>
  <c r="P139" i="25"/>
  <c r="O139" i="25"/>
  <c r="N139" i="25"/>
  <c r="M139" i="25"/>
  <c r="L139" i="25"/>
  <c r="Y139" i="25" s="1"/>
  <c r="Y138" i="25"/>
  <c r="Y137" i="25"/>
  <c r="Y136" i="25"/>
  <c r="AA134" i="25"/>
  <c r="AA140" i="25" s="1"/>
  <c r="Z134" i="25"/>
  <c r="W134" i="25"/>
  <c r="V134" i="25"/>
  <c r="U134" i="25"/>
  <c r="T134" i="25"/>
  <c r="T140" i="25" s="1"/>
  <c r="S134" i="25"/>
  <c r="R134" i="25"/>
  <c r="Q134" i="25"/>
  <c r="P134" i="25"/>
  <c r="O134" i="25"/>
  <c r="N134" i="25"/>
  <c r="N140" i="25" s="1"/>
  <c r="M134" i="25"/>
  <c r="L134" i="25"/>
  <c r="Y134" i="25" s="1"/>
  <c r="Y133" i="25"/>
  <c r="AA131" i="25"/>
  <c r="Z131" i="25"/>
  <c r="Z140" i="25" s="1"/>
  <c r="W131" i="25"/>
  <c r="V131" i="25"/>
  <c r="U131" i="25"/>
  <c r="U140" i="25" s="1"/>
  <c r="T131" i="25"/>
  <c r="S131" i="25"/>
  <c r="S140" i="25" s="1"/>
  <c r="R131" i="25"/>
  <c r="R140" i="25" s="1"/>
  <c r="Q131" i="25"/>
  <c r="P131" i="25"/>
  <c r="O131" i="25"/>
  <c r="O140" i="25" s="1"/>
  <c r="N131" i="25"/>
  <c r="M131" i="25"/>
  <c r="M140" i="25" s="1"/>
  <c r="L131" i="25"/>
  <c r="L140" i="25" s="1"/>
  <c r="Y130" i="25"/>
  <c r="Y129" i="25"/>
  <c r="Y128" i="25"/>
  <c r="Y127" i="25"/>
  <c r="AA124" i="25"/>
  <c r="Z124" i="25"/>
  <c r="T124" i="25"/>
  <c r="S124" i="25"/>
  <c r="R124" i="25"/>
  <c r="N124" i="25"/>
  <c r="M124" i="25"/>
  <c r="L124" i="25"/>
  <c r="Y123" i="25"/>
  <c r="AA122" i="25"/>
  <c r="Z122" i="25"/>
  <c r="W122" i="25"/>
  <c r="W124" i="25" s="1"/>
  <c r="V122" i="25"/>
  <c r="V124" i="25" s="1"/>
  <c r="U122" i="25"/>
  <c r="U124" i="25" s="1"/>
  <c r="T122" i="25"/>
  <c r="S122" i="25"/>
  <c r="R122" i="25"/>
  <c r="Q122" i="25"/>
  <c r="Q124" i="25" s="1"/>
  <c r="P122" i="25"/>
  <c r="P124" i="25" s="1"/>
  <c r="O122" i="25"/>
  <c r="O124" i="25" s="1"/>
  <c r="N122" i="25"/>
  <c r="M122" i="25"/>
  <c r="L122" i="25"/>
  <c r="Y122" i="25" s="1"/>
  <c r="Y121" i="25"/>
  <c r="V118" i="25"/>
  <c r="U118" i="25"/>
  <c r="P118" i="25"/>
  <c r="O118" i="25"/>
  <c r="AA117" i="25"/>
  <c r="Z117" i="25"/>
  <c r="W117" i="25"/>
  <c r="V117" i="25"/>
  <c r="U117" i="25"/>
  <c r="T117" i="25"/>
  <c r="S117" i="25"/>
  <c r="R117" i="25"/>
  <c r="Q117" i="25"/>
  <c r="P117" i="25"/>
  <c r="O117" i="25"/>
  <c r="N117" i="25"/>
  <c r="M117" i="25"/>
  <c r="L117" i="25"/>
  <c r="Y117" i="25" s="1"/>
  <c r="Y116" i="25"/>
  <c r="Y115" i="25"/>
  <c r="Y114" i="25"/>
  <c r="Y113" i="25"/>
  <c r="Y112" i="25"/>
  <c r="Y111" i="25"/>
  <c r="Y110" i="25"/>
  <c r="Y109" i="25"/>
  <c r="Y108" i="25"/>
  <c r="Y107" i="25"/>
  <c r="Y106" i="25"/>
  <c r="AA104" i="25"/>
  <c r="AA118" i="25" s="1"/>
  <c r="Z104" i="25"/>
  <c r="W104" i="25"/>
  <c r="V104" i="25"/>
  <c r="U104" i="25"/>
  <c r="T104" i="25"/>
  <c r="T118" i="25" s="1"/>
  <c r="S104" i="25"/>
  <c r="R104" i="25"/>
  <c r="Q104" i="25"/>
  <c r="P104" i="25"/>
  <c r="O104" i="25"/>
  <c r="N104" i="25"/>
  <c r="N118" i="25" s="1"/>
  <c r="M104" i="25"/>
  <c r="L104" i="25"/>
  <c r="Y104" i="25" s="1"/>
  <c r="Y103" i="25"/>
  <c r="Y102" i="25"/>
  <c r="Y101" i="25"/>
  <c r="Y100" i="25"/>
  <c r="Y99" i="25"/>
  <c r="Y98" i="25"/>
  <c r="Y97" i="25"/>
  <c r="Y96" i="25"/>
  <c r="Y95" i="25"/>
  <c r="Y94" i="25"/>
  <c r="Y93" i="25"/>
  <c r="Y92" i="25"/>
  <c r="Y91" i="25"/>
  <c r="Y90" i="25"/>
  <c r="Y89" i="25"/>
  <c r="Y88" i="25"/>
  <c r="Y87" i="25"/>
  <c r="Y86" i="25"/>
  <c r="Y85" i="25"/>
  <c r="Y84" i="25"/>
  <c r="Y83" i="25"/>
  <c r="Y82" i="25"/>
  <c r="Y81" i="25"/>
  <c r="Y80" i="25"/>
  <c r="Y79" i="25"/>
  <c r="Y78" i="25"/>
  <c r="Y77" i="25"/>
  <c r="Y76" i="25"/>
  <c r="Y75" i="25"/>
  <c r="Y74" i="25"/>
  <c r="Y73" i="25"/>
  <c r="AA71" i="25"/>
  <c r="Z71" i="25"/>
  <c r="Z118" i="25" s="1"/>
  <c r="W71" i="25"/>
  <c r="W118" i="25" s="1"/>
  <c r="V71" i="25"/>
  <c r="U71" i="25"/>
  <c r="T71" i="25"/>
  <c r="S71" i="25"/>
  <c r="S118" i="25" s="1"/>
  <c r="R71" i="25"/>
  <c r="R118" i="25" s="1"/>
  <c r="Q71" i="25"/>
  <c r="Q118" i="25" s="1"/>
  <c r="P71" i="25"/>
  <c r="O71" i="25"/>
  <c r="N71" i="25"/>
  <c r="M71" i="25"/>
  <c r="M118" i="25" s="1"/>
  <c r="L71" i="25"/>
  <c r="L118" i="25" s="1"/>
  <c r="Y70" i="25"/>
  <c r="Y69" i="25"/>
  <c r="W66" i="25"/>
  <c r="R66" i="25"/>
  <c r="Q66" i="25"/>
  <c r="L66" i="25"/>
  <c r="AA65" i="25"/>
  <c r="Z65" i="25"/>
  <c r="W65" i="25"/>
  <c r="V65" i="25"/>
  <c r="U65" i="25"/>
  <c r="T65" i="25"/>
  <c r="S65" i="25"/>
  <c r="R65" i="25"/>
  <c r="Q65" i="25"/>
  <c r="P65" i="25"/>
  <c r="O65" i="25"/>
  <c r="N65" i="25"/>
  <c r="M65" i="25"/>
  <c r="L65" i="25"/>
  <c r="Y65" i="25" s="1"/>
  <c r="Y64" i="25"/>
  <c r="Y63" i="25"/>
  <c r="Y62" i="25"/>
  <c r="AA60" i="25"/>
  <c r="Z60" i="25"/>
  <c r="W60" i="25"/>
  <c r="V60" i="25"/>
  <c r="U60" i="25"/>
  <c r="T60" i="25"/>
  <c r="S60" i="25"/>
  <c r="R60" i="25"/>
  <c r="Q60" i="25"/>
  <c r="P60" i="25"/>
  <c r="O60" i="25"/>
  <c r="N60" i="25"/>
  <c r="M60" i="25"/>
  <c r="L60" i="25"/>
  <c r="Y60" i="25" s="1"/>
  <c r="Y59" i="25"/>
  <c r="Y58" i="25"/>
  <c r="Y57" i="25"/>
  <c r="Z55" i="25"/>
  <c r="W55" i="25"/>
  <c r="V55" i="25"/>
  <c r="U55" i="25"/>
  <c r="T55" i="25"/>
  <c r="S55" i="25"/>
  <c r="R55" i="25"/>
  <c r="Q55" i="25"/>
  <c r="P55" i="25"/>
  <c r="O55" i="25"/>
  <c r="N55" i="25"/>
  <c r="M55" i="25"/>
  <c r="L55" i="25"/>
  <c r="Y55" i="25" s="1"/>
  <c r="AA54" i="25"/>
  <c r="Y54" i="25"/>
  <c r="AA53" i="25"/>
  <c r="AA55" i="25" s="1"/>
  <c r="Y53" i="25"/>
  <c r="AA51" i="25"/>
  <c r="Z51" i="25"/>
  <c r="W51" i="25"/>
  <c r="V51" i="25"/>
  <c r="V66" i="25" s="1"/>
  <c r="U51" i="25"/>
  <c r="T51" i="25"/>
  <c r="S51" i="25"/>
  <c r="R51" i="25"/>
  <c r="Q51" i="25"/>
  <c r="P51" i="25"/>
  <c r="P66" i="25" s="1"/>
  <c r="O51" i="25"/>
  <c r="N51" i="25"/>
  <c r="M51" i="25"/>
  <c r="L51" i="25"/>
  <c r="Y51" i="25" s="1"/>
  <c r="Y50" i="25"/>
  <c r="Y49" i="25"/>
  <c r="AA47" i="25"/>
  <c r="Z47" i="25"/>
  <c r="Z66" i="25" s="1"/>
  <c r="Z143" i="25" s="1"/>
  <c r="W47" i="25"/>
  <c r="V47" i="25"/>
  <c r="U47" i="25"/>
  <c r="U66" i="25" s="1"/>
  <c r="U143" i="25" s="1"/>
  <c r="T47" i="25"/>
  <c r="T66" i="25" s="1"/>
  <c r="S47" i="25"/>
  <c r="S66" i="25" s="1"/>
  <c r="S143" i="25" s="1"/>
  <c r="R47" i="25"/>
  <c r="Q47" i="25"/>
  <c r="P47" i="25"/>
  <c r="O47" i="25"/>
  <c r="O66" i="25" s="1"/>
  <c r="O143" i="25" s="1"/>
  <c r="N47" i="25"/>
  <c r="N66" i="25" s="1"/>
  <c r="M47" i="25"/>
  <c r="M66" i="25" s="1"/>
  <c r="M143" i="25" s="1"/>
  <c r="L47" i="25"/>
  <c r="Y47" i="25" s="1"/>
  <c r="Y46" i="25"/>
  <c r="Y45" i="25"/>
  <c r="Y44" i="25"/>
  <c r="Y43" i="25"/>
  <c r="Y42" i="25"/>
  <c r="AA37" i="25"/>
  <c r="Z37" i="25"/>
  <c r="W37" i="25"/>
  <c r="V37" i="25"/>
  <c r="U37" i="25"/>
  <c r="T37" i="25"/>
  <c r="S37" i="25"/>
  <c r="R37" i="25"/>
  <c r="Q37" i="25"/>
  <c r="P37" i="25"/>
  <c r="O37" i="25"/>
  <c r="N37" i="25"/>
  <c r="M37" i="25"/>
  <c r="L37" i="25"/>
  <c r="Y37" i="25" s="1"/>
  <c r="Y36" i="25"/>
  <c r="AA33" i="25"/>
  <c r="Z33" i="25"/>
  <c r="W33" i="25"/>
  <c r="V33" i="25"/>
  <c r="U33" i="25"/>
  <c r="T33" i="25"/>
  <c r="S33" i="25"/>
  <c r="R33" i="25"/>
  <c r="Q33" i="25"/>
  <c r="P33" i="25"/>
  <c r="O33" i="25"/>
  <c r="N33" i="25"/>
  <c r="M33" i="25"/>
  <c r="L33" i="25"/>
  <c r="Y33" i="25" s="1"/>
  <c r="Y32" i="25"/>
  <c r="Y31" i="25"/>
  <c r="Y30" i="25"/>
  <c r="Y29" i="25"/>
  <c r="Y28" i="25"/>
  <c r="Y27" i="25"/>
  <c r="Y26" i="25"/>
  <c r="Y25" i="25"/>
  <c r="Y24" i="25"/>
  <c r="Y23" i="25"/>
  <c r="AA21" i="25"/>
  <c r="Z21" i="25"/>
  <c r="W21" i="25"/>
  <c r="V21" i="25"/>
  <c r="U21" i="25"/>
  <c r="T21" i="25"/>
  <c r="S21" i="25"/>
  <c r="R21" i="25"/>
  <c r="Q21" i="25"/>
  <c r="P21" i="25"/>
  <c r="O21" i="25"/>
  <c r="N21" i="25"/>
  <c r="M21" i="25"/>
  <c r="L21" i="25"/>
  <c r="Y21" i="25" s="1"/>
  <c r="Y20" i="25"/>
  <c r="Y19" i="25"/>
  <c r="Y18" i="25"/>
  <c r="Y17" i="25"/>
  <c r="Y16" i="25"/>
  <c r="AA14" i="25"/>
  <c r="AA34" i="25" s="1"/>
  <c r="AA38" i="25" s="1"/>
  <c r="Z14" i="25"/>
  <c r="Z34" i="25" s="1"/>
  <c r="Z38" i="25" s="1"/>
  <c r="Z144" i="25" s="1"/>
  <c r="Z151" i="25" s="1"/>
  <c r="W14" i="25"/>
  <c r="W34" i="25" s="1"/>
  <c r="W38" i="25" s="1"/>
  <c r="V14" i="25"/>
  <c r="V34" i="25" s="1"/>
  <c r="V38" i="25" s="1"/>
  <c r="U14" i="25"/>
  <c r="U34" i="25" s="1"/>
  <c r="U38" i="25" s="1"/>
  <c r="T14" i="25"/>
  <c r="T34" i="25" s="1"/>
  <c r="T38" i="25" s="1"/>
  <c r="S14" i="25"/>
  <c r="S34" i="25" s="1"/>
  <c r="S38" i="25" s="1"/>
  <c r="R14" i="25"/>
  <c r="R34" i="25" s="1"/>
  <c r="R38" i="25" s="1"/>
  <c r="Q14" i="25"/>
  <c r="Q34" i="25" s="1"/>
  <c r="Q38" i="25" s="1"/>
  <c r="P14" i="25"/>
  <c r="P34" i="25" s="1"/>
  <c r="P38" i="25" s="1"/>
  <c r="O14" i="25"/>
  <c r="O34" i="25" s="1"/>
  <c r="O38" i="25" s="1"/>
  <c r="N14" i="25"/>
  <c r="N34" i="25" s="1"/>
  <c r="N38" i="25" s="1"/>
  <c r="M14" i="25"/>
  <c r="M34" i="25" s="1"/>
  <c r="M38" i="25" s="1"/>
  <c r="L14" i="25"/>
  <c r="L34" i="25" s="1"/>
  <c r="Y13" i="25"/>
  <c r="Y12" i="25"/>
  <c r="Y11" i="25"/>
  <c r="Y10" i="25"/>
  <c r="Y9" i="25"/>
  <c r="Y8" i="25"/>
  <c r="Y7" i="25"/>
  <c r="Y6" i="25"/>
  <c r="Y5" i="25"/>
  <c r="AA176" i="24"/>
  <c r="AA177" i="24" s="1"/>
  <c r="Z176" i="24"/>
  <c r="Z177" i="24" s="1"/>
  <c r="W176" i="24"/>
  <c r="W177" i="24" s="1"/>
  <c r="V176" i="24"/>
  <c r="V177" i="24" s="1"/>
  <c r="U176" i="24"/>
  <c r="U177" i="24" s="1"/>
  <c r="T176" i="24"/>
  <c r="T177" i="24" s="1"/>
  <c r="S176" i="24"/>
  <c r="S177" i="24" s="1"/>
  <c r="R176" i="24"/>
  <c r="R177" i="24" s="1"/>
  <c r="Q176" i="24"/>
  <c r="Q177" i="24" s="1"/>
  <c r="P176" i="24"/>
  <c r="P177" i="24" s="1"/>
  <c r="O176" i="24"/>
  <c r="O177" i="24" s="1"/>
  <c r="N176" i="24"/>
  <c r="N177" i="24" s="1"/>
  <c r="M176" i="24"/>
  <c r="M177" i="24" s="1"/>
  <c r="L176" i="24"/>
  <c r="L177" i="24" s="1"/>
  <c r="Y175" i="24"/>
  <c r="Y174" i="24"/>
  <c r="X170" i="24"/>
  <c r="AA169" i="24"/>
  <c r="AA168" i="24"/>
  <c r="AA165" i="24"/>
  <c r="Z165" i="24"/>
  <c r="W165" i="24"/>
  <c r="V165" i="24"/>
  <c r="U165" i="24"/>
  <c r="T165" i="24"/>
  <c r="S165" i="24"/>
  <c r="R165" i="24"/>
  <c r="Q165" i="24"/>
  <c r="P165" i="24"/>
  <c r="O165" i="24"/>
  <c r="N165" i="24"/>
  <c r="M165" i="24"/>
  <c r="L165" i="24"/>
  <c r="Y164" i="24"/>
  <c r="Y163" i="24"/>
  <c r="Y162" i="24"/>
  <c r="AA160" i="24"/>
  <c r="Z160" i="24"/>
  <c r="W160" i="24"/>
  <c r="V160" i="24"/>
  <c r="U160" i="24"/>
  <c r="T160" i="24"/>
  <c r="S160" i="24"/>
  <c r="R160" i="24"/>
  <c r="Q160" i="24"/>
  <c r="P160" i="24"/>
  <c r="O160" i="24"/>
  <c r="N160" i="24"/>
  <c r="M160" i="24"/>
  <c r="L160" i="24"/>
  <c r="Y159" i="24"/>
  <c r="AA157" i="24"/>
  <c r="Z157" i="24"/>
  <c r="W157" i="24"/>
  <c r="V157" i="24"/>
  <c r="U157" i="24"/>
  <c r="T157" i="24"/>
  <c r="S157" i="24"/>
  <c r="R157" i="24"/>
  <c r="Q157" i="24"/>
  <c r="P157" i="24"/>
  <c r="O157" i="24"/>
  <c r="N157" i="24"/>
  <c r="M157" i="24"/>
  <c r="L157" i="24"/>
  <c r="Y156" i="24"/>
  <c r="Y155" i="24"/>
  <c r="Y154" i="24"/>
  <c r="Y153" i="24"/>
  <c r="Y149" i="24"/>
  <c r="AA148" i="24"/>
  <c r="AA150" i="24" s="1"/>
  <c r="Z148" i="24"/>
  <c r="Z150" i="24" s="1"/>
  <c r="W148" i="24"/>
  <c r="W150" i="24" s="1"/>
  <c r="V148" i="24"/>
  <c r="V150" i="24" s="1"/>
  <c r="U148" i="24"/>
  <c r="U150" i="24" s="1"/>
  <c r="T148" i="24"/>
  <c r="T150" i="24" s="1"/>
  <c r="S148" i="24"/>
  <c r="S150" i="24" s="1"/>
  <c r="R148" i="24"/>
  <c r="R150" i="24" s="1"/>
  <c r="Q148" i="24"/>
  <c r="Q150" i="24" s="1"/>
  <c r="P148" i="24"/>
  <c r="P150" i="24" s="1"/>
  <c r="O148" i="24"/>
  <c r="O150" i="24" s="1"/>
  <c r="N148" i="24"/>
  <c r="N150" i="24" s="1"/>
  <c r="M148" i="24"/>
  <c r="M150" i="24" s="1"/>
  <c r="L148" i="24"/>
  <c r="L150" i="24" s="1"/>
  <c r="Y147" i="24"/>
  <c r="AA143" i="24"/>
  <c r="Z143" i="24"/>
  <c r="W143" i="24"/>
  <c r="V143" i="24"/>
  <c r="U143" i="24"/>
  <c r="T143" i="24"/>
  <c r="S143" i="24"/>
  <c r="R143" i="24"/>
  <c r="Q143" i="24"/>
  <c r="P143" i="24"/>
  <c r="O143" i="24"/>
  <c r="N143" i="24"/>
  <c r="M143" i="24"/>
  <c r="L143" i="24"/>
  <c r="Y142" i="24"/>
  <c r="Y141" i="24"/>
  <c r="Y140" i="24"/>
  <c r="Y139" i="24"/>
  <c r="Y138" i="24"/>
  <c r="Y137" i="24"/>
  <c r="Y136" i="24"/>
  <c r="Y135" i="24"/>
  <c r="Y134" i="24"/>
  <c r="Y133" i="24"/>
  <c r="Y132" i="24"/>
  <c r="AA120" i="24"/>
  <c r="Z120" i="24"/>
  <c r="W120" i="24"/>
  <c r="V120" i="24"/>
  <c r="U120" i="24"/>
  <c r="T120" i="24"/>
  <c r="S120" i="24"/>
  <c r="R120" i="24"/>
  <c r="Q120" i="24"/>
  <c r="P120" i="24"/>
  <c r="O120" i="24"/>
  <c r="N120" i="24"/>
  <c r="M120" i="24"/>
  <c r="L120" i="24"/>
  <c r="Y119" i="24"/>
  <c r="Y118" i="24"/>
  <c r="Y117" i="24"/>
  <c r="Y116" i="24"/>
  <c r="Y115" i="24"/>
  <c r="Y114" i="24"/>
  <c r="Y113" i="24"/>
  <c r="Y112" i="24"/>
  <c r="Y111" i="24"/>
  <c r="Y110" i="24"/>
  <c r="Y109" i="24"/>
  <c r="Y108" i="24"/>
  <c r="Y107" i="24"/>
  <c r="Y106" i="24"/>
  <c r="Y105" i="24"/>
  <c r="Y104" i="24"/>
  <c r="Y103" i="24"/>
  <c r="Y102" i="24"/>
  <c r="Y101" i="24"/>
  <c r="Y100" i="24"/>
  <c r="Y99" i="24"/>
  <c r="Y98" i="24"/>
  <c r="Y97" i="24"/>
  <c r="Y96" i="24"/>
  <c r="Y95" i="24"/>
  <c r="Y94" i="24"/>
  <c r="Y93" i="24"/>
  <c r="Y92" i="24"/>
  <c r="Y91" i="24"/>
  <c r="Y90" i="24"/>
  <c r="Y89" i="24"/>
  <c r="AA80" i="24"/>
  <c r="Z80" i="24"/>
  <c r="W80" i="24"/>
  <c r="V80" i="24"/>
  <c r="U80" i="24"/>
  <c r="T80" i="24"/>
  <c r="S80" i="24"/>
  <c r="R80" i="24"/>
  <c r="Q80" i="24"/>
  <c r="P80" i="24"/>
  <c r="O80" i="24"/>
  <c r="N80" i="24"/>
  <c r="M80" i="24"/>
  <c r="L80" i="24"/>
  <c r="Y79" i="24"/>
  <c r="Y78" i="24"/>
  <c r="AA74" i="24"/>
  <c r="Z74" i="24"/>
  <c r="W74" i="24"/>
  <c r="V74" i="24"/>
  <c r="U74" i="24"/>
  <c r="T74" i="24"/>
  <c r="S74" i="24"/>
  <c r="R74" i="24"/>
  <c r="Q74" i="24"/>
  <c r="P74" i="24"/>
  <c r="O74" i="24"/>
  <c r="N74" i="24"/>
  <c r="M74" i="24"/>
  <c r="L74" i="24"/>
  <c r="Y73" i="24"/>
  <c r="Y72" i="24"/>
  <c r="Y71" i="24"/>
  <c r="AA69" i="24"/>
  <c r="Z69" i="24"/>
  <c r="W69" i="24"/>
  <c r="V69" i="24"/>
  <c r="U69" i="24"/>
  <c r="T69" i="24"/>
  <c r="S69" i="24"/>
  <c r="R69" i="24"/>
  <c r="Q69" i="24"/>
  <c r="P69" i="24"/>
  <c r="O69" i="24"/>
  <c r="N69" i="24"/>
  <c r="M69" i="24"/>
  <c r="L69" i="24"/>
  <c r="Y68" i="24"/>
  <c r="Y67" i="24"/>
  <c r="Y66" i="24"/>
  <c r="Z64" i="24"/>
  <c r="W64" i="24"/>
  <c r="V64" i="24"/>
  <c r="U64" i="24"/>
  <c r="T64" i="24"/>
  <c r="S64" i="24"/>
  <c r="R64" i="24"/>
  <c r="Q64" i="24"/>
  <c r="P64" i="24"/>
  <c r="O64" i="24"/>
  <c r="N64" i="24"/>
  <c r="M64" i="24"/>
  <c r="L64" i="24"/>
  <c r="AA63" i="24"/>
  <c r="Y63" i="24"/>
  <c r="AA62" i="24"/>
  <c r="Y62" i="24"/>
  <c r="AA60" i="24"/>
  <c r="Z60" i="24"/>
  <c r="W60" i="24"/>
  <c r="V60" i="24"/>
  <c r="U60" i="24"/>
  <c r="T60" i="24"/>
  <c r="S60" i="24"/>
  <c r="R60" i="24"/>
  <c r="Q60" i="24"/>
  <c r="P60" i="24"/>
  <c r="O60" i="24"/>
  <c r="N60" i="24"/>
  <c r="M60" i="24"/>
  <c r="L60" i="24"/>
  <c r="Y59" i="24"/>
  <c r="Y58" i="24"/>
  <c r="AA56" i="24"/>
  <c r="Z56" i="24"/>
  <c r="W56" i="24"/>
  <c r="V56" i="24"/>
  <c r="U56" i="24"/>
  <c r="T56" i="24"/>
  <c r="S56" i="24"/>
  <c r="R56" i="24"/>
  <c r="Q56" i="24"/>
  <c r="P56" i="24"/>
  <c r="O56" i="24"/>
  <c r="N56" i="24"/>
  <c r="M56" i="24"/>
  <c r="L56" i="24"/>
  <c r="Y55" i="24"/>
  <c r="Y54" i="24"/>
  <c r="Y53" i="24"/>
  <c r="Y52" i="24"/>
  <c r="Y51" i="24"/>
  <c r="AA37" i="24"/>
  <c r="Z37" i="24"/>
  <c r="W37" i="24"/>
  <c r="V37" i="24"/>
  <c r="U37" i="24"/>
  <c r="T37" i="24"/>
  <c r="S37" i="24"/>
  <c r="R37" i="24"/>
  <c r="Q37" i="24"/>
  <c r="P37" i="24"/>
  <c r="O37" i="24"/>
  <c r="N37" i="24"/>
  <c r="M37" i="24"/>
  <c r="L37" i="24"/>
  <c r="Y36" i="24"/>
  <c r="AA33" i="24"/>
  <c r="Z33" i="24"/>
  <c r="W33" i="24"/>
  <c r="V33" i="24"/>
  <c r="U33" i="24"/>
  <c r="T33" i="24"/>
  <c r="S33" i="24"/>
  <c r="R33" i="24"/>
  <c r="Q33" i="24"/>
  <c r="P33" i="24"/>
  <c r="O33" i="24"/>
  <c r="N33" i="24"/>
  <c r="M33" i="24"/>
  <c r="L33" i="24"/>
  <c r="Y32" i="24"/>
  <c r="Y31" i="24"/>
  <c r="Y30" i="24"/>
  <c r="Y29" i="24"/>
  <c r="Y28" i="24"/>
  <c r="Y27" i="24"/>
  <c r="Y26" i="24"/>
  <c r="Y25" i="24"/>
  <c r="Y24" i="24"/>
  <c r="Y23" i="24"/>
  <c r="AA21" i="24"/>
  <c r="Z21" i="24"/>
  <c r="W21" i="24"/>
  <c r="V21" i="24"/>
  <c r="U21" i="24"/>
  <c r="T21" i="24"/>
  <c r="S21" i="24"/>
  <c r="R21" i="24"/>
  <c r="Q21" i="24"/>
  <c r="P21" i="24"/>
  <c r="O21" i="24"/>
  <c r="N21" i="24"/>
  <c r="M21" i="24"/>
  <c r="L21" i="24"/>
  <c r="Y20" i="24"/>
  <c r="Y19" i="24"/>
  <c r="Y18" i="24"/>
  <c r="Y17" i="24"/>
  <c r="Y16" i="24"/>
  <c r="AA14" i="24"/>
  <c r="Z14" i="24"/>
  <c r="W14" i="24"/>
  <c r="W34" i="24" s="1"/>
  <c r="V14" i="24"/>
  <c r="U14" i="24"/>
  <c r="U34" i="24" s="1"/>
  <c r="T14" i="24"/>
  <c r="S14" i="24"/>
  <c r="R14" i="24"/>
  <c r="Q14" i="24"/>
  <c r="Q34" i="24" s="1"/>
  <c r="P14" i="24"/>
  <c r="O14" i="24"/>
  <c r="O34" i="24" s="1"/>
  <c r="N14" i="24"/>
  <c r="M14" i="24"/>
  <c r="L14" i="24"/>
  <c r="Y13" i="24"/>
  <c r="Y12" i="24"/>
  <c r="Y11" i="24"/>
  <c r="Y10" i="24"/>
  <c r="Y9" i="24"/>
  <c r="Y8" i="24"/>
  <c r="Y7" i="24"/>
  <c r="Y6" i="24"/>
  <c r="Y5" i="24"/>
  <c r="AA142" i="23"/>
  <c r="AA47" i="23"/>
  <c r="I13" i="18"/>
  <c r="J13" i="18"/>
  <c r="J14" i="18" s="1"/>
  <c r="H13" i="18"/>
  <c r="I12" i="18"/>
  <c r="J12" i="18"/>
  <c r="I14" i="18"/>
  <c r="E10" i="18"/>
  <c r="Z150" i="23"/>
  <c r="S150" i="23"/>
  <c r="R150" i="23"/>
  <c r="M150" i="23"/>
  <c r="L150" i="23"/>
  <c r="AA149" i="23"/>
  <c r="AA150" i="23" s="1"/>
  <c r="Z149" i="23"/>
  <c r="W149" i="23"/>
  <c r="W150" i="23" s="1"/>
  <c r="V149" i="23"/>
  <c r="V150" i="23" s="1"/>
  <c r="U149" i="23"/>
  <c r="U150" i="23" s="1"/>
  <c r="T149" i="23"/>
  <c r="T150" i="23" s="1"/>
  <c r="S149" i="23"/>
  <c r="R149" i="23"/>
  <c r="Q149" i="23"/>
  <c r="Q150" i="23" s="1"/>
  <c r="P149" i="23"/>
  <c r="P150" i="23" s="1"/>
  <c r="O149" i="23"/>
  <c r="O150" i="23" s="1"/>
  <c r="N149" i="23"/>
  <c r="N150" i="23" s="1"/>
  <c r="M149" i="23"/>
  <c r="L149" i="23"/>
  <c r="Y148" i="23"/>
  <c r="Y147" i="23"/>
  <c r="X143" i="23"/>
  <c r="AA141" i="23"/>
  <c r="V140" i="23"/>
  <c r="P140" i="23"/>
  <c r="AA139" i="23"/>
  <c r="Z139" i="23"/>
  <c r="W139" i="23"/>
  <c r="V139" i="23"/>
  <c r="U139" i="23"/>
  <c r="T139" i="23"/>
  <c r="S139" i="23"/>
  <c r="R139" i="23"/>
  <c r="Q139" i="23"/>
  <c r="P139" i="23"/>
  <c r="O139" i="23"/>
  <c r="N139" i="23"/>
  <c r="M139" i="23"/>
  <c r="L139" i="23"/>
  <c r="Y138" i="23"/>
  <c r="Y137" i="23"/>
  <c r="Y136" i="23"/>
  <c r="AA134" i="23"/>
  <c r="Z134" i="23"/>
  <c r="W134" i="23"/>
  <c r="V134" i="23"/>
  <c r="U134" i="23"/>
  <c r="T134" i="23"/>
  <c r="S134" i="23"/>
  <c r="R134" i="23"/>
  <c r="Q134" i="23"/>
  <c r="P134" i="23"/>
  <c r="O134" i="23"/>
  <c r="N134" i="23"/>
  <c r="M134" i="23"/>
  <c r="L134" i="23"/>
  <c r="Y134" i="23" s="1"/>
  <c r="Y133" i="23"/>
  <c r="AA131" i="23"/>
  <c r="AA140" i="23" s="1"/>
  <c r="Z131" i="23"/>
  <c r="Z140" i="23" s="1"/>
  <c r="W131" i="23"/>
  <c r="V131" i="23"/>
  <c r="U131" i="23"/>
  <c r="U140" i="23" s="1"/>
  <c r="T131" i="23"/>
  <c r="T140" i="23" s="1"/>
  <c r="S131" i="23"/>
  <c r="S140" i="23" s="1"/>
  <c r="R131" i="23"/>
  <c r="R140" i="23" s="1"/>
  <c r="Q131" i="23"/>
  <c r="Q140" i="23" s="1"/>
  <c r="P131" i="23"/>
  <c r="O131" i="23"/>
  <c r="O140" i="23" s="1"/>
  <c r="N131" i="23"/>
  <c r="N140" i="23" s="1"/>
  <c r="M131" i="23"/>
  <c r="M140" i="23" s="1"/>
  <c r="L131" i="23"/>
  <c r="Y131" i="23" s="1"/>
  <c r="Y130" i="23"/>
  <c r="Y129" i="23"/>
  <c r="Y128" i="23"/>
  <c r="Y127" i="23"/>
  <c r="Z124" i="23"/>
  <c r="S124" i="23"/>
  <c r="R124" i="23"/>
  <c r="M124" i="23"/>
  <c r="L124" i="23"/>
  <c r="Y123" i="23"/>
  <c r="AA122" i="23"/>
  <c r="AA124" i="23" s="1"/>
  <c r="Z122" i="23"/>
  <c r="W122" i="23"/>
  <c r="W124" i="23" s="1"/>
  <c r="V122" i="23"/>
  <c r="V124" i="23" s="1"/>
  <c r="U122" i="23"/>
  <c r="U124" i="23" s="1"/>
  <c r="T122" i="23"/>
  <c r="T124" i="23" s="1"/>
  <c r="S122" i="23"/>
  <c r="R122" i="23"/>
  <c r="Q122" i="23"/>
  <c r="Q124" i="23" s="1"/>
  <c r="P122" i="23"/>
  <c r="P124" i="23" s="1"/>
  <c r="O122" i="23"/>
  <c r="O124" i="23" s="1"/>
  <c r="N122" i="23"/>
  <c r="N124" i="23" s="1"/>
  <c r="M122" i="23"/>
  <c r="L122" i="23"/>
  <c r="Y122" i="23" s="1"/>
  <c r="Y121" i="23"/>
  <c r="AA118" i="23"/>
  <c r="O118" i="23"/>
  <c r="N118" i="23"/>
  <c r="AA117" i="23"/>
  <c r="Z117" i="23"/>
  <c r="W117" i="23"/>
  <c r="V117" i="23"/>
  <c r="U117" i="23"/>
  <c r="T117" i="23"/>
  <c r="S117" i="23"/>
  <c r="R117" i="23"/>
  <c r="Q117" i="23"/>
  <c r="P117" i="23"/>
  <c r="O117" i="23"/>
  <c r="N117" i="23"/>
  <c r="M117" i="23"/>
  <c r="L117" i="23"/>
  <c r="Y116" i="23"/>
  <c r="Y115" i="23"/>
  <c r="Y114" i="23"/>
  <c r="Y113" i="23"/>
  <c r="Y112" i="23"/>
  <c r="Y111" i="23"/>
  <c r="Y110" i="23"/>
  <c r="Y109" i="23"/>
  <c r="Y108" i="23"/>
  <c r="Y107" i="23"/>
  <c r="Y106" i="23"/>
  <c r="AA104" i="23"/>
  <c r="Z104" i="23"/>
  <c r="W104" i="23"/>
  <c r="V104" i="23"/>
  <c r="U104" i="23"/>
  <c r="T104" i="23"/>
  <c r="T118" i="23" s="1"/>
  <c r="S104" i="23"/>
  <c r="R104" i="23"/>
  <c r="Q104" i="23"/>
  <c r="P104" i="23"/>
  <c r="O104" i="23"/>
  <c r="N104" i="23"/>
  <c r="M104" i="23"/>
  <c r="L104" i="23"/>
  <c r="Y103" i="23"/>
  <c r="Y102" i="23"/>
  <c r="Y101" i="23"/>
  <c r="Y100" i="23"/>
  <c r="Y99" i="23"/>
  <c r="Y98" i="23"/>
  <c r="Y97" i="23"/>
  <c r="Y96" i="23"/>
  <c r="Y95" i="23"/>
  <c r="Y94" i="23"/>
  <c r="Y93" i="23"/>
  <c r="Y92" i="23"/>
  <c r="Y91" i="23"/>
  <c r="Y90" i="23"/>
  <c r="Y89" i="23"/>
  <c r="Y88" i="23"/>
  <c r="Y87" i="23"/>
  <c r="Y86" i="23"/>
  <c r="Y85" i="23"/>
  <c r="Y84" i="23"/>
  <c r="Y83" i="23"/>
  <c r="Y82" i="23"/>
  <c r="Y81" i="23"/>
  <c r="Y80" i="23"/>
  <c r="Y79" i="23"/>
  <c r="Y78" i="23"/>
  <c r="Y77" i="23"/>
  <c r="Y76" i="23"/>
  <c r="Y75" i="23"/>
  <c r="Y74" i="23"/>
  <c r="Y73" i="23"/>
  <c r="AA71" i="23"/>
  <c r="Z71" i="23"/>
  <c r="Z118" i="23" s="1"/>
  <c r="W71" i="23"/>
  <c r="V71" i="23"/>
  <c r="U71" i="23"/>
  <c r="T71" i="23"/>
  <c r="S71" i="23"/>
  <c r="S118" i="23" s="1"/>
  <c r="R71" i="23"/>
  <c r="R118" i="23" s="1"/>
  <c r="Q71" i="23"/>
  <c r="Q118" i="23" s="1"/>
  <c r="P71" i="23"/>
  <c r="P118" i="23" s="1"/>
  <c r="O71" i="23"/>
  <c r="N71" i="23"/>
  <c r="M71" i="23"/>
  <c r="M118" i="23" s="1"/>
  <c r="L71" i="23"/>
  <c r="L118" i="23" s="1"/>
  <c r="Y70" i="23"/>
  <c r="Y69" i="23"/>
  <c r="W66" i="23"/>
  <c r="Q66" i="23"/>
  <c r="P66" i="23"/>
  <c r="P143" i="23" s="1"/>
  <c r="AA65" i="23"/>
  <c r="Z65" i="23"/>
  <c r="W65" i="23"/>
  <c r="V65" i="23"/>
  <c r="U65" i="23"/>
  <c r="T65" i="23"/>
  <c r="S65" i="23"/>
  <c r="R65" i="23"/>
  <c r="Q65" i="23"/>
  <c r="P65" i="23"/>
  <c r="O65" i="23"/>
  <c r="N65" i="23"/>
  <c r="M65" i="23"/>
  <c r="L65" i="23"/>
  <c r="Y64" i="23"/>
  <c r="Y63" i="23"/>
  <c r="Y62" i="23"/>
  <c r="AA60" i="23"/>
  <c r="Z60" i="23"/>
  <c r="W60" i="23"/>
  <c r="V60" i="23"/>
  <c r="U60" i="23"/>
  <c r="T60" i="23"/>
  <c r="S60" i="23"/>
  <c r="R60" i="23"/>
  <c r="Q60" i="23"/>
  <c r="P60" i="23"/>
  <c r="O60" i="23"/>
  <c r="N60" i="23"/>
  <c r="M60" i="23"/>
  <c r="L60" i="23"/>
  <c r="Y59" i="23"/>
  <c r="Y58" i="23"/>
  <c r="Y57" i="23"/>
  <c r="Z55" i="23"/>
  <c r="W55" i="23"/>
  <c r="V55" i="23"/>
  <c r="U55" i="23"/>
  <c r="T55" i="23"/>
  <c r="S55" i="23"/>
  <c r="R55" i="23"/>
  <c r="Q55" i="23"/>
  <c r="P55" i="23"/>
  <c r="O55" i="23"/>
  <c r="N55" i="23"/>
  <c r="M55" i="23"/>
  <c r="L55" i="23"/>
  <c r="AA54" i="23"/>
  <c r="AA55" i="23" s="1"/>
  <c r="Y54" i="23"/>
  <c r="AA53" i="23"/>
  <c r="Y53" i="23"/>
  <c r="AA51" i="23"/>
  <c r="Z51" i="23"/>
  <c r="W51" i="23"/>
  <c r="V51" i="23"/>
  <c r="U51" i="23"/>
  <c r="T51" i="23"/>
  <c r="S51" i="23"/>
  <c r="R51" i="23"/>
  <c r="Q51" i="23"/>
  <c r="P51" i="23"/>
  <c r="O51" i="23"/>
  <c r="N51" i="23"/>
  <c r="M51" i="23"/>
  <c r="L51" i="23"/>
  <c r="Y51" i="23" s="1"/>
  <c r="Y50" i="23"/>
  <c r="Y49" i="23"/>
  <c r="Z47" i="23"/>
  <c r="Z66" i="23" s="1"/>
  <c r="Z143" i="23" s="1"/>
  <c r="W47" i="23"/>
  <c r="V47" i="23"/>
  <c r="U47" i="23"/>
  <c r="U66" i="23" s="1"/>
  <c r="T47" i="23"/>
  <c r="T66" i="23" s="1"/>
  <c r="S47" i="23"/>
  <c r="S66" i="23" s="1"/>
  <c r="S143" i="23" s="1"/>
  <c r="R47" i="23"/>
  <c r="R66" i="23" s="1"/>
  <c r="R143" i="23" s="1"/>
  <c r="Q47" i="23"/>
  <c r="P47" i="23"/>
  <c r="O47" i="23"/>
  <c r="O66" i="23" s="1"/>
  <c r="O143" i="23" s="1"/>
  <c r="N47" i="23"/>
  <c r="N66" i="23" s="1"/>
  <c r="M47" i="23"/>
  <c r="M66" i="23" s="1"/>
  <c r="M143" i="23" s="1"/>
  <c r="L47" i="23"/>
  <c r="Y47" i="23" s="1"/>
  <c r="Y46" i="23"/>
  <c r="Y45" i="23"/>
  <c r="Y44" i="23"/>
  <c r="Y43" i="23"/>
  <c r="Y42" i="23"/>
  <c r="AA37" i="23"/>
  <c r="Z37" i="23"/>
  <c r="W37" i="23"/>
  <c r="V37" i="23"/>
  <c r="U37" i="23"/>
  <c r="T37" i="23"/>
  <c r="S37" i="23"/>
  <c r="R37" i="23"/>
  <c r="Q37" i="23"/>
  <c r="P37" i="23"/>
  <c r="O37" i="23"/>
  <c r="N37" i="23"/>
  <c r="M37" i="23"/>
  <c r="L37" i="23"/>
  <c r="Y37" i="23" s="1"/>
  <c r="Y36" i="23"/>
  <c r="AA33" i="23"/>
  <c r="Z33" i="23"/>
  <c r="W33" i="23"/>
  <c r="V33" i="23"/>
  <c r="U33" i="23"/>
  <c r="T33" i="23"/>
  <c r="S33" i="23"/>
  <c r="R33" i="23"/>
  <c r="Q33" i="23"/>
  <c r="P33" i="23"/>
  <c r="O33" i="23"/>
  <c r="N33" i="23"/>
  <c r="M33" i="23"/>
  <c r="L33" i="23"/>
  <c r="Y32" i="23"/>
  <c r="Y31" i="23"/>
  <c r="Y30" i="23"/>
  <c r="Y29" i="23"/>
  <c r="Y28" i="23"/>
  <c r="Y27" i="23"/>
  <c r="Y26" i="23"/>
  <c r="Y25" i="23"/>
  <c r="Y24" i="23"/>
  <c r="Y23" i="23"/>
  <c r="AA21" i="23"/>
  <c r="Z21" i="23"/>
  <c r="W21" i="23"/>
  <c r="V21" i="23"/>
  <c r="U21" i="23"/>
  <c r="T21" i="23"/>
  <c r="S21" i="23"/>
  <c r="R21" i="23"/>
  <c r="Q21" i="23"/>
  <c r="P21" i="23"/>
  <c r="O21" i="23"/>
  <c r="N21" i="23"/>
  <c r="M21" i="23"/>
  <c r="L21" i="23"/>
  <c r="Y20" i="23"/>
  <c r="Y19" i="23"/>
  <c r="Y18" i="23"/>
  <c r="Y17" i="23"/>
  <c r="Y16" i="23"/>
  <c r="AA14" i="23"/>
  <c r="AA34" i="23" s="1"/>
  <c r="AA38" i="23" s="1"/>
  <c r="Z14" i="23"/>
  <c r="Z34" i="23" s="1"/>
  <c r="Z38" i="23" s="1"/>
  <c r="Z144" i="23" s="1"/>
  <c r="Z151" i="23" s="1"/>
  <c r="W14" i="23"/>
  <c r="V14" i="23"/>
  <c r="U14" i="23"/>
  <c r="U34" i="23" s="1"/>
  <c r="U38" i="23" s="1"/>
  <c r="T14" i="23"/>
  <c r="T34" i="23" s="1"/>
  <c r="T38" i="23" s="1"/>
  <c r="S14" i="23"/>
  <c r="S34" i="23" s="1"/>
  <c r="S38" i="23" s="1"/>
  <c r="R14" i="23"/>
  <c r="R34" i="23" s="1"/>
  <c r="R38" i="23" s="1"/>
  <c r="R144" i="23" s="1"/>
  <c r="R151" i="23" s="1"/>
  <c r="Q14" i="23"/>
  <c r="Q34" i="23" s="1"/>
  <c r="Q38" i="23" s="1"/>
  <c r="P14" i="23"/>
  <c r="P34" i="23" s="1"/>
  <c r="P38" i="23" s="1"/>
  <c r="O14" i="23"/>
  <c r="O34" i="23" s="1"/>
  <c r="O38" i="23" s="1"/>
  <c r="N14" i="23"/>
  <c r="N34" i="23" s="1"/>
  <c r="N38" i="23" s="1"/>
  <c r="M14" i="23"/>
  <c r="M34" i="23" s="1"/>
  <c r="M38" i="23" s="1"/>
  <c r="L14" i="23"/>
  <c r="L34" i="23" s="1"/>
  <c r="Y13" i="23"/>
  <c r="Y12" i="23"/>
  <c r="Y11" i="23"/>
  <c r="Y10" i="23"/>
  <c r="Y9" i="23"/>
  <c r="Y8" i="23"/>
  <c r="Y7" i="23"/>
  <c r="Y6" i="23"/>
  <c r="Y5" i="23"/>
  <c r="Z184" i="22"/>
  <c r="Z185" i="22" s="1"/>
  <c r="Y184" i="22"/>
  <c r="Y185" i="22" s="1"/>
  <c r="V184" i="22"/>
  <c r="V185" i="22" s="1"/>
  <c r="U184" i="22"/>
  <c r="U185" i="22" s="1"/>
  <c r="T184" i="22"/>
  <c r="T185" i="22" s="1"/>
  <c r="S184" i="22"/>
  <c r="S185" i="22" s="1"/>
  <c r="R184" i="22"/>
  <c r="R185" i="22" s="1"/>
  <c r="Q184" i="22"/>
  <c r="Q185" i="22" s="1"/>
  <c r="P184" i="22"/>
  <c r="P185" i="22" s="1"/>
  <c r="O184" i="22"/>
  <c r="O185" i="22" s="1"/>
  <c r="N184" i="22"/>
  <c r="N185" i="22" s="1"/>
  <c r="M184" i="22"/>
  <c r="M185" i="22" s="1"/>
  <c r="L184" i="22"/>
  <c r="L185" i="22" s="1"/>
  <c r="K184" i="22"/>
  <c r="X183" i="22"/>
  <c r="X182" i="22"/>
  <c r="W178" i="22"/>
  <c r="Z176" i="22"/>
  <c r="Z170" i="22"/>
  <c r="Y170" i="22"/>
  <c r="V170" i="22"/>
  <c r="U170" i="22"/>
  <c r="T170" i="22"/>
  <c r="S170" i="22"/>
  <c r="R170" i="22"/>
  <c r="Q170" i="22"/>
  <c r="P170" i="22"/>
  <c r="O170" i="22"/>
  <c r="N170" i="22"/>
  <c r="M170" i="22"/>
  <c r="L170" i="22"/>
  <c r="K170" i="22"/>
  <c r="X169" i="22"/>
  <c r="X168" i="22"/>
  <c r="X167" i="22"/>
  <c r="Z165" i="22"/>
  <c r="Y165" i="22"/>
  <c r="V165" i="22"/>
  <c r="U165" i="22"/>
  <c r="T165" i="22"/>
  <c r="S165" i="22"/>
  <c r="R165" i="22"/>
  <c r="Q165" i="22"/>
  <c r="P165" i="22"/>
  <c r="O165" i="22"/>
  <c r="N165" i="22"/>
  <c r="M165" i="22"/>
  <c r="L165" i="22"/>
  <c r="K165" i="22"/>
  <c r="X164" i="22"/>
  <c r="Z162" i="22"/>
  <c r="Y162" i="22"/>
  <c r="V162" i="22"/>
  <c r="U162" i="22"/>
  <c r="U171" i="22" s="1"/>
  <c r="T162" i="22"/>
  <c r="S162" i="22"/>
  <c r="R162" i="22"/>
  <c r="Q162" i="22"/>
  <c r="P162" i="22"/>
  <c r="O162" i="22"/>
  <c r="O171" i="22" s="1"/>
  <c r="N162" i="22"/>
  <c r="M162" i="22"/>
  <c r="L162" i="22"/>
  <c r="K162" i="22"/>
  <c r="X161" i="22"/>
  <c r="X160" i="22"/>
  <c r="X159" i="22"/>
  <c r="X158" i="22"/>
  <c r="X154" i="22"/>
  <c r="Z153" i="22"/>
  <c r="Z155" i="22" s="1"/>
  <c r="Y153" i="22"/>
  <c r="Y155" i="22" s="1"/>
  <c r="V153" i="22"/>
  <c r="V155" i="22" s="1"/>
  <c r="U153" i="22"/>
  <c r="U155" i="22" s="1"/>
  <c r="T153" i="22"/>
  <c r="T155" i="22" s="1"/>
  <c r="S153" i="22"/>
  <c r="S155" i="22" s="1"/>
  <c r="R153" i="22"/>
  <c r="R155" i="22" s="1"/>
  <c r="Q153" i="22"/>
  <c r="Q155" i="22" s="1"/>
  <c r="P153" i="22"/>
  <c r="P155" i="22" s="1"/>
  <c r="O153" i="22"/>
  <c r="O155" i="22" s="1"/>
  <c r="N153" i="22"/>
  <c r="N155" i="22" s="1"/>
  <c r="M153" i="22"/>
  <c r="M155" i="22" s="1"/>
  <c r="L153" i="22"/>
  <c r="L155" i="22" s="1"/>
  <c r="K153" i="22"/>
  <c r="X152" i="22"/>
  <c r="Z148" i="22"/>
  <c r="Y148" i="22"/>
  <c r="V148" i="22"/>
  <c r="U148" i="22"/>
  <c r="T148" i="22"/>
  <c r="S148" i="22"/>
  <c r="R148" i="22"/>
  <c r="Q148" i="22"/>
  <c r="P148" i="22"/>
  <c r="O148" i="22"/>
  <c r="N148" i="22"/>
  <c r="M148" i="22"/>
  <c r="L148" i="22"/>
  <c r="K148" i="22"/>
  <c r="X147" i="22"/>
  <c r="X146" i="22"/>
  <c r="X145" i="22"/>
  <c r="X144" i="22"/>
  <c r="X143" i="22"/>
  <c r="X142" i="22"/>
  <c r="X141" i="22"/>
  <c r="X140" i="22"/>
  <c r="X139" i="22"/>
  <c r="X138" i="22"/>
  <c r="X137" i="22"/>
  <c r="Z124" i="22"/>
  <c r="Y124" i="22"/>
  <c r="V124" i="22"/>
  <c r="U124" i="22"/>
  <c r="T124" i="22"/>
  <c r="S124" i="22"/>
  <c r="R124" i="22"/>
  <c r="Q124" i="22"/>
  <c r="P124" i="22"/>
  <c r="O124" i="22"/>
  <c r="N124" i="22"/>
  <c r="M124" i="22"/>
  <c r="L124" i="22"/>
  <c r="K124" i="22"/>
  <c r="X123" i="22"/>
  <c r="X122" i="22"/>
  <c r="X121" i="22"/>
  <c r="X120" i="22"/>
  <c r="X119" i="22"/>
  <c r="X118" i="22"/>
  <c r="X117" i="22"/>
  <c r="X116" i="22"/>
  <c r="X115" i="22"/>
  <c r="X114" i="22"/>
  <c r="X113" i="22"/>
  <c r="X112" i="22"/>
  <c r="X111" i="22"/>
  <c r="X110" i="22"/>
  <c r="X109" i="22"/>
  <c r="X108" i="22"/>
  <c r="X107" i="22"/>
  <c r="X106" i="22"/>
  <c r="X105" i="22"/>
  <c r="X104" i="22"/>
  <c r="X103" i="22"/>
  <c r="X102" i="22"/>
  <c r="X101" i="22"/>
  <c r="X100" i="22"/>
  <c r="X99" i="22"/>
  <c r="X98" i="22"/>
  <c r="X97" i="22"/>
  <c r="X96" i="22"/>
  <c r="X95" i="22"/>
  <c r="X94" i="22"/>
  <c r="X93" i="22"/>
  <c r="Z73" i="22"/>
  <c r="Y73" i="22"/>
  <c r="V73" i="22"/>
  <c r="U73" i="22"/>
  <c r="T73" i="22"/>
  <c r="S73" i="22"/>
  <c r="R73" i="22"/>
  <c r="Q73" i="22"/>
  <c r="P73" i="22"/>
  <c r="O73" i="22"/>
  <c r="N73" i="22"/>
  <c r="M73" i="22"/>
  <c r="L73" i="22"/>
  <c r="K73" i="22"/>
  <c r="X72" i="22"/>
  <c r="X71" i="22"/>
  <c r="Z67" i="22"/>
  <c r="Y67" i="22"/>
  <c r="V67" i="22"/>
  <c r="U67" i="22"/>
  <c r="T67" i="22"/>
  <c r="S67" i="22"/>
  <c r="R67" i="22"/>
  <c r="Q67" i="22"/>
  <c r="P67" i="22"/>
  <c r="O67" i="22"/>
  <c r="N67" i="22"/>
  <c r="M67" i="22"/>
  <c r="L67" i="22"/>
  <c r="K67" i="22"/>
  <c r="X66" i="22"/>
  <c r="X65" i="22"/>
  <c r="X64" i="22"/>
  <c r="Z62" i="22"/>
  <c r="Y62" i="22"/>
  <c r="V62" i="22"/>
  <c r="U62" i="22"/>
  <c r="T62" i="22"/>
  <c r="S62" i="22"/>
  <c r="R62" i="22"/>
  <c r="Q62" i="22"/>
  <c r="P62" i="22"/>
  <c r="O62" i="22"/>
  <c r="N62" i="22"/>
  <c r="M62" i="22"/>
  <c r="L62" i="22"/>
  <c r="K62" i="22"/>
  <c r="X61" i="22"/>
  <c r="X60" i="22"/>
  <c r="X59" i="22"/>
  <c r="Y57" i="22"/>
  <c r="V57" i="22"/>
  <c r="U57" i="22"/>
  <c r="T57" i="22"/>
  <c r="S57" i="22"/>
  <c r="R57" i="22"/>
  <c r="Q57" i="22"/>
  <c r="P57" i="22"/>
  <c r="O57" i="22"/>
  <c r="N57" i="22"/>
  <c r="M57" i="22"/>
  <c r="L57" i="22"/>
  <c r="K57" i="22"/>
  <c r="Z56" i="22"/>
  <c r="X56" i="22"/>
  <c r="Z55" i="22"/>
  <c r="X55" i="22"/>
  <c r="Z53" i="22"/>
  <c r="Y53" i="22"/>
  <c r="V53" i="22"/>
  <c r="U53" i="22"/>
  <c r="T53" i="22"/>
  <c r="S53" i="22"/>
  <c r="R53" i="22"/>
  <c r="Q53" i="22"/>
  <c r="P53" i="22"/>
  <c r="O53" i="22"/>
  <c r="N53" i="22"/>
  <c r="M53" i="22"/>
  <c r="L53" i="22"/>
  <c r="K53" i="22"/>
  <c r="X52" i="22"/>
  <c r="X51" i="22"/>
  <c r="Z47" i="22"/>
  <c r="Y47" i="22"/>
  <c r="V47" i="22"/>
  <c r="U47" i="22"/>
  <c r="T47" i="22"/>
  <c r="S47" i="22"/>
  <c r="R47" i="22"/>
  <c r="Q47" i="22"/>
  <c r="P47" i="22"/>
  <c r="O47" i="22"/>
  <c r="N47" i="22"/>
  <c r="M47" i="22"/>
  <c r="L47" i="22"/>
  <c r="K47" i="22"/>
  <c r="X46" i="22"/>
  <c r="X45" i="22"/>
  <c r="X44" i="22"/>
  <c r="X43" i="22"/>
  <c r="X42" i="22"/>
  <c r="Z37" i="22"/>
  <c r="Y37" i="22"/>
  <c r="V37" i="22"/>
  <c r="U37" i="22"/>
  <c r="T37" i="22"/>
  <c r="S37" i="22"/>
  <c r="R37" i="22"/>
  <c r="Q37" i="22"/>
  <c r="P37" i="22"/>
  <c r="O37" i="22"/>
  <c r="N37" i="22"/>
  <c r="M37" i="22"/>
  <c r="L37" i="22"/>
  <c r="K37" i="22"/>
  <c r="X36" i="22"/>
  <c r="Z33" i="22"/>
  <c r="Y33" i="22"/>
  <c r="V33" i="22"/>
  <c r="U33" i="22"/>
  <c r="T33" i="22"/>
  <c r="S33" i="22"/>
  <c r="R33" i="22"/>
  <c r="Q33" i="22"/>
  <c r="P33" i="22"/>
  <c r="O33" i="22"/>
  <c r="N33" i="22"/>
  <c r="M33" i="22"/>
  <c r="L33" i="22"/>
  <c r="K33" i="22"/>
  <c r="X32" i="22"/>
  <c r="X31" i="22"/>
  <c r="X30" i="22"/>
  <c r="X29" i="22"/>
  <c r="X28" i="22"/>
  <c r="X27" i="22"/>
  <c r="X26" i="22"/>
  <c r="X25" i="22"/>
  <c r="X24" i="22"/>
  <c r="X23" i="22"/>
  <c r="Z21" i="22"/>
  <c r="Y21" i="22"/>
  <c r="V21" i="22"/>
  <c r="U21" i="22"/>
  <c r="T21" i="22"/>
  <c r="S21" i="22"/>
  <c r="R21" i="22"/>
  <c r="Q21" i="22"/>
  <c r="P21" i="22"/>
  <c r="O21" i="22"/>
  <c r="N21" i="22"/>
  <c r="M21" i="22"/>
  <c r="L21" i="22"/>
  <c r="K21" i="22"/>
  <c r="X20" i="22"/>
  <c r="X19" i="22"/>
  <c r="X18" i="22"/>
  <c r="X17" i="22"/>
  <c r="X16" i="22"/>
  <c r="Z14" i="22"/>
  <c r="Y14" i="22"/>
  <c r="V14" i="22"/>
  <c r="U14" i="22"/>
  <c r="U34" i="22" s="1"/>
  <c r="T14" i="22"/>
  <c r="S14" i="22"/>
  <c r="R14" i="22"/>
  <c r="Q14" i="22"/>
  <c r="P14" i="22"/>
  <c r="O14" i="22"/>
  <c r="O34" i="22" s="1"/>
  <c r="N14" i="22"/>
  <c r="M14" i="22"/>
  <c r="L14" i="22"/>
  <c r="K14" i="22"/>
  <c r="X13" i="22"/>
  <c r="X12" i="22"/>
  <c r="X11" i="22"/>
  <c r="X10" i="22"/>
  <c r="X9" i="22"/>
  <c r="X8" i="22"/>
  <c r="X7" i="22"/>
  <c r="X6" i="22"/>
  <c r="X5" i="22"/>
  <c r="AA150" i="21"/>
  <c r="V150" i="21"/>
  <c r="U150" i="21"/>
  <c r="T150" i="21"/>
  <c r="P150" i="21"/>
  <c r="O150" i="21"/>
  <c r="N150" i="21"/>
  <c r="AA149" i="21"/>
  <c r="Z149" i="21"/>
  <c r="Z150" i="21" s="1"/>
  <c r="W149" i="21"/>
  <c r="W150" i="21" s="1"/>
  <c r="V149" i="21"/>
  <c r="U149" i="21"/>
  <c r="T149" i="21"/>
  <c r="S149" i="21"/>
  <c r="S150" i="21" s="1"/>
  <c r="R149" i="21"/>
  <c r="R150" i="21" s="1"/>
  <c r="Q149" i="21"/>
  <c r="Q150" i="21" s="1"/>
  <c r="P149" i="21"/>
  <c r="O149" i="21"/>
  <c r="N149" i="21"/>
  <c r="M149" i="21"/>
  <c r="M150" i="21" s="1"/>
  <c r="L149" i="21"/>
  <c r="Y149" i="21" s="1"/>
  <c r="Y148" i="21"/>
  <c r="Y147" i="21"/>
  <c r="X143" i="21"/>
  <c r="AA141" i="21"/>
  <c r="AA140" i="21"/>
  <c r="Z140" i="21"/>
  <c r="T140" i="21"/>
  <c r="S140" i="21"/>
  <c r="N140" i="21"/>
  <c r="M140" i="21"/>
  <c r="AA139" i="21"/>
  <c r="Z139" i="21"/>
  <c r="W139" i="21"/>
  <c r="V139" i="21"/>
  <c r="U139" i="21"/>
  <c r="T139" i="21"/>
  <c r="S139" i="21"/>
  <c r="R139" i="21"/>
  <c r="Q139" i="21"/>
  <c r="P139" i="21"/>
  <c r="O139" i="21"/>
  <c r="N139" i="21"/>
  <c r="M139" i="21"/>
  <c r="L139" i="21"/>
  <c r="Y139" i="21" s="1"/>
  <c r="Y138" i="21"/>
  <c r="Y137" i="21"/>
  <c r="Y136" i="21"/>
  <c r="AA134" i="21"/>
  <c r="Z134" i="21"/>
  <c r="W134" i="21"/>
  <c r="W140" i="21" s="1"/>
  <c r="V134" i="21"/>
  <c r="U134" i="21"/>
  <c r="T134" i="21"/>
  <c r="S134" i="21"/>
  <c r="R134" i="21"/>
  <c r="Q134" i="21"/>
  <c r="Q140" i="21" s="1"/>
  <c r="P134" i="21"/>
  <c r="O134" i="21"/>
  <c r="N134" i="21"/>
  <c r="M134" i="21"/>
  <c r="L134" i="21"/>
  <c r="Y134" i="21" s="1"/>
  <c r="Y133" i="21"/>
  <c r="AA131" i="21"/>
  <c r="Z131" i="21"/>
  <c r="W131" i="21"/>
  <c r="V131" i="21"/>
  <c r="V140" i="21" s="1"/>
  <c r="U131" i="21"/>
  <c r="U140" i="21" s="1"/>
  <c r="T131" i="21"/>
  <c r="S131" i="21"/>
  <c r="R131" i="21"/>
  <c r="R140" i="21" s="1"/>
  <c r="Q131" i="21"/>
  <c r="P131" i="21"/>
  <c r="P140" i="21" s="1"/>
  <c r="O131" i="21"/>
  <c r="O140" i="21" s="1"/>
  <c r="N131" i="21"/>
  <c r="M131" i="21"/>
  <c r="L131" i="21"/>
  <c r="L140" i="21" s="1"/>
  <c r="Y130" i="21"/>
  <c r="Y129" i="21"/>
  <c r="Y128" i="21"/>
  <c r="Y127" i="21"/>
  <c r="W124" i="21"/>
  <c r="V124" i="21"/>
  <c r="U124" i="21"/>
  <c r="Q124" i="21"/>
  <c r="P124" i="21"/>
  <c r="O124" i="21"/>
  <c r="Y123" i="21"/>
  <c r="AA122" i="21"/>
  <c r="AA124" i="21" s="1"/>
  <c r="Z122" i="21"/>
  <c r="Z124" i="21" s="1"/>
  <c r="W122" i="21"/>
  <c r="V122" i="21"/>
  <c r="U122" i="21"/>
  <c r="T122" i="21"/>
  <c r="T124" i="21" s="1"/>
  <c r="S122" i="21"/>
  <c r="S124" i="21" s="1"/>
  <c r="R122" i="21"/>
  <c r="R124" i="21" s="1"/>
  <c r="Q122" i="21"/>
  <c r="P122" i="21"/>
  <c r="O122" i="21"/>
  <c r="N122" i="21"/>
  <c r="N124" i="21" s="1"/>
  <c r="M122" i="21"/>
  <c r="M124" i="21" s="1"/>
  <c r="L122" i="21"/>
  <c r="L124" i="21" s="1"/>
  <c r="Y121" i="21"/>
  <c r="Z118" i="21"/>
  <c r="S118" i="21"/>
  <c r="R118" i="21"/>
  <c r="M118" i="21"/>
  <c r="L118" i="21"/>
  <c r="AA117" i="21"/>
  <c r="Z117" i="21"/>
  <c r="W117" i="21"/>
  <c r="V117" i="21"/>
  <c r="U117" i="21"/>
  <c r="T117" i="21"/>
  <c r="S117" i="21"/>
  <c r="R117" i="21"/>
  <c r="Q117" i="21"/>
  <c r="P117" i="21"/>
  <c r="O117" i="21"/>
  <c r="N117" i="21"/>
  <c r="M117" i="21"/>
  <c r="L117" i="21"/>
  <c r="Y117" i="21" s="1"/>
  <c r="Y116" i="21"/>
  <c r="Y115" i="21"/>
  <c r="Y114" i="21"/>
  <c r="Y113" i="21"/>
  <c r="Y112" i="21"/>
  <c r="Y111" i="21"/>
  <c r="Y110" i="21"/>
  <c r="Y109" i="21"/>
  <c r="Y108" i="21"/>
  <c r="Y107" i="21"/>
  <c r="Y106" i="21"/>
  <c r="AA104" i="21"/>
  <c r="Z104" i="21"/>
  <c r="W104" i="21"/>
  <c r="W118" i="21" s="1"/>
  <c r="V104" i="21"/>
  <c r="U104" i="21"/>
  <c r="T104" i="21"/>
  <c r="S104" i="21"/>
  <c r="R104" i="21"/>
  <c r="Q104" i="21"/>
  <c r="Q118" i="21" s="1"/>
  <c r="P104" i="21"/>
  <c r="O104" i="21"/>
  <c r="N104" i="21"/>
  <c r="M104" i="21"/>
  <c r="L104" i="21"/>
  <c r="Y104" i="21" s="1"/>
  <c r="Y103" i="21"/>
  <c r="Y102" i="21"/>
  <c r="Y101" i="21"/>
  <c r="Y100" i="21"/>
  <c r="Y99" i="21"/>
  <c r="Y98" i="21"/>
  <c r="Y97" i="21"/>
  <c r="Y96" i="21"/>
  <c r="Y95" i="21"/>
  <c r="Y94" i="21"/>
  <c r="Y93" i="21"/>
  <c r="Y92" i="21"/>
  <c r="Y91" i="21"/>
  <c r="Y90" i="21"/>
  <c r="Y89" i="21"/>
  <c r="Y88" i="21"/>
  <c r="Y87" i="21"/>
  <c r="Y86" i="21"/>
  <c r="Y85" i="21"/>
  <c r="Y84" i="21"/>
  <c r="Y83" i="21"/>
  <c r="Y82" i="21"/>
  <c r="Y81" i="21"/>
  <c r="Y80" i="21"/>
  <c r="Y79" i="21"/>
  <c r="Y78" i="21"/>
  <c r="Y77" i="21"/>
  <c r="Y76" i="21"/>
  <c r="Y75" i="21"/>
  <c r="Y74" i="21"/>
  <c r="Y73" i="21"/>
  <c r="AA71" i="21"/>
  <c r="Z71" i="21"/>
  <c r="W71" i="21"/>
  <c r="V71" i="21"/>
  <c r="V118" i="21" s="1"/>
  <c r="U71" i="21"/>
  <c r="U118" i="21" s="1"/>
  <c r="U143" i="21" s="1"/>
  <c r="T71" i="21"/>
  <c r="T118" i="21" s="1"/>
  <c r="S71" i="21"/>
  <c r="R71" i="21"/>
  <c r="Q71" i="21"/>
  <c r="P71" i="21"/>
  <c r="P118" i="21" s="1"/>
  <c r="O71" i="21"/>
  <c r="O118" i="21" s="1"/>
  <c r="O143" i="21" s="1"/>
  <c r="N71" i="21"/>
  <c r="N118" i="21" s="1"/>
  <c r="M71" i="21"/>
  <c r="L71" i="21"/>
  <c r="Y71" i="21" s="1"/>
  <c r="Y70" i="21"/>
  <c r="Y69" i="21"/>
  <c r="Z66" i="21"/>
  <c r="Z143" i="21" s="1"/>
  <c r="U66" i="21"/>
  <c r="T66" i="21"/>
  <c r="S66" i="21"/>
  <c r="S143" i="21" s="1"/>
  <c r="O66" i="21"/>
  <c r="N66" i="21"/>
  <c r="M66" i="21"/>
  <c r="M143" i="21" s="1"/>
  <c r="AA65" i="21"/>
  <c r="Z65" i="21"/>
  <c r="W65" i="21"/>
  <c r="V65" i="21"/>
  <c r="U65" i="21"/>
  <c r="T65" i="21"/>
  <c r="S65" i="21"/>
  <c r="R65" i="21"/>
  <c r="Q65" i="21"/>
  <c r="P65" i="21"/>
  <c r="O65" i="21"/>
  <c r="N65" i="21"/>
  <c r="M65" i="21"/>
  <c r="L65" i="21"/>
  <c r="Y65" i="21" s="1"/>
  <c r="Y64" i="21"/>
  <c r="Y63" i="21"/>
  <c r="Y62" i="21"/>
  <c r="AA60" i="21"/>
  <c r="Z60" i="21"/>
  <c r="W60" i="21"/>
  <c r="V60" i="21"/>
  <c r="U60" i="21"/>
  <c r="T60" i="21"/>
  <c r="S60" i="21"/>
  <c r="R60" i="21"/>
  <c r="Q60" i="21"/>
  <c r="P60" i="21"/>
  <c r="O60" i="21"/>
  <c r="N60" i="21"/>
  <c r="M60" i="21"/>
  <c r="L60" i="21"/>
  <c r="Y60" i="21" s="1"/>
  <c r="Y59" i="21"/>
  <c r="Y58" i="21"/>
  <c r="Y57" i="21"/>
  <c r="Z55" i="21"/>
  <c r="W55" i="21"/>
  <c r="V55" i="21"/>
  <c r="U55" i="21"/>
  <c r="T55" i="21"/>
  <c r="S55" i="21"/>
  <c r="R55" i="21"/>
  <c r="Q55" i="21"/>
  <c r="P55" i="21"/>
  <c r="O55" i="21"/>
  <c r="N55" i="21"/>
  <c r="M55" i="21"/>
  <c r="L55" i="21"/>
  <c r="Y55" i="21" s="1"/>
  <c r="AA54" i="21"/>
  <c r="AA55" i="21" s="1"/>
  <c r="AA66" i="21" s="1"/>
  <c r="Y54" i="21"/>
  <c r="AA53" i="21"/>
  <c r="Y53" i="21"/>
  <c r="AA51" i="21"/>
  <c r="Z51" i="21"/>
  <c r="W51" i="21"/>
  <c r="V51" i="21"/>
  <c r="U51" i="21"/>
  <c r="T51" i="21"/>
  <c r="S51" i="21"/>
  <c r="R51" i="21"/>
  <c r="Q51" i="21"/>
  <c r="P51" i="21"/>
  <c r="O51" i="21"/>
  <c r="N51" i="21"/>
  <c r="M51" i="21"/>
  <c r="L51" i="21"/>
  <c r="Y51" i="21" s="1"/>
  <c r="Y50" i="21"/>
  <c r="Y49" i="21"/>
  <c r="AA47" i="21"/>
  <c r="Z47" i="21"/>
  <c r="W47" i="21"/>
  <c r="W66" i="21" s="1"/>
  <c r="V47" i="21"/>
  <c r="V66" i="21" s="1"/>
  <c r="V143" i="21" s="1"/>
  <c r="U47" i="21"/>
  <c r="T47" i="21"/>
  <c r="S47" i="21"/>
  <c r="R47" i="21"/>
  <c r="R66" i="21" s="1"/>
  <c r="R143" i="21" s="1"/>
  <c r="Q47" i="21"/>
  <c r="Q66" i="21" s="1"/>
  <c r="P47" i="21"/>
  <c r="P66" i="21" s="1"/>
  <c r="P143" i="21" s="1"/>
  <c r="O47" i="21"/>
  <c r="N47" i="21"/>
  <c r="M47" i="21"/>
  <c r="L47" i="21"/>
  <c r="Y47" i="21" s="1"/>
  <c r="Y46" i="21"/>
  <c r="Y45" i="21"/>
  <c r="Y44" i="21"/>
  <c r="Y43" i="21"/>
  <c r="Y42" i="21"/>
  <c r="AA37" i="21"/>
  <c r="Z37" i="21"/>
  <c r="W37" i="21"/>
  <c r="V37" i="21"/>
  <c r="U37" i="21"/>
  <c r="T37" i="21"/>
  <c r="S37" i="21"/>
  <c r="R37" i="21"/>
  <c r="Q37" i="21"/>
  <c r="P37" i="21"/>
  <c r="O37" i="21"/>
  <c r="N37" i="21"/>
  <c r="M37" i="21"/>
  <c r="L37" i="21"/>
  <c r="Y37" i="21" s="1"/>
  <c r="Y36" i="21"/>
  <c r="AA33" i="21"/>
  <c r="Z33" i="21"/>
  <c r="W33" i="21"/>
  <c r="V33" i="21"/>
  <c r="U33" i="21"/>
  <c r="T33" i="21"/>
  <c r="S33" i="21"/>
  <c r="R33" i="21"/>
  <c r="Q33" i="21"/>
  <c r="P33" i="21"/>
  <c r="O33" i="21"/>
  <c r="N33" i="21"/>
  <c r="M33" i="21"/>
  <c r="L33" i="21"/>
  <c r="Y33" i="21" s="1"/>
  <c r="Y32" i="21"/>
  <c r="Y31" i="21"/>
  <c r="Y30" i="21"/>
  <c r="Y29" i="21"/>
  <c r="Y28" i="21"/>
  <c r="Y27" i="21"/>
  <c r="Y26" i="21"/>
  <c r="Y25" i="21"/>
  <c r="Y24" i="21"/>
  <c r="Y23" i="21"/>
  <c r="AA21" i="21"/>
  <c r="Z21" i="21"/>
  <c r="W21" i="21"/>
  <c r="V21" i="21"/>
  <c r="U21" i="21"/>
  <c r="T21" i="21"/>
  <c r="S21" i="21"/>
  <c r="R21" i="21"/>
  <c r="Q21" i="21"/>
  <c r="P21" i="21"/>
  <c r="O21" i="21"/>
  <c r="N21" i="21"/>
  <c r="M21" i="21"/>
  <c r="L21" i="21"/>
  <c r="Y21" i="21" s="1"/>
  <c r="Y20" i="21"/>
  <c r="Y19" i="21"/>
  <c r="Y18" i="21"/>
  <c r="Y17" i="21"/>
  <c r="Y16" i="21"/>
  <c r="AA14" i="21"/>
  <c r="AA34" i="21" s="1"/>
  <c r="AA38" i="21" s="1"/>
  <c r="Z14" i="21"/>
  <c r="Z34" i="21" s="1"/>
  <c r="Z38" i="21" s="1"/>
  <c r="W14" i="21"/>
  <c r="W34" i="21" s="1"/>
  <c r="W38" i="21" s="1"/>
  <c r="V14" i="21"/>
  <c r="V34" i="21" s="1"/>
  <c r="V38" i="21" s="1"/>
  <c r="U14" i="21"/>
  <c r="U34" i="21" s="1"/>
  <c r="U38" i="21" s="1"/>
  <c r="T14" i="21"/>
  <c r="T34" i="21" s="1"/>
  <c r="T38" i="21" s="1"/>
  <c r="S14" i="21"/>
  <c r="S34" i="21" s="1"/>
  <c r="S38" i="21" s="1"/>
  <c r="S144" i="21" s="1"/>
  <c r="S151" i="21" s="1"/>
  <c r="R14" i="21"/>
  <c r="R34" i="21" s="1"/>
  <c r="R38" i="21" s="1"/>
  <c r="Q14" i="21"/>
  <c r="Q34" i="21" s="1"/>
  <c r="Q38" i="21" s="1"/>
  <c r="P14" i="21"/>
  <c r="P34" i="21" s="1"/>
  <c r="P38" i="21" s="1"/>
  <c r="O14" i="21"/>
  <c r="O34" i="21" s="1"/>
  <c r="O38" i="21" s="1"/>
  <c r="N14" i="21"/>
  <c r="N34" i="21" s="1"/>
  <c r="N38" i="21" s="1"/>
  <c r="M14" i="21"/>
  <c r="M34" i="21" s="1"/>
  <c r="M38" i="21" s="1"/>
  <c r="M144" i="21" s="1"/>
  <c r="M151" i="21" s="1"/>
  <c r="L14" i="21"/>
  <c r="L34" i="21" s="1"/>
  <c r="Y13" i="21"/>
  <c r="Y12" i="21"/>
  <c r="Y11" i="21"/>
  <c r="Y10" i="21"/>
  <c r="Y9" i="21"/>
  <c r="Y8" i="21"/>
  <c r="Y7" i="21"/>
  <c r="Y6" i="21"/>
  <c r="Y5" i="21"/>
  <c r="AA142" i="20"/>
  <c r="V150" i="20"/>
  <c r="R150" i="20"/>
  <c r="P150" i="20"/>
  <c r="L150" i="20"/>
  <c r="AA149" i="20"/>
  <c r="AA150" i="20" s="1"/>
  <c r="Z149" i="20"/>
  <c r="Z150" i="20" s="1"/>
  <c r="W149" i="20"/>
  <c r="W150" i="20" s="1"/>
  <c r="V149" i="20"/>
  <c r="U149" i="20"/>
  <c r="U150" i="20" s="1"/>
  <c r="T149" i="20"/>
  <c r="T150" i="20" s="1"/>
  <c r="S149" i="20"/>
  <c r="S150" i="20" s="1"/>
  <c r="R149" i="20"/>
  <c r="Q149" i="20"/>
  <c r="Q150" i="20" s="1"/>
  <c r="P149" i="20"/>
  <c r="O149" i="20"/>
  <c r="O150" i="20" s="1"/>
  <c r="N149" i="20"/>
  <c r="N150" i="20" s="1"/>
  <c r="M149" i="20"/>
  <c r="M150" i="20" s="1"/>
  <c r="L149" i="20"/>
  <c r="Y149" i="20" s="1"/>
  <c r="Y148" i="20"/>
  <c r="Y147" i="20"/>
  <c r="X143" i="20"/>
  <c r="AA141" i="20"/>
  <c r="W140" i="20"/>
  <c r="Q140" i="20"/>
  <c r="AA139" i="20"/>
  <c r="Z139" i="20"/>
  <c r="W139" i="20"/>
  <c r="V139" i="20"/>
  <c r="U139" i="20"/>
  <c r="T139" i="20"/>
  <c r="S139" i="20"/>
  <c r="R139" i="20"/>
  <c r="Q139" i="20"/>
  <c r="P139" i="20"/>
  <c r="O139" i="20"/>
  <c r="N139" i="20"/>
  <c r="M139" i="20"/>
  <c r="L139" i="20"/>
  <c r="Y139" i="20" s="1"/>
  <c r="Y138" i="20"/>
  <c r="Y137" i="20"/>
  <c r="Y136" i="20"/>
  <c r="AA134" i="20"/>
  <c r="Z134" i="20"/>
  <c r="Z140" i="20" s="1"/>
  <c r="W134" i="20"/>
  <c r="V134" i="20"/>
  <c r="V140" i="20" s="1"/>
  <c r="U134" i="20"/>
  <c r="T134" i="20"/>
  <c r="S134" i="20"/>
  <c r="S140" i="20" s="1"/>
  <c r="R134" i="20"/>
  <c r="Q134" i="20"/>
  <c r="P134" i="20"/>
  <c r="P140" i="20" s="1"/>
  <c r="O134" i="20"/>
  <c r="N134" i="20"/>
  <c r="M134" i="20"/>
  <c r="M140" i="20" s="1"/>
  <c r="L134" i="20"/>
  <c r="Y134" i="20" s="1"/>
  <c r="Y133" i="20"/>
  <c r="AA131" i="20"/>
  <c r="AA140" i="20" s="1"/>
  <c r="Z131" i="20"/>
  <c r="W131" i="20"/>
  <c r="V131" i="20"/>
  <c r="U131" i="20"/>
  <c r="U140" i="20" s="1"/>
  <c r="T131" i="20"/>
  <c r="T140" i="20" s="1"/>
  <c r="S131" i="20"/>
  <c r="R131" i="20"/>
  <c r="R140" i="20" s="1"/>
  <c r="Q131" i="20"/>
  <c r="P131" i="20"/>
  <c r="O131" i="20"/>
  <c r="O140" i="20" s="1"/>
  <c r="N131" i="20"/>
  <c r="N140" i="20" s="1"/>
  <c r="M131" i="20"/>
  <c r="L131" i="20"/>
  <c r="Y131" i="20" s="1"/>
  <c r="Y130" i="20"/>
  <c r="Y129" i="20"/>
  <c r="Y128" i="20"/>
  <c r="Y127" i="20"/>
  <c r="Z124" i="20"/>
  <c r="U124" i="20"/>
  <c r="S124" i="20"/>
  <c r="R124" i="20"/>
  <c r="O124" i="20"/>
  <c r="M124" i="20"/>
  <c r="L124" i="20"/>
  <c r="Y123" i="20"/>
  <c r="AA122" i="20"/>
  <c r="AA124" i="20" s="1"/>
  <c r="Z122" i="20"/>
  <c r="W122" i="20"/>
  <c r="W124" i="20" s="1"/>
  <c r="V122" i="20"/>
  <c r="V124" i="20" s="1"/>
  <c r="U122" i="20"/>
  <c r="T122" i="20"/>
  <c r="T124" i="20" s="1"/>
  <c r="S122" i="20"/>
  <c r="R122" i="20"/>
  <c r="Q122" i="20"/>
  <c r="Q124" i="20" s="1"/>
  <c r="P122" i="20"/>
  <c r="P124" i="20" s="1"/>
  <c r="O122" i="20"/>
  <c r="N122" i="20"/>
  <c r="N124" i="20" s="1"/>
  <c r="M122" i="20"/>
  <c r="L122" i="20"/>
  <c r="Y122" i="20" s="1"/>
  <c r="Y121" i="20"/>
  <c r="U118" i="20"/>
  <c r="O118" i="20"/>
  <c r="AA117" i="20"/>
  <c r="Z117" i="20"/>
  <c r="W117" i="20"/>
  <c r="V117" i="20"/>
  <c r="U117" i="20"/>
  <c r="T117" i="20"/>
  <c r="S117" i="20"/>
  <c r="R117" i="20"/>
  <c r="Q117" i="20"/>
  <c r="P117" i="20"/>
  <c r="O117" i="20"/>
  <c r="N117" i="20"/>
  <c r="M117" i="20"/>
  <c r="L117" i="20"/>
  <c r="Y117" i="20" s="1"/>
  <c r="Y116" i="20"/>
  <c r="Y115" i="20"/>
  <c r="Y114" i="20"/>
  <c r="Y113" i="20"/>
  <c r="Y112" i="20"/>
  <c r="Y111" i="20"/>
  <c r="Y110" i="20"/>
  <c r="Y109" i="20"/>
  <c r="Y108" i="20"/>
  <c r="Y107" i="20"/>
  <c r="Y106" i="20"/>
  <c r="AA104" i="20"/>
  <c r="Z104" i="20"/>
  <c r="W104" i="20"/>
  <c r="V104" i="20"/>
  <c r="U104" i="20"/>
  <c r="T104" i="20"/>
  <c r="S104" i="20"/>
  <c r="R104" i="20"/>
  <c r="Q104" i="20"/>
  <c r="P104" i="20"/>
  <c r="O104" i="20"/>
  <c r="N104" i="20"/>
  <c r="M104" i="20"/>
  <c r="L104" i="20"/>
  <c r="Y104" i="20" s="1"/>
  <c r="Y103" i="20"/>
  <c r="Y102" i="20"/>
  <c r="Y101" i="20"/>
  <c r="Y100" i="20"/>
  <c r="Y99" i="20"/>
  <c r="Y98" i="20"/>
  <c r="Y97" i="20"/>
  <c r="Y96" i="20"/>
  <c r="Y95" i="20"/>
  <c r="Y94" i="20"/>
  <c r="Y93" i="20"/>
  <c r="Y92" i="20"/>
  <c r="Y91" i="20"/>
  <c r="Y90" i="20"/>
  <c r="Y89" i="20"/>
  <c r="Y88" i="20"/>
  <c r="Y87" i="20"/>
  <c r="Y86" i="20"/>
  <c r="Y85" i="20"/>
  <c r="Y84" i="20"/>
  <c r="Y83" i="20"/>
  <c r="Y82" i="20"/>
  <c r="Y81" i="20"/>
  <c r="Y80" i="20"/>
  <c r="Y79" i="20"/>
  <c r="Y78" i="20"/>
  <c r="Y77" i="20"/>
  <c r="Y76" i="20"/>
  <c r="Y75" i="20"/>
  <c r="Y74" i="20"/>
  <c r="Y73" i="20"/>
  <c r="AA71" i="20"/>
  <c r="Z71" i="20"/>
  <c r="Z118" i="20" s="1"/>
  <c r="W71" i="20"/>
  <c r="W118" i="20" s="1"/>
  <c r="V71" i="20"/>
  <c r="V118" i="20" s="1"/>
  <c r="U71" i="20"/>
  <c r="T71" i="20"/>
  <c r="T118" i="20" s="1"/>
  <c r="S71" i="20"/>
  <c r="S118" i="20" s="1"/>
  <c r="R71" i="20"/>
  <c r="R118" i="20" s="1"/>
  <c r="Q71" i="20"/>
  <c r="Q118" i="20" s="1"/>
  <c r="P71" i="20"/>
  <c r="P118" i="20" s="1"/>
  <c r="O71" i="20"/>
  <c r="N71" i="20"/>
  <c r="N118" i="20" s="1"/>
  <c r="M71" i="20"/>
  <c r="M118" i="20" s="1"/>
  <c r="L71" i="20"/>
  <c r="Y71" i="20" s="1"/>
  <c r="Y70" i="20"/>
  <c r="Y69" i="20"/>
  <c r="W66" i="20"/>
  <c r="W143" i="20" s="1"/>
  <c r="Q66" i="20"/>
  <c r="AA65" i="20"/>
  <c r="Z65" i="20"/>
  <c r="W65" i="20"/>
  <c r="V65" i="20"/>
  <c r="U65" i="20"/>
  <c r="T65" i="20"/>
  <c r="S65" i="20"/>
  <c r="R65" i="20"/>
  <c r="Q65" i="20"/>
  <c r="P65" i="20"/>
  <c r="O65" i="20"/>
  <c r="N65" i="20"/>
  <c r="M65" i="20"/>
  <c r="L65" i="20"/>
  <c r="Y65" i="20" s="1"/>
  <c r="Y64" i="20"/>
  <c r="Y63" i="20"/>
  <c r="Y62" i="20"/>
  <c r="AA60" i="20"/>
  <c r="Z60" i="20"/>
  <c r="W60" i="20"/>
  <c r="V60" i="20"/>
  <c r="U60" i="20"/>
  <c r="T60" i="20"/>
  <c r="S60" i="20"/>
  <c r="R60" i="20"/>
  <c r="Q60" i="20"/>
  <c r="P60" i="20"/>
  <c r="O60" i="20"/>
  <c r="N60" i="20"/>
  <c r="M60" i="20"/>
  <c r="L60" i="20"/>
  <c r="Y60" i="20" s="1"/>
  <c r="Y59" i="20"/>
  <c r="Y58" i="20"/>
  <c r="Y57" i="20"/>
  <c r="Z55" i="20"/>
  <c r="W55" i="20"/>
  <c r="V55" i="20"/>
  <c r="U55" i="20"/>
  <c r="T55" i="20"/>
  <c r="S55" i="20"/>
  <c r="R55" i="20"/>
  <c r="Q55" i="20"/>
  <c r="P55" i="20"/>
  <c r="O55" i="20"/>
  <c r="N55" i="20"/>
  <c r="M55" i="20"/>
  <c r="L55" i="20"/>
  <c r="Y55" i="20" s="1"/>
  <c r="AA54" i="20"/>
  <c r="Y54" i="20"/>
  <c r="AA53" i="20"/>
  <c r="AA55" i="20" s="1"/>
  <c r="Y53" i="20"/>
  <c r="AA51" i="20"/>
  <c r="Z51" i="20"/>
  <c r="W51" i="20"/>
  <c r="V51" i="20"/>
  <c r="U51" i="20"/>
  <c r="T51" i="20"/>
  <c r="S51" i="20"/>
  <c r="R51" i="20"/>
  <c r="Q51" i="20"/>
  <c r="P51" i="20"/>
  <c r="O51" i="20"/>
  <c r="N51" i="20"/>
  <c r="M51" i="20"/>
  <c r="L51" i="20"/>
  <c r="Y51" i="20" s="1"/>
  <c r="Y50" i="20"/>
  <c r="Y49" i="20"/>
  <c r="AA47" i="20"/>
  <c r="Z47" i="20"/>
  <c r="Z66" i="20" s="1"/>
  <c r="W47" i="20"/>
  <c r="V47" i="20"/>
  <c r="V66" i="20" s="1"/>
  <c r="U47" i="20"/>
  <c r="U66" i="20" s="1"/>
  <c r="U143" i="20" s="1"/>
  <c r="T47" i="20"/>
  <c r="T66" i="20" s="1"/>
  <c r="T143" i="20" s="1"/>
  <c r="S47" i="20"/>
  <c r="S66" i="20" s="1"/>
  <c r="R47" i="20"/>
  <c r="R66" i="20" s="1"/>
  <c r="Q47" i="20"/>
  <c r="P47" i="20"/>
  <c r="P66" i="20" s="1"/>
  <c r="O47" i="20"/>
  <c r="O66" i="20" s="1"/>
  <c r="O143" i="20" s="1"/>
  <c r="N47" i="20"/>
  <c r="N66" i="20" s="1"/>
  <c r="N143" i="20" s="1"/>
  <c r="M47" i="20"/>
  <c r="M66" i="20" s="1"/>
  <c r="L47" i="20"/>
  <c r="Y47" i="20" s="1"/>
  <c r="Y46" i="20"/>
  <c r="Y45" i="20"/>
  <c r="Y44" i="20"/>
  <c r="Y43" i="20"/>
  <c r="Y42" i="20"/>
  <c r="AA37" i="20"/>
  <c r="Z37" i="20"/>
  <c r="W37" i="20"/>
  <c r="V37" i="20"/>
  <c r="U37" i="20"/>
  <c r="T37" i="20"/>
  <c r="S37" i="20"/>
  <c r="R37" i="20"/>
  <c r="Q37" i="20"/>
  <c r="P37" i="20"/>
  <c r="O37" i="20"/>
  <c r="N37" i="20"/>
  <c r="M37" i="20"/>
  <c r="L37" i="20"/>
  <c r="Y37" i="20" s="1"/>
  <c r="Y36" i="20"/>
  <c r="AA33" i="20"/>
  <c r="Z33" i="20"/>
  <c r="W33" i="20"/>
  <c r="V33" i="20"/>
  <c r="U33" i="20"/>
  <c r="T33" i="20"/>
  <c r="S33" i="20"/>
  <c r="R33" i="20"/>
  <c r="Q33" i="20"/>
  <c r="P33" i="20"/>
  <c r="O33" i="20"/>
  <c r="N33" i="20"/>
  <c r="M33" i="20"/>
  <c r="L33" i="20"/>
  <c r="Y33" i="20" s="1"/>
  <c r="Y32" i="20"/>
  <c r="Y31" i="20"/>
  <c r="Y30" i="20"/>
  <c r="Y29" i="20"/>
  <c r="Y28" i="20"/>
  <c r="Y27" i="20"/>
  <c r="Y26" i="20"/>
  <c r="Y25" i="20"/>
  <c r="Y24" i="20"/>
  <c r="Y23" i="20"/>
  <c r="AA21" i="20"/>
  <c r="Z21" i="20"/>
  <c r="W21" i="20"/>
  <c r="V21" i="20"/>
  <c r="U21" i="20"/>
  <c r="T21" i="20"/>
  <c r="S21" i="20"/>
  <c r="R21" i="20"/>
  <c r="Q21" i="20"/>
  <c r="P21" i="20"/>
  <c r="O21" i="20"/>
  <c r="N21" i="20"/>
  <c r="M21" i="20"/>
  <c r="L21" i="20"/>
  <c r="Y21" i="20" s="1"/>
  <c r="Y20" i="20"/>
  <c r="Y19" i="20"/>
  <c r="Y18" i="20"/>
  <c r="Y17" i="20"/>
  <c r="Y16" i="20"/>
  <c r="AA14" i="20"/>
  <c r="Z14" i="20"/>
  <c r="Z34" i="20" s="1"/>
  <c r="Z38" i="20" s="1"/>
  <c r="W14" i="20"/>
  <c r="W34" i="20" s="1"/>
  <c r="W38" i="20" s="1"/>
  <c r="W144" i="20" s="1"/>
  <c r="W151" i="20" s="1"/>
  <c r="V14" i="20"/>
  <c r="V34" i="20" s="1"/>
  <c r="V38" i="20" s="1"/>
  <c r="U14" i="20"/>
  <c r="U34" i="20" s="1"/>
  <c r="U38" i="20" s="1"/>
  <c r="T14" i="20"/>
  <c r="T34" i="20" s="1"/>
  <c r="T38" i="20" s="1"/>
  <c r="T144" i="20" s="1"/>
  <c r="T151" i="20" s="1"/>
  <c r="S14" i="20"/>
  <c r="S34" i="20" s="1"/>
  <c r="S38" i="20" s="1"/>
  <c r="R14" i="20"/>
  <c r="R34" i="20" s="1"/>
  <c r="R38" i="20" s="1"/>
  <c r="Q14" i="20"/>
  <c r="Q34" i="20" s="1"/>
  <c r="Q38" i="20" s="1"/>
  <c r="P14" i="20"/>
  <c r="P34" i="20" s="1"/>
  <c r="P38" i="20" s="1"/>
  <c r="O14" i="20"/>
  <c r="O34" i="20" s="1"/>
  <c r="O38" i="20" s="1"/>
  <c r="N14" i="20"/>
  <c r="N34" i="20" s="1"/>
  <c r="N38" i="20" s="1"/>
  <c r="M14" i="20"/>
  <c r="M34" i="20" s="1"/>
  <c r="M38" i="20" s="1"/>
  <c r="L14" i="20"/>
  <c r="L34" i="20" s="1"/>
  <c r="Y13" i="20"/>
  <c r="Y12" i="20"/>
  <c r="Y11" i="20"/>
  <c r="Y10" i="20"/>
  <c r="Y9" i="20"/>
  <c r="Y8" i="20"/>
  <c r="Y7" i="20"/>
  <c r="Y6" i="20"/>
  <c r="Y5" i="20"/>
  <c r="AA142" i="19"/>
  <c r="AA141" i="19"/>
  <c r="W150" i="19"/>
  <c r="V150" i="19"/>
  <c r="R150" i="19"/>
  <c r="Q150" i="19"/>
  <c r="P150" i="19"/>
  <c r="L150" i="19"/>
  <c r="AA149" i="19"/>
  <c r="AA150" i="19" s="1"/>
  <c r="Z149" i="19"/>
  <c r="Z150" i="19" s="1"/>
  <c r="W149" i="19"/>
  <c r="V149" i="19"/>
  <c r="U149" i="19"/>
  <c r="U150" i="19" s="1"/>
  <c r="T149" i="19"/>
  <c r="T150" i="19" s="1"/>
  <c r="S149" i="19"/>
  <c r="S150" i="19" s="1"/>
  <c r="R149" i="19"/>
  <c r="Q149" i="19"/>
  <c r="P149" i="19"/>
  <c r="O149" i="19"/>
  <c r="O150" i="19" s="1"/>
  <c r="N149" i="19"/>
  <c r="N150" i="19" s="1"/>
  <c r="M149" i="19"/>
  <c r="M150" i="19" s="1"/>
  <c r="L149" i="19"/>
  <c r="Y149" i="19" s="1"/>
  <c r="Y148" i="19"/>
  <c r="Y147" i="19"/>
  <c r="X143" i="19"/>
  <c r="Z140" i="19"/>
  <c r="S140" i="19"/>
  <c r="M140" i="19"/>
  <c r="AA139" i="19"/>
  <c r="Z139" i="19"/>
  <c r="W139" i="19"/>
  <c r="V139" i="19"/>
  <c r="U139" i="19"/>
  <c r="T139" i="19"/>
  <c r="S139" i="19"/>
  <c r="R139" i="19"/>
  <c r="Q139" i="19"/>
  <c r="P139" i="19"/>
  <c r="O139" i="19"/>
  <c r="N139" i="19"/>
  <c r="M139" i="19"/>
  <c r="L139" i="19"/>
  <c r="Y139" i="19" s="1"/>
  <c r="Y138" i="19"/>
  <c r="Y137" i="19"/>
  <c r="Y136" i="19"/>
  <c r="AA134" i="19"/>
  <c r="Z134" i="19"/>
  <c r="W134" i="19"/>
  <c r="V134" i="19"/>
  <c r="V140" i="19" s="1"/>
  <c r="U134" i="19"/>
  <c r="T134" i="19"/>
  <c r="S134" i="19"/>
  <c r="R134" i="19"/>
  <c r="Q134" i="19"/>
  <c r="P134" i="19"/>
  <c r="P140" i="19" s="1"/>
  <c r="O134" i="19"/>
  <c r="N134" i="19"/>
  <c r="M134" i="19"/>
  <c r="L134" i="19"/>
  <c r="Y134" i="19" s="1"/>
  <c r="Y133" i="19"/>
  <c r="AA131" i="19"/>
  <c r="AA140" i="19" s="1"/>
  <c r="Z131" i="19"/>
  <c r="W131" i="19"/>
  <c r="V131" i="19"/>
  <c r="U131" i="19"/>
  <c r="U140" i="19" s="1"/>
  <c r="T131" i="19"/>
  <c r="T140" i="19" s="1"/>
  <c r="S131" i="19"/>
  <c r="R131" i="19"/>
  <c r="R140" i="19" s="1"/>
  <c r="Q131" i="19"/>
  <c r="Q140" i="19" s="1"/>
  <c r="P131" i="19"/>
  <c r="O131" i="19"/>
  <c r="O140" i="19" s="1"/>
  <c r="N131" i="19"/>
  <c r="N140" i="19" s="1"/>
  <c r="M131" i="19"/>
  <c r="L131" i="19"/>
  <c r="L140" i="19" s="1"/>
  <c r="Y130" i="19"/>
  <c r="Y129" i="19"/>
  <c r="Y128" i="19"/>
  <c r="Y127" i="19"/>
  <c r="W124" i="19"/>
  <c r="V124" i="19"/>
  <c r="U124" i="19"/>
  <c r="R124" i="19"/>
  <c r="Q124" i="19"/>
  <c r="P124" i="19"/>
  <c r="O124" i="19"/>
  <c r="L124" i="19"/>
  <c r="Y123" i="19"/>
  <c r="AA122" i="19"/>
  <c r="AA124" i="19" s="1"/>
  <c r="Z122" i="19"/>
  <c r="Z124" i="19" s="1"/>
  <c r="W122" i="19"/>
  <c r="V122" i="19"/>
  <c r="U122" i="19"/>
  <c r="T122" i="19"/>
  <c r="T124" i="19" s="1"/>
  <c r="S122" i="19"/>
  <c r="S124" i="19" s="1"/>
  <c r="R122" i="19"/>
  <c r="Q122" i="19"/>
  <c r="P122" i="19"/>
  <c r="O122" i="19"/>
  <c r="N122" i="19"/>
  <c r="N124" i="19" s="1"/>
  <c r="M122" i="19"/>
  <c r="M124" i="19" s="1"/>
  <c r="L122" i="19"/>
  <c r="Y122" i="19" s="1"/>
  <c r="Y121" i="19"/>
  <c r="R118" i="19"/>
  <c r="Q118" i="19"/>
  <c r="L118" i="19"/>
  <c r="AA117" i="19"/>
  <c r="Z117" i="19"/>
  <c r="W117" i="19"/>
  <c r="W118" i="19" s="1"/>
  <c r="V117" i="19"/>
  <c r="U117" i="19"/>
  <c r="T117" i="19"/>
  <c r="S117" i="19"/>
  <c r="R117" i="19"/>
  <c r="Q117" i="19"/>
  <c r="P117" i="19"/>
  <c r="O117" i="19"/>
  <c r="N117" i="19"/>
  <c r="M117" i="19"/>
  <c r="L117" i="19"/>
  <c r="Y116" i="19"/>
  <c r="Y115" i="19"/>
  <c r="Y114" i="19"/>
  <c r="Y113" i="19"/>
  <c r="Y112" i="19"/>
  <c r="Y111" i="19"/>
  <c r="Y110" i="19"/>
  <c r="Y109" i="19"/>
  <c r="Y108" i="19"/>
  <c r="Y107" i="19"/>
  <c r="Y106" i="19"/>
  <c r="AA104" i="19"/>
  <c r="Z104" i="19"/>
  <c r="W104" i="19"/>
  <c r="V104" i="19"/>
  <c r="U104" i="19"/>
  <c r="T104" i="19"/>
  <c r="S104" i="19"/>
  <c r="R104" i="19"/>
  <c r="Q104" i="19"/>
  <c r="P104" i="19"/>
  <c r="O104" i="19"/>
  <c r="N104" i="19"/>
  <c r="M104" i="19"/>
  <c r="L104" i="19"/>
  <c r="Y103" i="19"/>
  <c r="Y102" i="19"/>
  <c r="Y101" i="19"/>
  <c r="Y100" i="19"/>
  <c r="Y99" i="19"/>
  <c r="Y98" i="19"/>
  <c r="Y97" i="19"/>
  <c r="Y96" i="19"/>
  <c r="Y95" i="19"/>
  <c r="Y94" i="19"/>
  <c r="Y93" i="19"/>
  <c r="Y92" i="19"/>
  <c r="Y91" i="19"/>
  <c r="Y90" i="19"/>
  <c r="Y89" i="19"/>
  <c r="Y88" i="19"/>
  <c r="Y87" i="19"/>
  <c r="Y86" i="19"/>
  <c r="Y85" i="19"/>
  <c r="Y84" i="19"/>
  <c r="Y83" i="19"/>
  <c r="Y82" i="19"/>
  <c r="Y81" i="19"/>
  <c r="Y80" i="19"/>
  <c r="Y79" i="19"/>
  <c r="Y78" i="19"/>
  <c r="Y77" i="19"/>
  <c r="Y76" i="19"/>
  <c r="Y75" i="19"/>
  <c r="Y74" i="19"/>
  <c r="Y73" i="19"/>
  <c r="AA71" i="19"/>
  <c r="Z71" i="19"/>
  <c r="Z118" i="19" s="1"/>
  <c r="W71" i="19"/>
  <c r="V71" i="19"/>
  <c r="U71" i="19"/>
  <c r="T71" i="19"/>
  <c r="T118" i="19" s="1"/>
  <c r="S71" i="19"/>
  <c r="S118" i="19" s="1"/>
  <c r="R71" i="19"/>
  <c r="Q71" i="19"/>
  <c r="P71" i="19"/>
  <c r="P118" i="19" s="1"/>
  <c r="O71" i="19"/>
  <c r="O118" i="19" s="1"/>
  <c r="N71" i="19"/>
  <c r="N118" i="19" s="1"/>
  <c r="M71" i="19"/>
  <c r="M118" i="19" s="1"/>
  <c r="L71" i="19"/>
  <c r="Y71" i="19" s="1"/>
  <c r="Y70" i="19"/>
  <c r="Y69" i="19"/>
  <c r="Z66" i="19"/>
  <c r="T66" i="19"/>
  <c r="S66" i="19"/>
  <c r="S143" i="19" s="1"/>
  <c r="N66" i="19"/>
  <c r="M66" i="19"/>
  <c r="AA65" i="19"/>
  <c r="Z65" i="19"/>
  <c r="W65" i="19"/>
  <c r="V65" i="19"/>
  <c r="U65" i="19"/>
  <c r="T65" i="19"/>
  <c r="S65" i="19"/>
  <c r="R65" i="19"/>
  <c r="Q65" i="19"/>
  <c r="P65" i="19"/>
  <c r="O65" i="19"/>
  <c r="N65" i="19"/>
  <c r="M65" i="19"/>
  <c r="L65" i="19"/>
  <c r="Y64" i="19"/>
  <c r="Y63" i="19"/>
  <c r="Y62" i="19"/>
  <c r="AA60" i="19"/>
  <c r="Z60" i="19"/>
  <c r="W60" i="19"/>
  <c r="V60" i="19"/>
  <c r="U60" i="19"/>
  <c r="T60" i="19"/>
  <c r="S60" i="19"/>
  <c r="R60" i="19"/>
  <c r="Q60" i="19"/>
  <c r="P60" i="19"/>
  <c r="O60" i="19"/>
  <c r="N60" i="19"/>
  <c r="M60" i="19"/>
  <c r="L60" i="19"/>
  <c r="Y59" i="19"/>
  <c r="Y58" i="19"/>
  <c r="Y57" i="19"/>
  <c r="Z55" i="19"/>
  <c r="W55" i="19"/>
  <c r="V55" i="19"/>
  <c r="U55" i="19"/>
  <c r="T55" i="19"/>
  <c r="S55" i="19"/>
  <c r="R55" i="19"/>
  <c r="Q55" i="19"/>
  <c r="P55" i="19"/>
  <c r="O55" i="19"/>
  <c r="N55" i="19"/>
  <c r="M55" i="19"/>
  <c r="L55" i="19"/>
  <c r="Y55" i="19" s="1"/>
  <c r="AA54" i="19"/>
  <c r="Y54" i="19"/>
  <c r="AA53" i="19"/>
  <c r="Y53" i="19"/>
  <c r="AA51" i="19"/>
  <c r="Z51" i="19"/>
  <c r="W51" i="19"/>
  <c r="V51" i="19"/>
  <c r="U51" i="19"/>
  <c r="T51" i="19"/>
  <c r="S51" i="19"/>
  <c r="R51" i="19"/>
  <c r="Q51" i="19"/>
  <c r="P51" i="19"/>
  <c r="O51" i="19"/>
  <c r="N51" i="19"/>
  <c r="M51" i="19"/>
  <c r="L51" i="19"/>
  <c r="Y50" i="19"/>
  <c r="Y49" i="19"/>
  <c r="AA47" i="19"/>
  <c r="Z47" i="19"/>
  <c r="W47" i="19"/>
  <c r="W66" i="19" s="1"/>
  <c r="V47" i="19"/>
  <c r="U47" i="19"/>
  <c r="T47" i="19"/>
  <c r="S47" i="19"/>
  <c r="R47" i="19"/>
  <c r="R66" i="19" s="1"/>
  <c r="R143" i="19" s="1"/>
  <c r="Q47" i="19"/>
  <c r="Q66" i="19" s="1"/>
  <c r="Q143" i="19" s="1"/>
  <c r="P47" i="19"/>
  <c r="P66" i="19" s="1"/>
  <c r="O47" i="19"/>
  <c r="O66" i="19" s="1"/>
  <c r="O143" i="19" s="1"/>
  <c r="N47" i="19"/>
  <c r="M47" i="19"/>
  <c r="L47" i="19"/>
  <c r="L66" i="19" s="1"/>
  <c r="Y46" i="19"/>
  <c r="Y45" i="19"/>
  <c r="Y44" i="19"/>
  <c r="Y43" i="19"/>
  <c r="Y42" i="19"/>
  <c r="AA37" i="19"/>
  <c r="Z37" i="19"/>
  <c r="W37" i="19"/>
  <c r="V37" i="19"/>
  <c r="U37" i="19"/>
  <c r="T37" i="19"/>
  <c r="S37" i="19"/>
  <c r="R37" i="19"/>
  <c r="Q37" i="19"/>
  <c r="P37" i="19"/>
  <c r="O37" i="19"/>
  <c r="N37" i="19"/>
  <c r="M37" i="19"/>
  <c r="L37" i="19"/>
  <c r="Y37" i="19" s="1"/>
  <c r="Y36" i="19"/>
  <c r="AA33" i="19"/>
  <c r="Z33" i="19"/>
  <c r="W33" i="19"/>
  <c r="V33" i="19"/>
  <c r="U33" i="19"/>
  <c r="T33" i="19"/>
  <c r="S33" i="19"/>
  <c r="R33" i="19"/>
  <c r="Q33" i="19"/>
  <c r="P33" i="19"/>
  <c r="O33" i="19"/>
  <c r="N33" i="19"/>
  <c r="M33" i="19"/>
  <c r="L33" i="19"/>
  <c r="Y32" i="19"/>
  <c r="Y31" i="19"/>
  <c r="Y30" i="19"/>
  <c r="Y29" i="19"/>
  <c r="Y28" i="19"/>
  <c r="Y27" i="19"/>
  <c r="Y26" i="19"/>
  <c r="Y25" i="19"/>
  <c r="Y24" i="19"/>
  <c r="Y23" i="19"/>
  <c r="AA21" i="19"/>
  <c r="Z21" i="19"/>
  <c r="W21" i="19"/>
  <c r="V21" i="19"/>
  <c r="U21" i="19"/>
  <c r="T21" i="19"/>
  <c r="S21" i="19"/>
  <c r="R21" i="19"/>
  <c r="Q21" i="19"/>
  <c r="P21" i="19"/>
  <c r="O21" i="19"/>
  <c r="N21" i="19"/>
  <c r="M21" i="19"/>
  <c r="L21" i="19"/>
  <c r="Y20" i="19"/>
  <c r="Y19" i="19"/>
  <c r="Y18" i="19"/>
  <c r="Y17" i="19"/>
  <c r="Y16" i="19"/>
  <c r="AA14" i="19"/>
  <c r="Z14" i="19"/>
  <c r="Z34" i="19" s="1"/>
  <c r="Z38" i="19" s="1"/>
  <c r="W14" i="19"/>
  <c r="W34" i="19" s="1"/>
  <c r="W38" i="19" s="1"/>
  <c r="V14" i="19"/>
  <c r="V34" i="19" s="1"/>
  <c r="V38" i="19" s="1"/>
  <c r="U14" i="19"/>
  <c r="T14" i="19"/>
  <c r="T34" i="19" s="1"/>
  <c r="T38" i="19" s="1"/>
  <c r="S14" i="19"/>
  <c r="S34" i="19" s="1"/>
  <c r="S38" i="19" s="1"/>
  <c r="R14" i="19"/>
  <c r="R34" i="19" s="1"/>
  <c r="R38" i="19" s="1"/>
  <c r="R144" i="19" s="1"/>
  <c r="R151" i="19" s="1"/>
  <c r="Q14" i="19"/>
  <c r="Q34" i="19" s="1"/>
  <c r="Q38" i="19" s="1"/>
  <c r="P14" i="19"/>
  <c r="P34" i="19" s="1"/>
  <c r="P38" i="19" s="1"/>
  <c r="O14" i="19"/>
  <c r="O34" i="19" s="1"/>
  <c r="O38" i="19" s="1"/>
  <c r="N14" i="19"/>
  <c r="N34" i="19" s="1"/>
  <c r="N38" i="19" s="1"/>
  <c r="M14" i="19"/>
  <c r="M34" i="19" s="1"/>
  <c r="M38" i="19" s="1"/>
  <c r="L14" i="19"/>
  <c r="L34" i="19" s="1"/>
  <c r="Y13" i="19"/>
  <c r="Y12" i="19"/>
  <c r="Y11" i="19"/>
  <c r="Y10" i="19"/>
  <c r="Y9" i="19"/>
  <c r="Y8" i="19"/>
  <c r="Y7" i="19"/>
  <c r="Y6" i="19"/>
  <c r="Y5" i="19"/>
  <c r="E8" i="18"/>
  <c r="O8" i="18" s="1"/>
  <c r="AA54" i="17"/>
  <c r="AA53" i="17"/>
  <c r="L11" i="18"/>
  <c r="O11" i="18" s="1"/>
  <c r="C18" i="18"/>
  <c r="A19" i="18"/>
  <c r="A20" i="18"/>
  <c r="A21" i="18"/>
  <c r="A29" i="18" s="1"/>
  <c r="A18" i="18"/>
  <c r="A26" i="18"/>
  <c r="A27" i="18"/>
  <c r="A28" i="18"/>
  <c r="A25" i="18"/>
  <c r="A17" i="18"/>
  <c r="C30" i="18"/>
  <c r="B30" i="18"/>
  <c r="B22" i="18"/>
  <c r="C20" i="18"/>
  <c r="C19" i="18"/>
  <c r="C17" i="18"/>
  <c r="B79" i="18"/>
  <c r="B78" i="18"/>
  <c r="B77" i="18"/>
  <c r="B73" i="18"/>
  <c r="B75" i="18" s="1"/>
  <c r="B72" i="18"/>
  <c r="B66" i="18"/>
  <c r="C65" i="18"/>
  <c r="A65" i="18"/>
  <c r="C64" i="18"/>
  <c r="A64" i="18"/>
  <c r="C63" i="18"/>
  <c r="A63" i="18"/>
  <c r="C62" i="18"/>
  <c r="A62" i="18"/>
  <c r="C61" i="18"/>
  <c r="C66" i="18" s="1"/>
  <c r="A61" i="18"/>
  <c r="B57" i="18"/>
  <c r="C56" i="18"/>
  <c r="A56" i="18"/>
  <c r="C55" i="18"/>
  <c r="A55" i="18"/>
  <c r="C54" i="18"/>
  <c r="A54" i="18"/>
  <c r="C53" i="18"/>
  <c r="A53" i="18"/>
  <c r="C52" i="18"/>
  <c r="A52" i="18"/>
  <c r="C48" i="18"/>
  <c r="B48" i="18"/>
  <c r="A47" i="18"/>
  <c r="A39" i="18" s="1"/>
  <c r="A46" i="18"/>
  <c r="A38" i="18" s="1"/>
  <c r="A45" i="18"/>
  <c r="A37" i="18" s="1"/>
  <c r="A44" i="18"/>
  <c r="A43" i="18"/>
  <c r="A35" i="18" s="1"/>
  <c r="B40" i="18"/>
  <c r="O21" i="18"/>
  <c r="C38" i="18"/>
  <c r="C37" i="18"/>
  <c r="C36" i="18"/>
  <c r="A36" i="18"/>
  <c r="C35" i="18"/>
  <c r="C40" i="18" s="1"/>
  <c r="J9" i="18"/>
  <c r="J10" i="18" s="1"/>
  <c r="I9" i="18"/>
  <c r="I10" i="18" s="1"/>
  <c r="F7" i="18"/>
  <c r="E7" i="18"/>
  <c r="O7" i="18" s="1"/>
  <c r="F6" i="18"/>
  <c r="E6" i="18"/>
  <c r="O6" i="18" s="1"/>
  <c r="F5" i="18"/>
  <c r="E5" i="18"/>
  <c r="O5" i="18" s="1"/>
  <c r="H9" i="18"/>
  <c r="H10" i="18" s="1"/>
  <c r="H14" i="18" s="1"/>
  <c r="D3" i="18"/>
  <c r="E3" i="18" s="1"/>
  <c r="AA149" i="17"/>
  <c r="AA150" i="17" s="1"/>
  <c r="AA139" i="17"/>
  <c r="AA140" i="17" s="1"/>
  <c r="AA134" i="17"/>
  <c r="AA131" i="17"/>
  <c r="AA124" i="17"/>
  <c r="AA122" i="17"/>
  <c r="AA117" i="17"/>
  <c r="AA104" i="17"/>
  <c r="AA71" i="17"/>
  <c r="AA65" i="17"/>
  <c r="AA60" i="17"/>
  <c r="AA51" i="17"/>
  <c r="AA47" i="17"/>
  <c r="AA37" i="17"/>
  <c r="AA33" i="17"/>
  <c r="AA21" i="17"/>
  <c r="AA14" i="17"/>
  <c r="M143" i="17"/>
  <c r="N143" i="17"/>
  <c r="O143" i="17"/>
  <c r="P143" i="17"/>
  <c r="Q143" i="17"/>
  <c r="R143" i="17"/>
  <c r="S143" i="17"/>
  <c r="T143" i="17"/>
  <c r="U143" i="17"/>
  <c r="V143" i="17"/>
  <c r="W143" i="17"/>
  <c r="X143" i="17"/>
  <c r="Y143" i="17"/>
  <c r="Z143" i="17"/>
  <c r="L143" i="17"/>
  <c r="Y128" i="17"/>
  <c r="Y127" i="17"/>
  <c r="Y129" i="17"/>
  <c r="Y112" i="17"/>
  <c r="Y91" i="17"/>
  <c r="Y96" i="17"/>
  <c r="Y63" i="17"/>
  <c r="Y44" i="17"/>
  <c r="Y43" i="17"/>
  <c r="Y45" i="17"/>
  <c r="Z149" i="17"/>
  <c r="Z150" i="17" s="1"/>
  <c r="Z139" i="17"/>
  <c r="Z134" i="17"/>
  <c r="Z131" i="17"/>
  <c r="Z122" i="17"/>
  <c r="Z124" i="17" s="1"/>
  <c r="Z117" i="17"/>
  <c r="Z104" i="17"/>
  <c r="Z71" i="17"/>
  <c r="Z65" i="17"/>
  <c r="Z60" i="17"/>
  <c r="Z55" i="17"/>
  <c r="Z51" i="17"/>
  <c r="Z47" i="17"/>
  <c r="Z37" i="17"/>
  <c r="Z33" i="17"/>
  <c r="Z21" i="17"/>
  <c r="Z14" i="17"/>
  <c r="W149" i="17"/>
  <c r="W150" i="17" s="1"/>
  <c r="V149" i="17"/>
  <c r="V150" i="17" s="1"/>
  <c r="U149" i="17"/>
  <c r="U150" i="17" s="1"/>
  <c r="W139" i="17"/>
  <c r="V139" i="17"/>
  <c r="U139" i="17"/>
  <c r="W134" i="17"/>
  <c r="V134" i="17"/>
  <c r="U134" i="17"/>
  <c r="W131" i="17"/>
  <c r="V131" i="17"/>
  <c r="U131" i="17"/>
  <c r="W122" i="17"/>
  <c r="W124" i="17" s="1"/>
  <c r="V122" i="17"/>
  <c r="V124" i="17" s="1"/>
  <c r="U122" i="17"/>
  <c r="U124" i="17" s="1"/>
  <c r="W117" i="17"/>
  <c r="V117" i="17"/>
  <c r="U117" i="17"/>
  <c r="W104" i="17"/>
  <c r="V104" i="17"/>
  <c r="U104" i="17"/>
  <c r="W71" i="17"/>
  <c r="V71" i="17"/>
  <c r="U71" i="17"/>
  <c r="W65" i="17"/>
  <c r="V65" i="17"/>
  <c r="U65" i="17"/>
  <c r="W60" i="17"/>
  <c r="V60" i="17"/>
  <c r="U60" i="17"/>
  <c r="W55" i="17"/>
  <c r="V55" i="17"/>
  <c r="U55" i="17"/>
  <c r="W51" i="17"/>
  <c r="V51" i="17"/>
  <c r="U51" i="17"/>
  <c r="W47" i="17"/>
  <c r="V47" i="17"/>
  <c r="U47" i="17"/>
  <c r="W37" i="17"/>
  <c r="V37" i="17"/>
  <c r="U37" i="17"/>
  <c r="W33" i="17"/>
  <c r="V33" i="17"/>
  <c r="U33" i="17"/>
  <c r="W21" i="17"/>
  <c r="V21" i="17"/>
  <c r="U21" i="17"/>
  <c r="W14" i="17"/>
  <c r="V14" i="17"/>
  <c r="U14" i="17"/>
  <c r="Y5" i="17"/>
  <c r="Y6" i="17"/>
  <c r="Y7" i="17"/>
  <c r="Y8" i="17"/>
  <c r="Y9" i="17"/>
  <c r="Y10" i="17"/>
  <c r="Y11" i="17"/>
  <c r="Y12" i="17"/>
  <c r="Y13" i="17"/>
  <c r="Y16" i="17"/>
  <c r="Y17" i="17"/>
  <c r="Y18" i="17"/>
  <c r="Y19" i="17"/>
  <c r="Y20" i="17"/>
  <c r="Y23" i="17"/>
  <c r="Y24" i="17"/>
  <c r="Y25" i="17"/>
  <c r="Y26" i="17"/>
  <c r="Y27" i="17"/>
  <c r="Y28" i="17"/>
  <c r="Y29" i="17"/>
  <c r="Y30" i="17"/>
  <c r="Y31" i="17"/>
  <c r="Y32" i="17"/>
  <c r="Y36" i="17"/>
  <c r="Y42" i="17"/>
  <c r="Y46" i="17"/>
  <c r="Y49" i="17"/>
  <c r="Y50" i="17"/>
  <c r="Y53" i="17"/>
  <c r="Y54" i="17"/>
  <c r="Y57" i="17"/>
  <c r="Y58" i="17"/>
  <c r="Y59" i="17"/>
  <c r="Y62" i="17"/>
  <c r="Y64" i="17"/>
  <c r="Y69" i="17"/>
  <c r="Y70" i="17"/>
  <c r="Y73" i="17"/>
  <c r="Y74" i="17"/>
  <c r="Y75" i="17"/>
  <c r="Y76" i="17"/>
  <c r="Y77" i="17"/>
  <c r="Y78" i="17"/>
  <c r="Y79" i="17"/>
  <c r="Y80" i="17"/>
  <c r="Y81" i="17"/>
  <c r="Y82" i="17"/>
  <c r="Y83" i="17"/>
  <c r="Y84" i="17"/>
  <c r="Y85" i="17"/>
  <c r="Y86" i="17"/>
  <c r="Y87" i="17"/>
  <c r="Y88" i="17"/>
  <c r="Y89" i="17"/>
  <c r="Y90" i="17"/>
  <c r="Y92" i="17"/>
  <c r="Y93" i="17"/>
  <c r="Y94" i="17"/>
  <c r="Y95" i="17"/>
  <c r="Y97" i="17"/>
  <c r="Y98" i="17"/>
  <c r="Y99" i="17"/>
  <c r="Y100" i="17"/>
  <c r="Y101" i="17"/>
  <c r="Y102" i="17"/>
  <c r="Y103" i="17"/>
  <c r="Y106" i="17"/>
  <c r="Y107" i="17"/>
  <c r="Y108" i="17"/>
  <c r="Y109" i="17"/>
  <c r="Y110" i="17"/>
  <c r="Y111" i="17"/>
  <c r="Y113" i="17"/>
  <c r="Y114" i="17"/>
  <c r="Y115" i="17"/>
  <c r="Y116" i="17"/>
  <c r="Y121" i="17"/>
  <c r="Y123" i="17"/>
  <c r="Y130" i="17"/>
  <c r="Y133" i="17"/>
  <c r="Y136" i="17"/>
  <c r="Y137" i="17"/>
  <c r="Y138" i="17"/>
  <c r="Y147" i="17"/>
  <c r="Y148" i="17"/>
  <c r="T149" i="17"/>
  <c r="T150" i="17" s="1"/>
  <c r="T139" i="17"/>
  <c r="T134" i="17"/>
  <c r="T131" i="17"/>
  <c r="T122" i="17"/>
  <c r="T124" i="17" s="1"/>
  <c r="T117" i="17"/>
  <c r="T104" i="17"/>
  <c r="T71" i="17"/>
  <c r="T65" i="17"/>
  <c r="T60" i="17"/>
  <c r="T55" i="17"/>
  <c r="T51" i="17"/>
  <c r="T47" i="17"/>
  <c r="T37" i="17"/>
  <c r="T33" i="17"/>
  <c r="T21" i="17"/>
  <c r="T14" i="17"/>
  <c r="S149" i="17"/>
  <c r="S150" i="17" s="1"/>
  <c r="R149" i="17"/>
  <c r="R150" i="17" s="1"/>
  <c r="Q149" i="17"/>
  <c r="Q150" i="17" s="1"/>
  <c r="P149" i="17"/>
  <c r="P150" i="17" s="1"/>
  <c r="O149" i="17"/>
  <c r="O150" i="17" s="1"/>
  <c r="N149" i="17"/>
  <c r="N150" i="17" s="1"/>
  <c r="M149" i="17"/>
  <c r="M150" i="17" s="1"/>
  <c r="L149" i="17"/>
  <c r="L150" i="17" s="1"/>
  <c r="S139" i="17"/>
  <c r="R139" i="17"/>
  <c r="Q139" i="17"/>
  <c r="P139" i="17"/>
  <c r="O139" i="17"/>
  <c r="N139" i="17"/>
  <c r="M139" i="17"/>
  <c r="L139" i="17"/>
  <c r="S134" i="17"/>
  <c r="R134" i="17"/>
  <c r="Q134" i="17"/>
  <c r="P134" i="17"/>
  <c r="O134" i="17"/>
  <c r="N134" i="17"/>
  <c r="M134" i="17"/>
  <c r="L134" i="17"/>
  <c r="S131" i="17"/>
  <c r="R131" i="17"/>
  <c r="Q131" i="17"/>
  <c r="P131" i="17"/>
  <c r="O131" i="17"/>
  <c r="N131" i="17"/>
  <c r="M131" i="17"/>
  <c r="L131" i="17"/>
  <c r="S122" i="17"/>
  <c r="S124" i="17" s="1"/>
  <c r="R122" i="17"/>
  <c r="R124" i="17" s="1"/>
  <c r="Q122" i="17"/>
  <c r="Q124" i="17" s="1"/>
  <c r="P122" i="17"/>
  <c r="P124" i="17" s="1"/>
  <c r="O122" i="17"/>
  <c r="O124" i="17" s="1"/>
  <c r="N122" i="17"/>
  <c r="N124" i="17" s="1"/>
  <c r="M122" i="17"/>
  <c r="M124" i="17" s="1"/>
  <c r="L122" i="17"/>
  <c r="L124" i="17" s="1"/>
  <c r="S117" i="17"/>
  <c r="R117" i="17"/>
  <c r="Q117" i="17"/>
  <c r="P117" i="17"/>
  <c r="O117" i="17"/>
  <c r="N117" i="17"/>
  <c r="M117" i="17"/>
  <c r="L117" i="17"/>
  <c r="S104" i="17"/>
  <c r="R104" i="17"/>
  <c r="Q104" i="17"/>
  <c r="P104" i="17"/>
  <c r="O104" i="17"/>
  <c r="N104" i="17"/>
  <c r="M104" i="17"/>
  <c r="L104" i="17"/>
  <c r="S71" i="17"/>
  <c r="R71" i="17"/>
  <c r="Q71" i="17"/>
  <c r="P71" i="17"/>
  <c r="O71" i="17"/>
  <c r="N71" i="17"/>
  <c r="M71" i="17"/>
  <c r="L71" i="17"/>
  <c r="S65" i="17"/>
  <c r="R65" i="17"/>
  <c r="Q65" i="17"/>
  <c r="P65" i="17"/>
  <c r="O65" i="17"/>
  <c r="N65" i="17"/>
  <c r="M65" i="17"/>
  <c r="L65" i="17"/>
  <c r="S60" i="17"/>
  <c r="R60" i="17"/>
  <c r="Q60" i="17"/>
  <c r="P60" i="17"/>
  <c r="O60" i="17"/>
  <c r="N60" i="17"/>
  <c r="M60" i="17"/>
  <c r="L60" i="17"/>
  <c r="S55" i="17"/>
  <c r="R55" i="17"/>
  <c r="Q55" i="17"/>
  <c r="P55" i="17"/>
  <c r="O55" i="17"/>
  <c r="N55" i="17"/>
  <c r="M55" i="17"/>
  <c r="L55" i="17"/>
  <c r="S51" i="17"/>
  <c r="R51" i="17"/>
  <c r="Q51" i="17"/>
  <c r="P51" i="17"/>
  <c r="O51" i="17"/>
  <c r="N51" i="17"/>
  <c r="M51" i="17"/>
  <c r="L51" i="17"/>
  <c r="S47" i="17"/>
  <c r="R47" i="17"/>
  <c r="Q47" i="17"/>
  <c r="P47" i="17"/>
  <c r="O47" i="17"/>
  <c r="N47" i="17"/>
  <c r="M47" i="17"/>
  <c r="L47" i="17"/>
  <c r="S37" i="17"/>
  <c r="R37" i="17"/>
  <c r="Q37" i="17"/>
  <c r="P37" i="17"/>
  <c r="O37" i="17"/>
  <c r="N37" i="17"/>
  <c r="M37" i="17"/>
  <c r="L37" i="17"/>
  <c r="S33" i="17"/>
  <c r="R33" i="17"/>
  <c r="Q33" i="17"/>
  <c r="P33" i="17"/>
  <c r="O33" i="17"/>
  <c r="N33" i="17"/>
  <c r="M33" i="17"/>
  <c r="L33" i="17"/>
  <c r="S21" i="17"/>
  <c r="R21" i="17"/>
  <c r="Q21" i="17"/>
  <c r="P21" i="17"/>
  <c r="O21" i="17"/>
  <c r="N21" i="17"/>
  <c r="M21" i="17"/>
  <c r="L21" i="17"/>
  <c r="S14" i="17"/>
  <c r="R14" i="17"/>
  <c r="Q14" i="17"/>
  <c r="P14" i="17"/>
  <c r="O14" i="17"/>
  <c r="N14" i="17"/>
  <c r="M14" i="17"/>
  <c r="L14" i="17"/>
  <c r="T139" i="16"/>
  <c r="R139" i="16"/>
  <c r="Q139" i="16"/>
  <c r="O139" i="16"/>
  <c r="N139" i="16"/>
  <c r="L139" i="16"/>
  <c r="K139" i="16"/>
  <c r="I139" i="16"/>
  <c r="H139" i="16"/>
  <c r="T138" i="16"/>
  <c r="S138" i="16"/>
  <c r="S139" i="16" s="1"/>
  <c r="R138" i="16"/>
  <c r="Q138" i="16"/>
  <c r="P138" i="16"/>
  <c r="P139" i="16" s="1"/>
  <c r="O138" i="16"/>
  <c r="N138" i="16"/>
  <c r="M138" i="16"/>
  <c r="M139" i="16" s="1"/>
  <c r="L138" i="16"/>
  <c r="K138" i="16"/>
  <c r="J138" i="16"/>
  <c r="J139" i="16" s="1"/>
  <c r="I138" i="16"/>
  <c r="H138" i="16"/>
  <c r="U138" i="16" s="1"/>
  <c r="U137" i="16"/>
  <c r="U136" i="16"/>
  <c r="R131" i="16"/>
  <c r="O131" i="16"/>
  <c r="L131" i="16"/>
  <c r="I131" i="16"/>
  <c r="T130" i="16"/>
  <c r="S130" i="16"/>
  <c r="R130" i="16"/>
  <c r="Q130" i="16"/>
  <c r="P130" i="16"/>
  <c r="O130" i="16"/>
  <c r="N130" i="16"/>
  <c r="M130" i="16"/>
  <c r="L130" i="16"/>
  <c r="K130" i="16"/>
  <c r="J130" i="16"/>
  <c r="I130" i="16"/>
  <c r="H130" i="16"/>
  <c r="U130" i="16" s="1"/>
  <c r="U129" i="16"/>
  <c r="U128" i="16"/>
  <c r="U127" i="16"/>
  <c r="T125" i="16"/>
  <c r="S125" i="16"/>
  <c r="R125" i="16"/>
  <c r="Q125" i="16"/>
  <c r="P125" i="16"/>
  <c r="O125" i="16"/>
  <c r="N125" i="16"/>
  <c r="M125" i="16"/>
  <c r="L125" i="16"/>
  <c r="K125" i="16"/>
  <c r="J125" i="16"/>
  <c r="I125" i="16"/>
  <c r="H125" i="16"/>
  <c r="U125" i="16" s="1"/>
  <c r="U124" i="16"/>
  <c r="T122" i="16"/>
  <c r="T131" i="16" s="1"/>
  <c r="S122" i="16"/>
  <c r="S131" i="16" s="1"/>
  <c r="R122" i="16"/>
  <c r="Q122" i="16"/>
  <c r="Q131" i="16" s="1"/>
  <c r="P122" i="16"/>
  <c r="P131" i="16" s="1"/>
  <c r="O122" i="16"/>
  <c r="N122" i="16"/>
  <c r="N131" i="16" s="1"/>
  <c r="M122" i="16"/>
  <c r="M131" i="16" s="1"/>
  <c r="L122" i="16"/>
  <c r="K122" i="16"/>
  <c r="K131" i="16" s="1"/>
  <c r="J122" i="16"/>
  <c r="J131" i="16" s="1"/>
  <c r="I122" i="16"/>
  <c r="H122" i="16"/>
  <c r="H131" i="16" s="1"/>
  <c r="U121" i="16"/>
  <c r="R118" i="16"/>
  <c r="Q118" i="16"/>
  <c r="P118" i="16"/>
  <c r="L118" i="16"/>
  <c r="K118" i="16"/>
  <c r="J118" i="16"/>
  <c r="U117" i="16"/>
  <c r="T116" i="16"/>
  <c r="T118" i="16" s="1"/>
  <c r="S116" i="16"/>
  <c r="S118" i="16" s="1"/>
  <c r="R116" i="16"/>
  <c r="Q116" i="16"/>
  <c r="P116" i="16"/>
  <c r="O116" i="16"/>
  <c r="O118" i="16" s="1"/>
  <c r="N116" i="16"/>
  <c r="N118" i="16" s="1"/>
  <c r="M116" i="16"/>
  <c r="M118" i="16" s="1"/>
  <c r="L116" i="16"/>
  <c r="K116" i="16"/>
  <c r="J116" i="16"/>
  <c r="I116" i="16"/>
  <c r="I118" i="16" s="1"/>
  <c r="H116" i="16"/>
  <c r="H118" i="16" s="1"/>
  <c r="U118" i="16" s="1"/>
  <c r="U115" i="16"/>
  <c r="Q112" i="16"/>
  <c r="P112" i="16"/>
  <c r="K112" i="16"/>
  <c r="J112" i="16"/>
  <c r="T111" i="16"/>
  <c r="S111" i="16"/>
  <c r="R111" i="16"/>
  <c r="Q111" i="16"/>
  <c r="P111" i="16"/>
  <c r="O111" i="16"/>
  <c r="N111" i="16"/>
  <c r="M111" i="16"/>
  <c r="L111" i="16"/>
  <c r="K111" i="16"/>
  <c r="J111" i="16"/>
  <c r="I111" i="16"/>
  <c r="U111" i="16" s="1"/>
  <c r="H111" i="16"/>
  <c r="U110" i="16"/>
  <c r="U109" i="16"/>
  <c r="U108" i="16"/>
  <c r="U107" i="16"/>
  <c r="U106" i="16"/>
  <c r="U105" i="16"/>
  <c r="U104" i="16"/>
  <c r="U103" i="16"/>
  <c r="U102" i="16"/>
  <c r="U101" i="16"/>
  <c r="T99" i="16"/>
  <c r="S99" i="16"/>
  <c r="R99" i="16"/>
  <c r="Q99" i="16"/>
  <c r="P99" i="16"/>
  <c r="O99" i="16"/>
  <c r="N99" i="16"/>
  <c r="M99" i="16"/>
  <c r="L99" i="16"/>
  <c r="K99" i="16"/>
  <c r="J99" i="16"/>
  <c r="I99" i="16"/>
  <c r="U99" i="16" s="1"/>
  <c r="H99" i="16"/>
  <c r="U98" i="16"/>
  <c r="U97" i="16"/>
  <c r="U96" i="16"/>
  <c r="U95" i="16"/>
  <c r="U94" i="16"/>
  <c r="U93" i="16"/>
  <c r="U92" i="16"/>
  <c r="U91" i="16"/>
  <c r="U90" i="16"/>
  <c r="U89" i="16"/>
  <c r="U88" i="16"/>
  <c r="U87" i="16"/>
  <c r="U86" i="16"/>
  <c r="U85" i="16"/>
  <c r="U84" i="16"/>
  <c r="U83" i="16"/>
  <c r="U82" i="16"/>
  <c r="U81" i="16"/>
  <c r="U80" i="16"/>
  <c r="U79" i="16"/>
  <c r="U78" i="16"/>
  <c r="U77" i="16"/>
  <c r="U76" i="16"/>
  <c r="U75" i="16"/>
  <c r="U74" i="16"/>
  <c r="U73" i="16"/>
  <c r="U72" i="16"/>
  <c r="U71" i="16"/>
  <c r="U70" i="16"/>
  <c r="T68" i="16"/>
  <c r="T112" i="16" s="1"/>
  <c r="S68" i="16"/>
  <c r="S112" i="16" s="1"/>
  <c r="R68" i="16"/>
  <c r="R112" i="16" s="1"/>
  <c r="Q68" i="16"/>
  <c r="P68" i="16"/>
  <c r="O68" i="16"/>
  <c r="O112" i="16" s="1"/>
  <c r="N68" i="16"/>
  <c r="N112" i="16" s="1"/>
  <c r="M68" i="16"/>
  <c r="M112" i="16" s="1"/>
  <c r="L68" i="16"/>
  <c r="L112" i="16" s="1"/>
  <c r="K68" i="16"/>
  <c r="J68" i="16"/>
  <c r="I68" i="16"/>
  <c r="I112" i="16" s="1"/>
  <c r="H68" i="16"/>
  <c r="H112" i="16" s="1"/>
  <c r="U67" i="16"/>
  <c r="U66" i="16"/>
  <c r="T62" i="16"/>
  <c r="S62" i="16"/>
  <c r="R62" i="16"/>
  <c r="Q62" i="16"/>
  <c r="P62" i="16"/>
  <c r="O62" i="16"/>
  <c r="N62" i="16"/>
  <c r="M62" i="16"/>
  <c r="L62" i="16"/>
  <c r="K62" i="16"/>
  <c r="J62" i="16"/>
  <c r="I62" i="16"/>
  <c r="H62" i="16"/>
  <c r="U62" i="16" s="1"/>
  <c r="U61" i="16"/>
  <c r="U60" i="16"/>
  <c r="T58" i="16"/>
  <c r="S58" i="16"/>
  <c r="R58" i="16"/>
  <c r="Q58" i="16"/>
  <c r="Q63" i="16" s="1"/>
  <c r="Q132" i="16" s="1"/>
  <c r="P58" i="16"/>
  <c r="O58" i="16"/>
  <c r="N58" i="16"/>
  <c r="M58" i="16"/>
  <c r="L58" i="16"/>
  <c r="K58" i="16"/>
  <c r="K63" i="16" s="1"/>
  <c r="K132" i="16" s="1"/>
  <c r="J58" i="16"/>
  <c r="I58" i="16"/>
  <c r="H58" i="16"/>
  <c r="U58" i="16" s="1"/>
  <c r="U57" i="16"/>
  <c r="U56" i="16"/>
  <c r="U55" i="16"/>
  <c r="T53" i="16"/>
  <c r="S53" i="16"/>
  <c r="R53" i="16"/>
  <c r="Q53" i="16"/>
  <c r="P53" i="16"/>
  <c r="O53" i="16"/>
  <c r="N53" i="16"/>
  <c r="M53" i="16"/>
  <c r="L53" i="16"/>
  <c r="K53" i="16"/>
  <c r="J53" i="16"/>
  <c r="I53" i="16"/>
  <c r="H53" i="16"/>
  <c r="U53" i="16" s="1"/>
  <c r="U52" i="16"/>
  <c r="U51" i="16"/>
  <c r="T49" i="16"/>
  <c r="T63" i="16" s="1"/>
  <c r="T132" i="16" s="1"/>
  <c r="S49" i="16"/>
  <c r="R49" i="16"/>
  <c r="Q49" i="16"/>
  <c r="P49" i="16"/>
  <c r="O49" i="16"/>
  <c r="N49" i="16"/>
  <c r="N63" i="16" s="1"/>
  <c r="N132" i="16" s="1"/>
  <c r="M49" i="16"/>
  <c r="L49" i="16"/>
  <c r="K49" i="16"/>
  <c r="J49" i="16"/>
  <c r="I49" i="16"/>
  <c r="H49" i="16"/>
  <c r="H63" i="16" s="1"/>
  <c r="U48" i="16"/>
  <c r="U47" i="16"/>
  <c r="T45" i="16"/>
  <c r="S45" i="16"/>
  <c r="S63" i="16" s="1"/>
  <c r="R45" i="16"/>
  <c r="R63" i="16" s="1"/>
  <c r="Q45" i="16"/>
  <c r="P45" i="16"/>
  <c r="P63" i="16" s="1"/>
  <c r="P132" i="16" s="1"/>
  <c r="O45" i="16"/>
  <c r="O63" i="16" s="1"/>
  <c r="O132" i="16" s="1"/>
  <c r="N45" i="16"/>
  <c r="M45" i="16"/>
  <c r="M63" i="16" s="1"/>
  <c r="L45" i="16"/>
  <c r="L63" i="16" s="1"/>
  <c r="K45" i="16"/>
  <c r="J45" i="16"/>
  <c r="J63" i="16" s="1"/>
  <c r="J132" i="16" s="1"/>
  <c r="I45" i="16"/>
  <c r="U45" i="16" s="1"/>
  <c r="H45" i="16"/>
  <c r="U44" i="16"/>
  <c r="U43" i="16"/>
  <c r="U42" i="16"/>
  <c r="Q38" i="16"/>
  <c r="Q133" i="16" s="1"/>
  <c r="Q140" i="16" s="1"/>
  <c r="K38" i="16"/>
  <c r="K133" i="16" s="1"/>
  <c r="K140" i="16" s="1"/>
  <c r="T37" i="16"/>
  <c r="S37" i="16"/>
  <c r="R37" i="16"/>
  <c r="Q37" i="16"/>
  <c r="P37" i="16"/>
  <c r="O37" i="16"/>
  <c r="N37" i="16"/>
  <c r="M37" i="16"/>
  <c r="L37" i="16"/>
  <c r="K37" i="16"/>
  <c r="J37" i="16"/>
  <c r="I37" i="16"/>
  <c r="H37" i="16"/>
  <c r="U37" i="16" s="1"/>
  <c r="U36" i="16"/>
  <c r="Q34" i="16"/>
  <c r="P34" i="16"/>
  <c r="P38" i="16" s="1"/>
  <c r="K34" i="16"/>
  <c r="J34" i="16"/>
  <c r="J38" i="16" s="1"/>
  <c r="T33" i="16"/>
  <c r="S33" i="16"/>
  <c r="R33" i="16"/>
  <c r="Q33" i="16"/>
  <c r="P33" i="16"/>
  <c r="O33" i="16"/>
  <c r="N33" i="16"/>
  <c r="M33" i="16"/>
  <c r="L33" i="16"/>
  <c r="K33" i="16"/>
  <c r="J33" i="16"/>
  <c r="I33" i="16"/>
  <c r="U33" i="16" s="1"/>
  <c r="H33" i="16"/>
  <c r="U32" i="16"/>
  <c r="U31" i="16"/>
  <c r="U30" i="16"/>
  <c r="U29" i="16"/>
  <c r="U28" i="16"/>
  <c r="U27" i="16"/>
  <c r="U26" i="16"/>
  <c r="U25" i="16"/>
  <c r="U24" i="16"/>
  <c r="U23" i="16"/>
  <c r="T21" i="16"/>
  <c r="S21" i="16"/>
  <c r="R21" i="16"/>
  <c r="Q21" i="16"/>
  <c r="P21" i="16"/>
  <c r="O21" i="16"/>
  <c r="N21" i="16"/>
  <c r="M21" i="16"/>
  <c r="L21" i="16"/>
  <c r="K21" i="16"/>
  <c r="J21" i="16"/>
  <c r="I21" i="16"/>
  <c r="U21" i="16" s="1"/>
  <c r="H21" i="16"/>
  <c r="U20" i="16"/>
  <c r="U19" i="16"/>
  <c r="U18" i="16"/>
  <c r="U17" i="16"/>
  <c r="U16" i="16"/>
  <c r="T14" i="16"/>
  <c r="T34" i="16" s="1"/>
  <c r="T38" i="16" s="1"/>
  <c r="S14" i="16"/>
  <c r="S34" i="16" s="1"/>
  <c r="S38" i="16" s="1"/>
  <c r="R14" i="16"/>
  <c r="R34" i="16" s="1"/>
  <c r="R38" i="16" s="1"/>
  <c r="Q14" i="16"/>
  <c r="P14" i="16"/>
  <c r="O14" i="16"/>
  <c r="O34" i="16" s="1"/>
  <c r="O38" i="16" s="1"/>
  <c r="O133" i="16" s="1"/>
  <c r="O140" i="16" s="1"/>
  <c r="N14" i="16"/>
  <c r="N34" i="16" s="1"/>
  <c r="N38" i="16" s="1"/>
  <c r="N133" i="16" s="1"/>
  <c r="N140" i="16" s="1"/>
  <c r="M14" i="16"/>
  <c r="M34" i="16" s="1"/>
  <c r="M38" i="16" s="1"/>
  <c r="L14" i="16"/>
  <c r="L34" i="16" s="1"/>
  <c r="L38" i="16" s="1"/>
  <c r="K14" i="16"/>
  <c r="J14" i="16"/>
  <c r="I14" i="16"/>
  <c r="I34" i="16" s="1"/>
  <c r="I38" i="16" s="1"/>
  <c r="H14" i="16"/>
  <c r="H34" i="16" s="1"/>
  <c r="U13" i="16"/>
  <c r="U12" i="16"/>
  <c r="U11" i="16"/>
  <c r="U10" i="16"/>
  <c r="U9" i="16"/>
  <c r="U8" i="16"/>
  <c r="U7" i="16"/>
  <c r="U6" i="16"/>
  <c r="U5" i="16"/>
  <c r="Y149" i="28" l="1"/>
  <c r="O172" i="28"/>
  <c r="O179" i="28" s="1"/>
  <c r="U172" i="28"/>
  <c r="U179" i="28" s="1"/>
  <c r="Q171" i="28"/>
  <c r="AA172" i="28"/>
  <c r="AA179" i="28" s="1"/>
  <c r="T172" i="28"/>
  <c r="T179" i="28" s="1"/>
  <c r="Y143" i="28"/>
  <c r="P172" i="28"/>
  <c r="P179" i="28" s="1"/>
  <c r="V172" i="28"/>
  <c r="V179" i="28" s="1"/>
  <c r="R171" i="28"/>
  <c r="S172" i="28"/>
  <c r="S179" i="28" s="1"/>
  <c r="N172" i="28"/>
  <c r="N179" i="28" s="1"/>
  <c r="Y75" i="28"/>
  <c r="Y171" i="28" s="1"/>
  <c r="Q172" i="28"/>
  <c r="Q179" i="28" s="1"/>
  <c r="Z171" i="28"/>
  <c r="W171" i="28"/>
  <c r="W172" i="28" s="1"/>
  <c r="W179" i="28" s="1"/>
  <c r="R172" i="28"/>
  <c r="R179" i="28" s="1"/>
  <c r="Z172" i="28"/>
  <c r="Z179" i="28" s="1"/>
  <c r="M171" i="28"/>
  <c r="M172" i="28" s="1"/>
  <c r="M179" i="28" s="1"/>
  <c r="S171" i="28"/>
  <c r="AA171" i="28"/>
  <c r="Y178" i="28"/>
  <c r="Y80" i="28"/>
  <c r="L171" i="28"/>
  <c r="Y147" i="28"/>
  <c r="L34" i="28"/>
  <c r="L7" i="18"/>
  <c r="L5" i="18"/>
  <c r="M172" i="27"/>
  <c r="M179" i="27" s="1"/>
  <c r="AA172" i="27"/>
  <c r="AA179" i="27" s="1"/>
  <c r="N171" i="27"/>
  <c r="T171" i="27"/>
  <c r="T172" i="27" s="1"/>
  <c r="T179" i="27" s="1"/>
  <c r="Y149" i="27"/>
  <c r="N172" i="27"/>
  <c r="N179" i="27" s="1"/>
  <c r="Y143" i="27"/>
  <c r="O172" i="27"/>
  <c r="O179" i="27" s="1"/>
  <c r="U172" i="27"/>
  <c r="U179" i="27" s="1"/>
  <c r="P171" i="27"/>
  <c r="P172" i="27" s="1"/>
  <c r="P179" i="27" s="1"/>
  <c r="V171" i="27"/>
  <c r="V172" i="27" s="1"/>
  <c r="V179" i="27" s="1"/>
  <c r="M171" i="27"/>
  <c r="L38" i="27"/>
  <c r="Y34" i="27"/>
  <c r="S171" i="27"/>
  <c r="S172" i="27" s="1"/>
  <c r="S179" i="27" s="1"/>
  <c r="Y178" i="27"/>
  <c r="Y156" i="27"/>
  <c r="Y80" i="27"/>
  <c r="Y14" i="27"/>
  <c r="L75" i="27"/>
  <c r="L34" i="26"/>
  <c r="R34" i="26"/>
  <c r="Z34" i="26"/>
  <c r="Z38" i="26" s="1"/>
  <c r="M165" i="26"/>
  <c r="S165" i="26"/>
  <c r="AA165" i="26"/>
  <c r="L143" i="26"/>
  <c r="R143" i="26"/>
  <c r="N38" i="26"/>
  <c r="T38" i="26"/>
  <c r="AA64" i="26"/>
  <c r="AA75" i="26" s="1"/>
  <c r="N165" i="26"/>
  <c r="T165" i="26"/>
  <c r="V75" i="26"/>
  <c r="Z143" i="26"/>
  <c r="Q34" i="26"/>
  <c r="Q38" i="26" s="1"/>
  <c r="W34" i="26"/>
  <c r="W38" i="26" s="1"/>
  <c r="R75" i="26"/>
  <c r="Z75" i="26"/>
  <c r="M143" i="26"/>
  <c r="S143" i="26"/>
  <c r="AA143" i="26"/>
  <c r="O143" i="26"/>
  <c r="M34" i="26"/>
  <c r="M38" i="26" s="1"/>
  <c r="S34" i="26"/>
  <c r="S38" i="26" s="1"/>
  <c r="AA34" i="26"/>
  <c r="AA38" i="26" s="1"/>
  <c r="N143" i="26"/>
  <c r="T143" i="26"/>
  <c r="P165" i="26"/>
  <c r="V165" i="26"/>
  <c r="U143" i="26"/>
  <c r="P75" i="26"/>
  <c r="P34" i="26"/>
  <c r="P38" i="26" s="1"/>
  <c r="V34" i="26"/>
  <c r="V38" i="26" s="1"/>
  <c r="Y37" i="26"/>
  <c r="Q75" i="26"/>
  <c r="W75" i="26"/>
  <c r="Y56" i="26"/>
  <c r="Y164" i="26"/>
  <c r="R38" i="26"/>
  <c r="M75" i="26"/>
  <c r="S75" i="26"/>
  <c r="Y119" i="26"/>
  <c r="O165" i="26"/>
  <c r="U165" i="26"/>
  <c r="Y159" i="26"/>
  <c r="Y21" i="26"/>
  <c r="Y33" i="26"/>
  <c r="N75" i="26"/>
  <c r="T75" i="26"/>
  <c r="Y74" i="26"/>
  <c r="P143" i="26"/>
  <c r="V143" i="26"/>
  <c r="Y142" i="26"/>
  <c r="O75" i="26"/>
  <c r="U75" i="26"/>
  <c r="Y69" i="26"/>
  <c r="Q143" i="26"/>
  <c r="W143" i="26"/>
  <c r="Q165" i="26"/>
  <c r="W165" i="26"/>
  <c r="Y177" i="26"/>
  <c r="O34" i="26"/>
  <c r="O38" i="26" s="1"/>
  <c r="U34" i="26"/>
  <c r="U38" i="26" s="1"/>
  <c r="Y60" i="26"/>
  <c r="Y64" i="26"/>
  <c r="Y147" i="26"/>
  <c r="Y156" i="26"/>
  <c r="R165" i="26"/>
  <c r="Z165" i="26"/>
  <c r="Y178" i="26"/>
  <c r="L38" i="26"/>
  <c r="Y149" i="26"/>
  <c r="Y14" i="26"/>
  <c r="L75" i="26"/>
  <c r="L165" i="26"/>
  <c r="Y80" i="26"/>
  <c r="AA66" i="25"/>
  <c r="AA143" i="25" s="1"/>
  <c r="AA144" i="25" s="1"/>
  <c r="AA151" i="25" s="1"/>
  <c r="U144" i="25"/>
  <c r="U151" i="25" s="1"/>
  <c r="Y66" i="25"/>
  <c r="Y118" i="25"/>
  <c r="L143" i="25"/>
  <c r="R143" i="25"/>
  <c r="O144" i="25"/>
  <c r="O151" i="25" s="1"/>
  <c r="V144" i="25"/>
  <c r="V151" i="25" s="1"/>
  <c r="Q143" i="25"/>
  <c r="Q144" i="25"/>
  <c r="Q151" i="25" s="1"/>
  <c r="W144" i="25"/>
  <c r="W151" i="25" s="1"/>
  <c r="Y124" i="25"/>
  <c r="Y140" i="25"/>
  <c r="L38" i="25"/>
  <c r="Y34" i="25"/>
  <c r="W143" i="25"/>
  <c r="R144" i="25"/>
  <c r="R151" i="25" s="1"/>
  <c r="M144" i="25"/>
  <c r="M151" i="25" s="1"/>
  <c r="S144" i="25"/>
  <c r="S151" i="25" s="1"/>
  <c r="N143" i="25"/>
  <c r="N144" i="25" s="1"/>
  <c r="N151" i="25" s="1"/>
  <c r="T143" i="25"/>
  <c r="T144" i="25" s="1"/>
  <c r="T151" i="25" s="1"/>
  <c r="P143" i="25"/>
  <c r="P144" i="25" s="1"/>
  <c r="P151" i="25" s="1"/>
  <c r="V143" i="25"/>
  <c r="Y150" i="25"/>
  <c r="Y71" i="25"/>
  <c r="Y131" i="25"/>
  <c r="Y14" i="25"/>
  <c r="C22" i="18"/>
  <c r="L166" i="24"/>
  <c r="R166" i="24"/>
  <c r="Z166" i="24"/>
  <c r="M34" i="24"/>
  <c r="M38" i="24" s="1"/>
  <c r="S34" i="24"/>
  <c r="S38" i="24" s="1"/>
  <c r="AA34" i="24"/>
  <c r="AA38" i="24" s="1"/>
  <c r="O144" i="24"/>
  <c r="U144" i="24"/>
  <c r="Q75" i="24"/>
  <c r="W75" i="24"/>
  <c r="N34" i="24"/>
  <c r="N38" i="24" s="1"/>
  <c r="T34" i="24"/>
  <c r="T38" i="24" s="1"/>
  <c r="AA64" i="24"/>
  <c r="AA75" i="24" s="1"/>
  <c r="P144" i="24"/>
  <c r="V144" i="24"/>
  <c r="Y143" i="24"/>
  <c r="M166" i="24"/>
  <c r="S166" i="24"/>
  <c r="AA166" i="24"/>
  <c r="O38" i="24"/>
  <c r="U38" i="24"/>
  <c r="Q144" i="24"/>
  <c r="W144" i="24"/>
  <c r="O166" i="24"/>
  <c r="U166" i="24"/>
  <c r="Q38" i="24"/>
  <c r="W38" i="24"/>
  <c r="Y56" i="24"/>
  <c r="R75" i="24"/>
  <c r="Z75" i="24"/>
  <c r="N144" i="24"/>
  <c r="T144" i="24"/>
  <c r="Q166" i="24"/>
  <c r="W166" i="24"/>
  <c r="L34" i="24"/>
  <c r="L38" i="24" s="1"/>
  <c r="R34" i="24"/>
  <c r="R38" i="24" s="1"/>
  <c r="Z34" i="24"/>
  <c r="Z38" i="24" s="1"/>
  <c r="M75" i="24"/>
  <c r="S75" i="24"/>
  <c r="N166" i="24"/>
  <c r="T166" i="24"/>
  <c r="Y165" i="24"/>
  <c r="Y21" i="24"/>
  <c r="Y33" i="24"/>
  <c r="N75" i="24"/>
  <c r="T75" i="24"/>
  <c r="Y74" i="24"/>
  <c r="L144" i="24"/>
  <c r="R144" i="24"/>
  <c r="Z144" i="24"/>
  <c r="Y160" i="24"/>
  <c r="O75" i="24"/>
  <c r="U75" i="24"/>
  <c r="Y69" i="24"/>
  <c r="M144" i="24"/>
  <c r="S144" i="24"/>
  <c r="AA144" i="24"/>
  <c r="P166" i="24"/>
  <c r="V166" i="24"/>
  <c r="P75" i="24"/>
  <c r="V75" i="24"/>
  <c r="Y60" i="24"/>
  <c r="Y64" i="24"/>
  <c r="Y176" i="24"/>
  <c r="P34" i="24"/>
  <c r="P38" i="24" s="1"/>
  <c r="V34" i="24"/>
  <c r="V38" i="24" s="1"/>
  <c r="Y37" i="24"/>
  <c r="Y120" i="24"/>
  <c r="Y148" i="24"/>
  <c r="Y177" i="24"/>
  <c r="Y150" i="24"/>
  <c r="Y80" i="24"/>
  <c r="Y157" i="24"/>
  <c r="Y14" i="24"/>
  <c r="L75" i="24"/>
  <c r="Y149" i="23"/>
  <c r="W140" i="23"/>
  <c r="Y139" i="23"/>
  <c r="W118" i="23"/>
  <c r="W143" i="23" s="1"/>
  <c r="V118" i="23"/>
  <c r="Y65" i="23"/>
  <c r="Y60" i="23"/>
  <c r="Y55" i="23"/>
  <c r="V66" i="23"/>
  <c r="W34" i="23"/>
  <c r="W38" i="23" s="1"/>
  <c r="Y33" i="23"/>
  <c r="V34" i="23"/>
  <c r="V38" i="23" s="1"/>
  <c r="Y21" i="23"/>
  <c r="Y117" i="23"/>
  <c r="U118" i="23"/>
  <c r="U143" i="23"/>
  <c r="U144" i="23" s="1"/>
  <c r="U151" i="23" s="1"/>
  <c r="Y104" i="23"/>
  <c r="AA66" i="23"/>
  <c r="AA143" i="23" s="1"/>
  <c r="AA144" i="23" s="1"/>
  <c r="AA151" i="23" s="1"/>
  <c r="O144" i="23"/>
  <c r="O151" i="23" s="1"/>
  <c r="Y150" i="23"/>
  <c r="P144" i="23"/>
  <c r="P151" i="23" s="1"/>
  <c r="Q143" i="23"/>
  <c r="Q144" i="23"/>
  <c r="Q151" i="23" s="1"/>
  <c r="L38" i="23"/>
  <c r="Y124" i="23"/>
  <c r="M144" i="23"/>
  <c r="M151" i="23" s="1"/>
  <c r="S144" i="23"/>
  <c r="S151" i="23" s="1"/>
  <c r="N143" i="23"/>
  <c r="N144" i="23" s="1"/>
  <c r="N151" i="23" s="1"/>
  <c r="T143" i="23"/>
  <c r="T144" i="23" s="1"/>
  <c r="T151" i="23" s="1"/>
  <c r="Y14" i="23"/>
  <c r="L66" i="23"/>
  <c r="L140" i="23"/>
  <c r="Y140" i="23" s="1"/>
  <c r="Y71" i="23"/>
  <c r="P34" i="22"/>
  <c r="P38" i="22" s="1"/>
  <c r="V34" i="22"/>
  <c r="V38" i="22" s="1"/>
  <c r="L34" i="22"/>
  <c r="L38" i="22" s="1"/>
  <c r="R34" i="22"/>
  <c r="R38" i="22" s="1"/>
  <c r="Z34" i="22"/>
  <c r="S149" i="22"/>
  <c r="Q171" i="22"/>
  <c r="Z38" i="22"/>
  <c r="N149" i="22"/>
  <c r="T149" i="22"/>
  <c r="X124" i="22"/>
  <c r="O149" i="22"/>
  <c r="U149" i="22"/>
  <c r="N34" i="22"/>
  <c r="N38" i="22" s="1"/>
  <c r="T34" i="22"/>
  <c r="T38" i="22" s="1"/>
  <c r="O68" i="22"/>
  <c r="U68" i="22"/>
  <c r="X53" i="22"/>
  <c r="X57" i="22"/>
  <c r="O38" i="22"/>
  <c r="U38" i="22"/>
  <c r="P68" i="22"/>
  <c r="V68" i="22"/>
  <c r="Z149" i="22"/>
  <c r="Z57" i="22"/>
  <c r="Z68" i="22" s="1"/>
  <c r="M149" i="22"/>
  <c r="N171" i="22"/>
  <c r="T171" i="22"/>
  <c r="X165" i="22"/>
  <c r="X37" i="22"/>
  <c r="X148" i="22"/>
  <c r="X153" i="22"/>
  <c r="K171" i="22"/>
  <c r="X47" i="22"/>
  <c r="Q68" i="22"/>
  <c r="Y68" i="22"/>
  <c r="P149" i="22"/>
  <c r="V149" i="22"/>
  <c r="P171" i="22"/>
  <c r="V171" i="22"/>
  <c r="K34" i="22"/>
  <c r="K38" i="22" s="1"/>
  <c r="Q34" i="22"/>
  <c r="Q38" i="22" s="1"/>
  <c r="Y34" i="22"/>
  <c r="Y38" i="22" s="1"/>
  <c r="L68" i="22"/>
  <c r="R68" i="22"/>
  <c r="X67" i="22"/>
  <c r="K149" i="22"/>
  <c r="Q149" i="22"/>
  <c r="Y149" i="22"/>
  <c r="X162" i="22"/>
  <c r="Y171" i="22"/>
  <c r="X184" i="22"/>
  <c r="X21" i="22"/>
  <c r="X33" i="22"/>
  <c r="M68" i="22"/>
  <c r="S68" i="22"/>
  <c r="X62" i="22"/>
  <c r="L149" i="22"/>
  <c r="R149" i="22"/>
  <c r="K155" i="22"/>
  <c r="X155" i="22" s="1"/>
  <c r="L171" i="22"/>
  <c r="R171" i="22"/>
  <c r="Z171" i="22"/>
  <c r="M34" i="22"/>
  <c r="M38" i="22" s="1"/>
  <c r="S34" i="22"/>
  <c r="S38" i="22" s="1"/>
  <c r="N68" i="22"/>
  <c r="T68" i="22"/>
  <c r="M171" i="22"/>
  <c r="S171" i="22"/>
  <c r="X170" i="22"/>
  <c r="K185" i="22"/>
  <c r="X185" i="22" s="1"/>
  <c r="X73" i="22"/>
  <c r="X14" i="22"/>
  <c r="K68" i="22"/>
  <c r="AA118" i="21"/>
  <c r="AA143" i="21" s="1"/>
  <c r="AA144" i="21" s="1"/>
  <c r="AA151" i="21" s="1"/>
  <c r="Y118" i="21"/>
  <c r="Y124" i="21"/>
  <c r="L38" i="21"/>
  <c r="Y34" i="21"/>
  <c r="R144" i="21"/>
  <c r="R151" i="21" s="1"/>
  <c r="Z144" i="21"/>
  <c r="Z151" i="21" s="1"/>
  <c r="T143" i="21"/>
  <c r="T144" i="21" s="1"/>
  <c r="T151" i="21" s="1"/>
  <c r="Y140" i="21"/>
  <c r="O144" i="21"/>
  <c r="O151" i="21" s="1"/>
  <c r="U144" i="21"/>
  <c r="U151" i="21" s="1"/>
  <c r="N143" i="21"/>
  <c r="N144" i="21" s="1"/>
  <c r="N151" i="21" s="1"/>
  <c r="P144" i="21"/>
  <c r="P151" i="21" s="1"/>
  <c r="V144" i="21"/>
  <c r="V151" i="21" s="1"/>
  <c r="Q143" i="21"/>
  <c r="Q144" i="21" s="1"/>
  <c r="Q151" i="21" s="1"/>
  <c r="W143" i="21"/>
  <c r="W144" i="21" s="1"/>
  <c r="W151" i="21" s="1"/>
  <c r="Y131" i="21"/>
  <c r="L150" i="21"/>
  <c r="Y150" i="21" s="1"/>
  <c r="Y14" i="21"/>
  <c r="L66" i="21"/>
  <c r="Y122" i="21"/>
  <c r="AA66" i="20"/>
  <c r="AA34" i="20"/>
  <c r="AA38" i="20" s="1"/>
  <c r="AA118" i="20"/>
  <c r="R143" i="20"/>
  <c r="R144" i="20" s="1"/>
  <c r="R151" i="20" s="1"/>
  <c r="Z143" i="20"/>
  <c r="Z144" i="20" s="1"/>
  <c r="Z151" i="20" s="1"/>
  <c r="L38" i="20"/>
  <c r="Y34" i="20"/>
  <c r="M143" i="20"/>
  <c r="S143" i="20"/>
  <c r="S144" i="20" s="1"/>
  <c r="S151" i="20" s="1"/>
  <c r="AA143" i="20"/>
  <c r="AA144" i="20" s="1"/>
  <c r="AA151" i="20" s="1"/>
  <c r="M144" i="20"/>
  <c r="M151" i="20" s="1"/>
  <c r="Y124" i="20"/>
  <c r="Y150" i="20"/>
  <c r="N144" i="20"/>
  <c r="N151" i="20" s="1"/>
  <c r="O144" i="20"/>
  <c r="O151" i="20" s="1"/>
  <c r="U144" i="20"/>
  <c r="U151" i="20" s="1"/>
  <c r="P143" i="20"/>
  <c r="V143" i="20"/>
  <c r="Q143" i="20"/>
  <c r="Q144" i="20" s="1"/>
  <c r="Q151" i="20" s="1"/>
  <c r="P144" i="20"/>
  <c r="P151" i="20" s="1"/>
  <c r="V144" i="20"/>
  <c r="V151" i="20" s="1"/>
  <c r="Y14" i="20"/>
  <c r="L66" i="20"/>
  <c r="L140" i="20"/>
  <c r="Y140" i="20" s="1"/>
  <c r="L118" i="20"/>
  <c r="Y118" i="20" s="1"/>
  <c r="W140" i="19"/>
  <c r="V118" i="19"/>
  <c r="V143" i="19" s="1"/>
  <c r="V144" i="19" s="1"/>
  <c r="V151" i="19" s="1"/>
  <c r="Y65" i="19"/>
  <c r="Y60" i="19"/>
  <c r="U66" i="19"/>
  <c r="V66" i="19"/>
  <c r="Y51" i="19"/>
  <c r="Y33" i="19"/>
  <c r="Y21" i="19"/>
  <c r="U34" i="19"/>
  <c r="U38" i="19" s="1"/>
  <c r="AA55" i="19"/>
  <c r="AA66" i="19" s="1"/>
  <c r="Y117" i="19"/>
  <c r="W143" i="19"/>
  <c r="W144" i="19" s="1"/>
  <c r="W151" i="19" s="1"/>
  <c r="U118" i="19"/>
  <c r="Y118" i="19" s="1"/>
  <c r="Y104" i="19"/>
  <c r="AA34" i="19"/>
  <c r="AA38" i="19" s="1"/>
  <c r="AA118" i="19"/>
  <c r="AA143" i="19" s="1"/>
  <c r="AA144" i="19" s="1"/>
  <c r="AA151" i="19" s="1"/>
  <c r="Q144" i="19"/>
  <c r="Q151" i="19" s="1"/>
  <c r="L143" i="19"/>
  <c r="T143" i="19"/>
  <c r="Y124" i="19"/>
  <c r="Y140" i="19"/>
  <c r="Y150" i="19"/>
  <c r="L38" i="19"/>
  <c r="Z143" i="19"/>
  <c r="Z144" i="19" s="1"/>
  <c r="Z151" i="19" s="1"/>
  <c r="S144" i="19"/>
  <c r="S151" i="19" s="1"/>
  <c r="T144" i="19"/>
  <c r="T151" i="19" s="1"/>
  <c r="M143" i="19"/>
  <c r="M144" i="19" s="1"/>
  <c r="M151" i="19" s="1"/>
  <c r="O144" i="19"/>
  <c r="O151" i="19" s="1"/>
  <c r="P143" i="19"/>
  <c r="P144" i="19" s="1"/>
  <c r="P151" i="19" s="1"/>
  <c r="N143" i="19"/>
  <c r="N144" i="19" s="1"/>
  <c r="N151" i="19" s="1"/>
  <c r="Y47" i="19"/>
  <c r="Y131" i="19"/>
  <c r="Y14" i="19"/>
  <c r="AA118" i="17"/>
  <c r="AA34" i="17"/>
  <c r="AA38" i="17" s="1"/>
  <c r="AA55" i="17"/>
  <c r="AA66" i="17"/>
  <c r="B80" i="18"/>
  <c r="C57" i="18"/>
  <c r="E4" i="18"/>
  <c r="O4" i="18" s="1"/>
  <c r="O3" i="18"/>
  <c r="L3" i="18"/>
  <c r="K10" i="18"/>
  <c r="H11" i="18"/>
  <c r="H12" i="18" s="1"/>
  <c r="L6" i="18"/>
  <c r="T140" i="17"/>
  <c r="Y33" i="17"/>
  <c r="T34" i="17"/>
  <c r="T38" i="17" s="1"/>
  <c r="N34" i="17"/>
  <c r="N38" i="17" s="1"/>
  <c r="Y47" i="17"/>
  <c r="Y104" i="17"/>
  <c r="Y131" i="17"/>
  <c r="U140" i="17"/>
  <c r="O118" i="17"/>
  <c r="Y65" i="17"/>
  <c r="U34" i="17"/>
  <c r="U38" i="17" s="1"/>
  <c r="U66" i="17"/>
  <c r="Q118" i="17"/>
  <c r="P66" i="17"/>
  <c r="W118" i="17"/>
  <c r="V140" i="17"/>
  <c r="Z140" i="17"/>
  <c r="L118" i="17"/>
  <c r="Z118" i="17"/>
  <c r="Y134" i="17"/>
  <c r="Z66" i="17"/>
  <c r="Q34" i="17"/>
  <c r="Q38" i="17" s="1"/>
  <c r="N118" i="17"/>
  <c r="O140" i="17"/>
  <c r="L34" i="17"/>
  <c r="L38" i="17" s="1"/>
  <c r="R34" i="17"/>
  <c r="R38" i="17" s="1"/>
  <c r="P140" i="17"/>
  <c r="T118" i="17"/>
  <c r="U118" i="17"/>
  <c r="Z34" i="17"/>
  <c r="Z38" i="17" s="1"/>
  <c r="W140" i="17"/>
  <c r="W34" i="17"/>
  <c r="W38" i="17" s="1"/>
  <c r="W66" i="17"/>
  <c r="Y21" i="17"/>
  <c r="Y37" i="17"/>
  <c r="Y51" i="17"/>
  <c r="Y117" i="17"/>
  <c r="V118" i="17"/>
  <c r="V34" i="17"/>
  <c r="V38" i="17" s="1"/>
  <c r="V66" i="17"/>
  <c r="Y150" i="17"/>
  <c r="R140" i="17"/>
  <c r="Y55" i="17"/>
  <c r="Y122" i="17"/>
  <c r="Y139" i="17"/>
  <c r="Y124" i="17"/>
  <c r="Y60" i="17"/>
  <c r="R118" i="17"/>
  <c r="Y149" i="17"/>
  <c r="Y14" i="17"/>
  <c r="L140" i="17"/>
  <c r="Q140" i="17"/>
  <c r="T66" i="17"/>
  <c r="Y71" i="17"/>
  <c r="R66" i="17"/>
  <c r="P34" i="17"/>
  <c r="P38" i="17" s="1"/>
  <c r="Q66" i="17"/>
  <c r="M118" i="17"/>
  <c r="S118" i="17"/>
  <c r="O34" i="17"/>
  <c r="O38" i="17" s="1"/>
  <c r="L66" i="17"/>
  <c r="O66" i="17"/>
  <c r="M66" i="17"/>
  <c r="S66" i="17"/>
  <c r="M140" i="17"/>
  <c r="S140" i="17"/>
  <c r="M34" i="17"/>
  <c r="M38" i="17" s="1"/>
  <c r="S34" i="17"/>
  <c r="S38" i="17" s="1"/>
  <c r="N66" i="17"/>
  <c r="P118" i="17"/>
  <c r="N140" i="17"/>
  <c r="L132" i="16"/>
  <c r="L133" i="16"/>
  <c r="L140" i="16" s="1"/>
  <c r="R133" i="16"/>
  <c r="R140" i="16" s="1"/>
  <c r="M132" i="16"/>
  <c r="M133" i="16" s="1"/>
  <c r="M140" i="16" s="1"/>
  <c r="S132" i="16"/>
  <c r="S133" i="16"/>
  <c r="S140" i="16" s="1"/>
  <c r="U131" i="16"/>
  <c r="U34" i="16"/>
  <c r="H38" i="16"/>
  <c r="T133" i="16"/>
  <c r="T140" i="16" s="1"/>
  <c r="J133" i="16"/>
  <c r="J140" i="16" s="1"/>
  <c r="U139" i="16"/>
  <c r="P133" i="16"/>
  <c r="P140" i="16" s="1"/>
  <c r="U63" i="16"/>
  <c r="H132" i="16"/>
  <c r="U132" i="16" s="1"/>
  <c r="R132" i="16"/>
  <c r="U112" i="16"/>
  <c r="U49" i="16"/>
  <c r="U14" i="16"/>
  <c r="U68" i="16"/>
  <c r="U116" i="16"/>
  <c r="U122" i="16"/>
  <c r="I63" i="16"/>
  <c r="I132" i="16" s="1"/>
  <c r="I133" i="16" s="1"/>
  <c r="I140" i="16" s="1"/>
  <c r="L38" i="28" l="1"/>
  <c r="Y34" i="28"/>
  <c r="Y75" i="27"/>
  <c r="Y171" i="27" s="1"/>
  <c r="L171" i="27"/>
  <c r="L172" i="27" s="1"/>
  <c r="Y38" i="27"/>
  <c r="N171" i="26"/>
  <c r="N172" i="26" s="1"/>
  <c r="N179" i="26" s="1"/>
  <c r="M171" i="26"/>
  <c r="M172" i="26" s="1"/>
  <c r="M179" i="26" s="1"/>
  <c r="AA171" i="26"/>
  <c r="AA172" i="26" s="1"/>
  <c r="AA179" i="26" s="1"/>
  <c r="Z171" i="26"/>
  <c r="Z172" i="26" s="1"/>
  <c r="Z179" i="26" s="1"/>
  <c r="R171" i="26"/>
  <c r="R172" i="26" s="1"/>
  <c r="R179" i="26" s="1"/>
  <c r="P171" i="26"/>
  <c r="P172" i="26" s="1"/>
  <c r="P179" i="26" s="1"/>
  <c r="S171" i="26"/>
  <c r="S172" i="26" s="1"/>
  <c r="S179" i="26" s="1"/>
  <c r="Y143" i="26"/>
  <c r="V171" i="26"/>
  <c r="V172" i="26" s="1"/>
  <c r="V179" i="26" s="1"/>
  <c r="U171" i="26"/>
  <c r="U172" i="26" s="1"/>
  <c r="U179" i="26" s="1"/>
  <c r="O171" i="26"/>
  <c r="O172" i="26" s="1"/>
  <c r="O179" i="26" s="1"/>
  <c r="T171" i="26"/>
  <c r="T172" i="26" s="1"/>
  <c r="T179" i="26" s="1"/>
  <c r="Y165" i="26"/>
  <c r="W171" i="26"/>
  <c r="W172" i="26" s="1"/>
  <c r="W179" i="26" s="1"/>
  <c r="Y34" i="26"/>
  <c r="Q171" i="26"/>
  <c r="Q172" i="26" s="1"/>
  <c r="Q179" i="26" s="1"/>
  <c r="L171" i="26"/>
  <c r="L172" i="26" s="1"/>
  <c r="Y75" i="26"/>
  <c r="Y38" i="26"/>
  <c r="L144" i="25"/>
  <c r="Y38" i="25"/>
  <c r="Y143" i="25"/>
  <c r="W170" i="24"/>
  <c r="R170" i="24"/>
  <c r="R171" i="24" s="1"/>
  <c r="R178" i="24" s="1"/>
  <c r="AA170" i="24"/>
  <c r="W171" i="24"/>
  <c r="W178" i="24" s="1"/>
  <c r="Y166" i="24"/>
  <c r="Z170" i="24"/>
  <c r="Z171" i="24" s="1"/>
  <c r="Z178" i="24" s="1"/>
  <c r="P170" i="24"/>
  <c r="P171" i="24" s="1"/>
  <c r="P178" i="24" s="1"/>
  <c r="Q170" i="24"/>
  <c r="Q171" i="24" s="1"/>
  <c r="Q178" i="24" s="1"/>
  <c r="U170" i="24"/>
  <c r="U171" i="24" s="1"/>
  <c r="U178" i="24" s="1"/>
  <c r="O170" i="24"/>
  <c r="O171" i="24" s="1"/>
  <c r="O178" i="24" s="1"/>
  <c r="N170" i="24"/>
  <c r="N171" i="24" s="1"/>
  <c r="N178" i="24" s="1"/>
  <c r="M170" i="24"/>
  <c r="M171" i="24" s="1"/>
  <c r="M178" i="24" s="1"/>
  <c r="V170" i="24"/>
  <c r="V171" i="24" s="1"/>
  <c r="V178" i="24" s="1"/>
  <c r="Y144" i="24"/>
  <c r="AA171" i="24"/>
  <c r="AA178" i="24" s="1"/>
  <c r="T170" i="24"/>
  <c r="T171" i="24" s="1"/>
  <c r="T178" i="24" s="1"/>
  <c r="S170" i="24"/>
  <c r="S171" i="24" s="1"/>
  <c r="S178" i="24" s="1"/>
  <c r="Y34" i="24"/>
  <c r="L170" i="24"/>
  <c r="L171" i="24" s="1"/>
  <c r="Y75" i="24"/>
  <c r="Y38" i="24"/>
  <c r="Y118" i="23"/>
  <c r="V143" i="23"/>
  <c r="V144" i="23" s="1"/>
  <c r="V151" i="23" s="1"/>
  <c r="W144" i="23"/>
  <c r="W151" i="23" s="1"/>
  <c r="Y34" i="23"/>
  <c r="Y66" i="23"/>
  <c r="L143" i="23"/>
  <c r="L144" i="23" s="1"/>
  <c r="Y38" i="23"/>
  <c r="U178" i="22"/>
  <c r="U179" i="22" s="1"/>
  <c r="U186" i="22" s="1"/>
  <c r="O178" i="22"/>
  <c r="O179" i="22" s="1"/>
  <c r="O186" i="22" s="1"/>
  <c r="V178" i="22"/>
  <c r="V179" i="22" s="1"/>
  <c r="V186" i="22" s="1"/>
  <c r="S178" i="22"/>
  <c r="S179" i="22" s="1"/>
  <c r="S186" i="22" s="1"/>
  <c r="T178" i="22"/>
  <c r="T179" i="22" s="1"/>
  <c r="T186" i="22" s="1"/>
  <c r="X149" i="22"/>
  <c r="X34" i="22"/>
  <c r="N178" i="22"/>
  <c r="N179" i="22" s="1"/>
  <c r="N186" i="22" s="1"/>
  <c r="P178" i="22"/>
  <c r="P179" i="22" s="1"/>
  <c r="P186" i="22" s="1"/>
  <c r="M178" i="22"/>
  <c r="M179" i="22" s="1"/>
  <c r="M186" i="22" s="1"/>
  <c r="X171" i="22"/>
  <c r="Y178" i="22"/>
  <c r="Y179" i="22" s="1"/>
  <c r="Y186" i="22" s="1"/>
  <c r="Q178" i="22"/>
  <c r="Q179" i="22" s="1"/>
  <c r="Q186" i="22" s="1"/>
  <c r="Z178" i="22"/>
  <c r="Z179" i="22" s="1"/>
  <c r="Z186" i="22" s="1"/>
  <c r="R178" i="22"/>
  <c r="R179" i="22" s="1"/>
  <c r="R186" i="22" s="1"/>
  <c r="L178" i="22"/>
  <c r="L179" i="22" s="1"/>
  <c r="L186" i="22" s="1"/>
  <c r="X38" i="22"/>
  <c r="K178" i="22"/>
  <c r="K179" i="22" s="1"/>
  <c r="X68" i="22"/>
  <c r="Y38" i="21"/>
  <c r="Y66" i="21"/>
  <c r="Y143" i="21" s="1"/>
  <c r="L143" i="21"/>
  <c r="L144" i="21" s="1"/>
  <c r="Y66" i="20"/>
  <c r="Y143" i="20" s="1"/>
  <c r="L143" i="20"/>
  <c r="L144" i="20"/>
  <c r="Y38" i="20"/>
  <c r="U143" i="19"/>
  <c r="Y66" i="19"/>
  <c r="Y143" i="19" s="1"/>
  <c r="U144" i="19"/>
  <c r="U151" i="19" s="1"/>
  <c r="Y34" i="19"/>
  <c r="L144" i="19"/>
  <c r="Y38" i="19"/>
  <c r="AA143" i="17"/>
  <c r="AA144" i="17" s="1"/>
  <c r="AA151" i="17" s="1"/>
  <c r="E9" i="18"/>
  <c r="L4" i="18"/>
  <c r="L9" i="18" s="1"/>
  <c r="O9" i="18"/>
  <c r="O18" i="18" s="1"/>
  <c r="O22" i="18" s="1"/>
  <c r="P144" i="17"/>
  <c r="P151" i="17" s="1"/>
  <c r="Z144" i="17"/>
  <c r="Z151" i="17" s="1"/>
  <c r="T144" i="17"/>
  <c r="T151" i="17" s="1"/>
  <c r="Q144" i="17"/>
  <c r="Q151" i="17" s="1"/>
  <c r="U144" i="17"/>
  <c r="U151" i="17" s="1"/>
  <c r="O144" i="17"/>
  <c r="O151" i="17" s="1"/>
  <c r="Y66" i="17"/>
  <c r="Y118" i="17"/>
  <c r="W144" i="17"/>
  <c r="W151" i="17" s="1"/>
  <c r="Y140" i="17"/>
  <c r="V144" i="17"/>
  <c r="V151" i="17" s="1"/>
  <c r="L144" i="17"/>
  <c r="L151" i="17" s="1"/>
  <c r="N144" i="17"/>
  <c r="N151" i="17" s="1"/>
  <c r="Y34" i="17"/>
  <c r="R144" i="17"/>
  <c r="R151" i="17" s="1"/>
  <c r="Y38" i="17"/>
  <c r="S144" i="17"/>
  <c r="S151" i="17" s="1"/>
  <c r="M144" i="17"/>
  <c r="M151" i="17" s="1"/>
  <c r="H133" i="16"/>
  <c r="U38" i="16"/>
  <c r="H12" i="6"/>
  <c r="H11" i="6"/>
  <c r="H3" i="6"/>
  <c r="H5" i="6"/>
  <c r="L172" i="28" l="1"/>
  <c r="Y38" i="28"/>
  <c r="Y172" i="27"/>
  <c r="L179" i="27"/>
  <c r="Y179" i="27" s="1"/>
  <c r="Y171" i="26"/>
  <c r="Y172" i="26"/>
  <c r="L179" i="26"/>
  <c r="Y179" i="26" s="1"/>
  <c r="Y144" i="25"/>
  <c r="L151" i="25"/>
  <c r="Y151" i="25" s="1"/>
  <c r="J17" i="18"/>
  <c r="J19" i="18" s="1"/>
  <c r="E11" i="18"/>
  <c r="Y170" i="24"/>
  <c r="Y171" i="24"/>
  <c r="L178" i="24"/>
  <c r="Y178" i="24" s="1"/>
  <c r="Y143" i="23"/>
  <c r="Y144" i="23"/>
  <c r="L151" i="23"/>
  <c r="Y151" i="23" s="1"/>
  <c r="O27" i="18"/>
  <c r="O26" i="18"/>
  <c r="X178" i="22"/>
  <c r="X179" i="22"/>
  <c r="K186" i="22"/>
  <c r="X186" i="22" s="1"/>
  <c r="L151" i="21"/>
  <c r="Y151" i="21" s="1"/>
  <c r="Y144" i="21"/>
  <c r="Y144" i="20"/>
  <c r="L151" i="20"/>
  <c r="Y151" i="20" s="1"/>
  <c r="L151" i="19"/>
  <c r="Y151" i="19" s="1"/>
  <c r="Y144" i="19"/>
  <c r="Y144" i="17"/>
  <c r="Y151" i="17"/>
  <c r="H140" i="16"/>
  <c r="U140" i="16" s="1"/>
  <c r="U133" i="16"/>
  <c r="B22" i="6"/>
  <c r="C20" i="6"/>
  <c r="C19" i="6"/>
  <c r="C18" i="6"/>
  <c r="C17" i="6"/>
  <c r="Y172" i="28" l="1"/>
  <c r="L179" i="28"/>
  <c r="Y179" i="28" s="1"/>
  <c r="C22" i="6"/>
  <c r="O21" i="6" l="1"/>
  <c r="A26" i="6" l="1"/>
  <c r="A18" i="6" s="1"/>
  <c r="A27" i="6"/>
  <c r="A19" i="6" s="1"/>
  <c r="A28" i="6"/>
  <c r="A20" i="6" s="1"/>
  <c r="A29" i="6"/>
  <c r="A21" i="6" s="1"/>
  <c r="A25" i="6"/>
  <c r="A17" i="6" s="1"/>
  <c r="B30" i="6"/>
  <c r="B61" i="6"/>
  <c r="B60" i="6"/>
  <c r="B59" i="6"/>
  <c r="B54" i="6"/>
  <c r="B55" i="6" s="1"/>
  <c r="B57" i="6" s="1"/>
  <c r="B48" i="6"/>
  <c r="C47" i="6"/>
  <c r="A47" i="6"/>
  <c r="C46" i="6"/>
  <c r="A46" i="6"/>
  <c r="C45" i="6"/>
  <c r="A45" i="6"/>
  <c r="C44" i="6"/>
  <c r="A44" i="6"/>
  <c r="C43" i="6"/>
  <c r="A43" i="6"/>
  <c r="B39" i="6"/>
  <c r="C38" i="6"/>
  <c r="A38" i="6"/>
  <c r="C37" i="6"/>
  <c r="A37" i="6"/>
  <c r="C36" i="6"/>
  <c r="A36" i="6"/>
  <c r="C35" i="6"/>
  <c r="A35" i="6"/>
  <c r="C34" i="6"/>
  <c r="A34" i="6"/>
  <c r="O11" i="6"/>
  <c r="J9" i="6"/>
  <c r="J10" i="6" s="1"/>
  <c r="I9" i="6"/>
  <c r="I10" i="6" s="1"/>
  <c r="H9" i="6"/>
  <c r="H10" i="6" s="1"/>
  <c r="O8" i="6"/>
  <c r="F7" i="6"/>
  <c r="E7" i="6"/>
  <c r="O7" i="6" s="1"/>
  <c r="F6" i="6"/>
  <c r="E6" i="6"/>
  <c r="O6" i="6" s="1"/>
  <c r="F5" i="6"/>
  <c r="E5" i="6"/>
  <c r="O5" i="6" s="1"/>
  <c r="D3" i="6"/>
  <c r="B28" i="5"/>
  <c r="C27" i="5"/>
  <c r="C26" i="5"/>
  <c r="C25" i="5"/>
  <c r="C24" i="5"/>
  <c r="C28" i="5" s="1"/>
  <c r="C23" i="5"/>
  <c r="B20" i="5"/>
  <c r="C19" i="5"/>
  <c r="A19" i="5"/>
  <c r="C18" i="5"/>
  <c r="A18" i="5"/>
  <c r="C17" i="5"/>
  <c r="A17" i="5"/>
  <c r="C16" i="5"/>
  <c r="A16" i="5"/>
  <c r="C15" i="5"/>
  <c r="C20" i="5" s="1"/>
  <c r="A15" i="5"/>
  <c r="O10" i="5"/>
  <c r="J9" i="5"/>
  <c r="H9" i="5"/>
  <c r="J8" i="5"/>
  <c r="I8" i="5"/>
  <c r="I9" i="5" s="1"/>
  <c r="H8" i="5"/>
  <c r="F7" i="5"/>
  <c r="E7" i="5"/>
  <c r="L7" i="5" s="1"/>
  <c r="F6" i="5"/>
  <c r="E6" i="5"/>
  <c r="L6" i="5" s="1"/>
  <c r="F5" i="5"/>
  <c r="E5" i="5"/>
  <c r="L5" i="5" s="1"/>
  <c r="F4" i="5"/>
  <c r="E4" i="5"/>
  <c r="L4" i="5" s="1"/>
  <c r="D3" i="5"/>
  <c r="E3" i="5" s="1"/>
  <c r="B33" i="4"/>
  <c r="B32" i="4"/>
  <c r="B31" i="4"/>
  <c r="B34" i="4" s="1"/>
  <c r="B26" i="4"/>
  <c r="B27" i="4" s="1"/>
  <c r="B29" i="4" s="1"/>
  <c r="B20" i="4"/>
  <c r="C19" i="4"/>
  <c r="A19" i="4"/>
  <c r="C18" i="4"/>
  <c r="A18" i="4"/>
  <c r="C17" i="4"/>
  <c r="A17" i="4"/>
  <c r="C16" i="4"/>
  <c r="A16" i="4"/>
  <c r="O15" i="4"/>
  <c r="C15" i="4"/>
  <c r="C20" i="4" s="1"/>
  <c r="A15" i="4"/>
  <c r="O10" i="4"/>
  <c r="J8" i="4"/>
  <c r="J9" i="4" s="1"/>
  <c r="I8" i="4"/>
  <c r="I9" i="4" s="1"/>
  <c r="H8" i="4"/>
  <c r="H9" i="4" s="1"/>
  <c r="O7" i="4"/>
  <c r="L7" i="4"/>
  <c r="F7" i="4"/>
  <c r="E7" i="4"/>
  <c r="O6" i="4"/>
  <c r="L6" i="4"/>
  <c r="F6" i="4"/>
  <c r="E6" i="4"/>
  <c r="O5" i="4"/>
  <c r="L5" i="4"/>
  <c r="F5" i="4"/>
  <c r="E5" i="4"/>
  <c r="O4" i="4"/>
  <c r="L4" i="4"/>
  <c r="F4" i="4"/>
  <c r="E4" i="4"/>
  <c r="E3" i="4"/>
  <c r="O3" i="4" s="1"/>
  <c r="O8" i="4" s="1"/>
  <c r="O12" i="4" s="1"/>
  <c r="O16" i="4" s="1"/>
  <c r="D3" i="4"/>
  <c r="B45" i="3"/>
  <c r="B44" i="3"/>
  <c r="B43" i="3"/>
  <c r="B38" i="3"/>
  <c r="B39" i="3" s="1"/>
  <c r="B41" i="3" s="1"/>
  <c r="B32" i="3"/>
  <c r="C31" i="3"/>
  <c r="A31" i="3"/>
  <c r="C30" i="3"/>
  <c r="A30" i="3"/>
  <c r="C29" i="3"/>
  <c r="A29" i="3"/>
  <c r="C28" i="3"/>
  <c r="A28" i="3"/>
  <c r="C27" i="3"/>
  <c r="C32" i="3" s="1"/>
  <c r="A27" i="3"/>
  <c r="B23" i="3"/>
  <c r="C22" i="3"/>
  <c r="A22" i="3"/>
  <c r="C21" i="3"/>
  <c r="A21" i="3"/>
  <c r="C20" i="3"/>
  <c r="A20" i="3"/>
  <c r="C19" i="3"/>
  <c r="A19" i="3"/>
  <c r="C18" i="3"/>
  <c r="A18" i="3"/>
  <c r="O15" i="3"/>
  <c r="O10" i="3"/>
  <c r="J8" i="3"/>
  <c r="J9" i="3" s="1"/>
  <c r="I8" i="3"/>
  <c r="I9" i="3" s="1"/>
  <c r="H8" i="3"/>
  <c r="H9" i="3" s="1"/>
  <c r="F7" i="3"/>
  <c r="E7" i="3"/>
  <c r="O7" i="3" s="1"/>
  <c r="F6" i="3"/>
  <c r="E6" i="3"/>
  <c r="F5" i="3"/>
  <c r="E5" i="3"/>
  <c r="F4" i="3"/>
  <c r="E4" i="3"/>
  <c r="E3" i="3"/>
  <c r="E10" i="3" s="1"/>
  <c r="C39" i="6" l="1"/>
  <c r="E3" i="6"/>
  <c r="L3" i="6" s="1"/>
  <c r="E4" i="6"/>
  <c r="E9" i="6" s="1"/>
  <c r="B46" i="3"/>
  <c r="F10" i="3"/>
  <c r="C23" i="3"/>
  <c r="O6" i="3"/>
  <c r="E13" i="3"/>
  <c r="F13" i="3" s="1"/>
  <c r="O4" i="3"/>
  <c r="E11" i="3"/>
  <c r="F11" i="3" s="1"/>
  <c r="O5" i="3"/>
  <c r="E12" i="3"/>
  <c r="F12" i="3" s="1"/>
  <c r="L7" i="3"/>
  <c r="C30" i="6"/>
  <c r="K10" i="6"/>
  <c r="C48" i="6"/>
  <c r="B62" i="6"/>
  <c r="L6" i="6"/>
  <c r="K9" i="3"/>
  <c r="K9" i="4"/>
  <c r="L3" i="5"/>
  <c r="L8" i="5" s="1"/>
  <c r="E8" i="5"/>
  <c r="O3" i="5"/>
  <c r="K9" i="5"/>
  <c r="E8" i="3"/>
  <c r="L3" i="3"/>
  <c r="O3" i="3"/>
  <c r="O8" i="3" s="1"/>
  <c r="O12" i="3" s="1"/>
  <c r="O16" i="3" s="1"/>
  <c r="E8" i="4"/>
  <c r="O4" i="5"/>
  <c r="O5" i="5"/>
  <c r="O6" i="5"/>
  <c r="O7" i="5"/>
  <c r="L5" i="3"/>
  <c r="L3" i="4"/>
  <c r="L8" i="4" s="1"/>
  <c r="O4" i="6" l="1"/>
  <c r="L4" i="6"/>
  <c r="O3" i="6"/>
  <c r="O9" i="6" s="1"/>
  <c r="O18" i="6" s="1"/>
  <c r="O22" i="6" s="1"/>
  <c r="E14" i="3"/>
  <c r="F15" i="3" s="1"/>
  <c r="F14" i="3"/>
  <c r="L9" i="6"/>
  <c r="J17" i="6"/>
  <c r="J19" i="6" s="1"/>
  <c r="O27" i="6"/>
  <c r="O26" i="6"/>
  <c r="L8" i="3"/>
  <c r="O20" i="5"/>
  <c r="O21" i="5"/>
  <c r="J11" i="5"/>
  <c r="J13" i="5" s="1"/>
  <c r="O8" i="5"/>
  <c r="O12" i="5" s="1"/>
  <c r="J11" i="3"/>
  <c r="J13" i="3" s="1"/>
  <c r="O20" i="3"/>
  <c r="O21" i="3"/>
  <c r="J11" i="4"/>
  <c r="J13" i="4" s="1"/>
  <c r="O21" i="4"/>
  <c r="O20" i="4"/>
  <c r="AE13"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Cindi</author>
  </authors>
  <commentList>
    <comment ref="H8" authorId="0" shapeId="0" xr:uid="{F091BD73-81DC-450C-9718-85D18AEB655E}">
      <text>
        <r>
          <rPr>
            <b/>
            <sz val="8"/>
            <color indexed="81"/>
            <rFont val="Tahoma"/>
            <family val="2"/>
          </rPr>
          <t>Cindi:</t>
        </r>
        <r>
          <rPr>
            <sz val="8"/>
            <color indexed="81"/>
            <rFont val="Tahoma"/>
            <family val="2"/>
          </rPr>
          <t xml:space="preserve">
Adding second daughter in October 2019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Cindi</author>
  </authors>
  <commentList>
    <comment ref="H7" authorId="0" shapeId="0" xr:uid="{A015727D-10F1-44EE-AA0C-B1C080E1D349}">
      <text>
        <r>
          <rPr>
            <b/>
            <sz val="8"/>
            <color indexed="81"/>
            <rFont val="Tahoma"/>
            <family val="2"/>
          </rPr>
          <t>Cindi:</t>
        </r>
        <r>
          <rPr>
            <sz val="8"/>
            <color indexed="81"/>
            <rFont val="Tahoma"/>
            <family val="2"/>
          </rPr>
          <t xml:space="preserve">
Adding second daughter in October 2019
</t>
        </r>
      </text>
    </comment>
  </commentList>
</comments>
</file>

<file path=xl/sharedStrings.xml><?xml version="1.0" encoding="utf-8"?>
<sst xmlns="http://schemas.openxmlformats.org/spreadsheetml/2006/main" count="2773" uniqueCount="305">
  <si>
    <t>Mar 20</t>
  </si>
  <si>
    <t>Apr 20</t>
  </si>
  <si>
    <t>May 20</t>
  </si>
  <si>
    <t>TOTAL</t>
  </si>
  <si>
    <t>Ordinary Income/Expense</t>
  </si>
  <si>
    <t>Income</t>
  </si>
  <si>
    <t>Total Income</t>
  </si>
  <si>
    <t>Expense</t>
  </si>
  <si>
    <t>Total Expense</t>
  </si>
  <si>
    <t>Net Ordinary Income</t>
  </si>
  <si>
    <t>Other Income/Expense</t>
  </si>
  <si>
    <t>Other Income</t>
  </si>
  <si>
    <t>Total Other Income</t>
  </si>
  <si>
    <t>Net Other Income</t>
  </si>
  <si>
    <t>Net Income</t>
  </si>
  <si>
    <t>Model Wages</t>
  </si>
  <si>
    <t>CB - Enter the Blue Fields</t>
  </si>
  <si>
    <t>Updated for 19-20</t>
  </si>
  <si>
    <t>Hours</t>
  </si>
  <si>
    <t>Old Wage</t>
  </si>
  <si>
    <t>New Wage</t>
  </si>
  <si>
    <t>Annual</t>
  </si>
  <si>
    <t>Increase %</t>
  </si>
  <si>
    <t>Estimated Health</t>
  </si>
  <si>
    <t>Dental</t>
  </si>
  <si>
    <t>Vision</t>
  </si>
  <si>
    <t>457 Match</t>
  </si>
  <si>
    <t>Workers' Comp Rate</t>
  </si>
  <si>
    <t>Est Workers' Comp</t>
  </si>
  <si>
    <t>Cindi Beaudet</t>
  </si>
  <si>
    <t>Blue Shield</t>
  </si>
  <si>
    <t>Kyle Means</t>
  </si>
  <si>
    <t>Kaiser</t>
  </si>
  <si>
    <t>Joseph Sands</t>
  </si>
  <si>
    <t>Jarren Skaife</t>
  </si>
  <si>
    <t>Michelle Hesselgesser</t>
  </si>
  <si>
    <t>Monthly</t>
  </si>
  <si>
    <t xml:space="preserve">Directors: </t>
  </si>
  <si>
    <t>Pension Match is available at 6 months.</t>
  </si>
  <si>
    <t>Full Time Salaries</t>
  </si>
  <si>
    <t>Full time only.</t>
  </si>
  <si>
    <t>Part Time Salaries</t>
  </si>
  <si>
    <t>.</t>
  </si>
  <si>
    <t>Total</t>
  </si>
  <si>
    <t xml:space="preserve">**Note credits on Workers' Comp estimate </t>
  </si>
  <si>
    <t>2019-2020 Proposed</t>
  </si>
  <si>
    <t>from SDRMA</t>
  </si>
  <si>
    <t>Bonus:</t>
  </si>
  <si>
    <t>Net</t>
  </si>
  <si>
    <t>Gross</t>
  </si>
  <si>
    <t>Credits</t>
  </si>
  <si>
    <t>Net After Credit</t>
  </si>
  <si>
    <t>2019 workmans comp</t>
  </si>
  <si>
    <t>2019 prperty liability</t>
  </si>
  <si>
    <t>Estimated Social Security</t>
  </si>
  <si>
    <t>Estimated Medicare</t>
  </si>
  <si>
    <t>2018-2019 Actuals</t>
  </si>
  <si>
    <t>Board Stipend Notes</t>
  </si>
  <si>
    <t>Board Stipend</t>
  </si>
  <si>
    <t>Meetings per month -4</t>
  </si>
  <si>
    <t>Number of Trustees  5</t>
  </si>
  <si>
    <t>12 Months per year - Maximum</t>
  </si>
  <si>
    <t>Just Monthly</t>
  </si>
  <si>
    <t>5 Trustees at 5 Addl Conferences</t>
  </si>
  <si>
    <t>5 Trustees at 3 - (LAMs, MD)</t>
  </si>
  <si>
    <t>2018-2019</t>
  </si>
  <si>
    <t>joe</t>
  </si>
  <si>
    <t>mh</t>
  </si>
  <si>
    <t>Ricky Eufers</t>
  </si>
  <si>
    <t>Directors</t>
  </si>
  <si>
    <t>Clerical</t>
  </si>
  <si>
    <t>Operations</t>
  </si>
  <si>
    <t>Notes as of 11 02 17</t>
  </si>
  <si>
    <t>Verify, Update</t>
  </si>
  <si>
    <t>2020-2021 Proposed</t>
  </si>
  <si>
    <t>20-21 workmans comp</t>
  </si>
  <si>
    <t>20-21 property liability</t>
  </si>
  <si>
    <t>700001 · Property Taxes</t>
  </si>
  <si>
    <t>700020 · Prop Tax Current Secured</t>
  </si>
  <si>
    <t>701020 · Prop Tax Current Unsecured</t>
  </si>
  <si>
    <t>704000 · Prop Tax Curr Supplemental</t>
  </si>
  <si>
    <t>705000 · Prop Tax Prior Supplemental</t>
  </si>
  <si>
    <t>706000 · Teeter Settlement</t>
  </si>
  <si>
    <t>707000 · RDV Apportionment</t>
  </si>
  <si>
    <t>752800 · CA-Homeowners Tax Relief</t>
  </si>
  <si>
    <t>770100 · Property Tax - SBE</t>
  </si>
  <si>
    <t>770102 · Other Taxes</t>
  </si>
  <si>
    <t>Total 700001 · Property Taxes</t>
  </si>
  <si>
    <t>740020 · Interest and Dividend Income</t>
  </si>
  <si>
    <t>740024 · Dividend Income - Stifel</t>
  </si>
  <si>
    <t>740023 · Interest - Stifel</t>
  </si>
  <si>
    <t>740020G · Interest on General Fnd at Cnty</t>
  </si>
  <si>
    <t>740020E · Interest on Endow Fnd at County</t>
  </si>
  <si>
    <t>740020O · Interest on ACO at County</t>
  </si>
  <si>
    <t>Total 740020 · Interest and Dividend Income</t>
  </si>
  <si>
    <t>770001 · Other Revenue</t>
  </si>
  <si>
    <t>770100E · Endowment</t>
  </si>
  <si>
    <t>777030 · Marker Setting</t>
  </si>
  <si>
    <t>777040 · Open, Close Fees</t>
  </si>
  <si>
    <t>777520 · Sale of Lots</t>
  </si>
  <si>
    <t>777530 · Cremation</t>
  </si>
  <si>
    <t>780160 · Vaults, Flower Vases, etc.</t>
  </si>
  <si>
    <t>781360 · Other Misc. Revenue</t>
  </si>
  <si>
    <t>Total 770001 · Other Revenue</t>
  </si>
  <si>
    <t>Cost of Goods Sold</t>
  </si>
  <si>
    <t>5000 · Cost of Goods Sold</t>
  </si>
  <si>
    <t>Total COGS</t>
  </si>
  <si>
    <t>Gross Profit</t>
  </si>
  <si>
    <t>510000 · Salaries and Employee Benefits</t>
  </si>
  <si>
    <t>510040T · Regular Salaries.</t>
  </si>
  <si>
    <t>510040 · Regular Salaries</t>
  </si>
  <si>
    <t>510330 · Year End Bonuses</t>
  </si>
  <si>
    <t>515100 · Life Insurance Policy</t>
  </si>
  <si>
    <t>Total 510040T · Regular Salaries.</t>
  </si>
  <si>
    <t>513000T · Retirement - Miscellaneous</t>
  </si>
  <si>
    <t>518000 · Employer Contributions-457</t>
  </si>
  <si>
    <t>551000 · Employee Contributions</t>
  </si>
  <si>
    <t>Total 513000T · Retirement - Miscellaneous</t>
  </si>
  <si>
    <t>513120T · Retirement - Social Security</t>
  </si>
  <si>
    <t>513120 · Social Security</t>
  </si>
  <si>
    <t>513140 · Medicare Tax</t>
  </si>
  <si>
    <t>Total 513120T · Retirement - Social Security</t>
  </si>
  <si>
    <t>515080T · Health Insurance (eer share)</t>
  </si>
  <si>
    <t>515081 · Health Insurance</t>
  </si>
  <si>
    <t>515082 · Vision Insurance</t>
  </si>
  <si>
    <t>515083 · Dental Insurance</t>
  </si>
  <si>
    <t>Total 515080T · Health Insurance (eer share)</t>
  </si>
  <si>
    <t>515260T · Unemployment Insurance</t>
  </si>
  <si>
    <t>517000 · Workers Comp Insurance</t>
  </si>
  <si>
    <t>513130 · CA SUI</t>
  </si>
  <si>
    <t>Total 515260T · Unemployment Insurance</t>
  </si>
  <si>
    <t>Total 510000 · Salaries and Employee Benefits</t>
  </si>
  <si>
    <t>520000 · Services and Supplies</t>
  </si>
  <si>
    <t>529540T · Utilities</t>
  </si>
  <si>
    <t>520845 · Trash</t>
  </si>
  <si>
    <t>529500 · Electricity</t>
  </si>
  <si>
    <t>Total 529540T · Utilities</t>
  </si>
  <si>
    <t>524520T · Administrative Expenses</t>
  </si>
  <si>
    <t>518160 · Board Stipend</t>
  </si>
  <si>
    <t>520115 · Uniforms - Replacement Clothing</t>
  </si>
  <si>
    <t>520230 · Cellular Phone</t>
  </si>
  <si>
    <t>520705 · Food</t>
  </si>
  <si>
    <t>520930 · Insurance - Liability</t>
  </si>
  <si>
    <t>523100 · Memberships</t>
  </si>
  <si>
    <t>523290 · Bank Charges</t>
  </si>
  <si>
    <t>523621 · Subscriptions</t>
  </si>
  <si>
    <t>523660 · Computer Service</t>
  </si>
  <si>
    <t>523700 · Office Supplies</t>
  </si>
  <si>
    <t>523720 · Photocopies</t>
  </si>
  <si>
    <t>523760 · Postage/Mailing</t>
  </si>
  <si>
    <t>523840 · Computer Equip/Software/T1</t>
  </si>
  <si>
    <t>524530 · Storage Fees</t>
  </si>
  <si>
    <t>524540 · Payroll Processing Services</t>
  </si>
  <si>
    <t>524560 · Auditing</t>
  </si>
  <si>
    <t>524561 · Accounting</t>
  </si>
  <si>
    <t>525025 · Legal - General Counsel</t>
  </si>
  <si>
    <t>525030 · Paychex HR Support</t>
  </si>
  <si>
    <t>526420 · Advertising</t>
  </si>
  <si>
    <t>527880 · Training/ Staff</t>
  </si>
  <si>
    <t>528140 · Conferences and Meetings</t>
  </si>
  <si>
    <t>528980 · Meals</t>
  </si>
  <si>
    <t>528990 · Semi-Annual Team Dinner</t>
  </si>
  <si>
    <t>529040 · Private Mileage Reimbursement</t>
  </si>
  <si>
    <t>529050 · Website</t>
  </si>
  <si>
    <t>529550 · Water</t>
  </si>
  <si>
    <t>Total 524520T · Administrative Expenses</t>
  </si>
  <si>
    <t>524500T · Operational Expenses.</t>
  </si>
  <si>
    <t>521420 · Maint-Field Equipment</t>
  </si>
  <si>
    <t>522310 · Maint-Building Improvements</t>
  </si>
  <si>
    <t>522320 · Maint - Grounds</t>
  </si>
  <si>
    <t>522360 · Maintenance-Extermination</t>
  </si>
  <si>
    <t>523250 · Repurchase</t>
  </si>
  <si>
    <t>523800 · Engraving Expense</t>
  </si>
  <si>
    <t>525320 · Security Guard Services</t>
  </si>
  <si>
    <t>525600 · Security</t>
  </si>
  <si>
    <t>527100 · Fuel</t>
  </si>
  <si>
    <t>527180 · Operational Supplies</t>
  </si>
  <si>
    <t>528020 · Inventory</t>
  </si>
  <si>
    <t>Total 524500T · Operational Expenses.</t>
  </si>
  <si>
    <t>Total 520000 · Services and Supplies</t>
  </si>
  <si>
    <t>530000 · Other Charges</t>
  </si>
  <si>
    <t>535540T · Depreciation Building</t>
  </si>
  <si>
    <t>585000 · Depreciation</t>
  </si>
  <si>
    <t>Total 535540T · Depreciation Building</t>
  </si>
  <si>
    <t>530100 · Miscellaneous non-operating exp</t>
  </si>
  <si>
    <t>Total 530000 · Other Charges</t>
  </si>
  <si>
    <t>540000 · Capital Assets</t>
  </si>
  <si>
    <t>542060T · Cemetery Grounds</t>
  </si>
  <si>
    <t>542065 · Tree Renovaton</t>
  </si>
  <si>
    <t>Total 542060T · Cemetery Grounds</t>
  </si>
  <si>
    <t>540040T · Land, Purchase of Land</t>
  </si>
  <si>
    <t>540042 · Future Cemetery Property</t>
  </si>
  <si>
    <t>Total 540040T · Land, Purchase of Land</t>
  </si>
  <si>
    <t>546020T · Equipment, etc</t>
  </si>
  <si>
    <t>542070 · Well Motor</t>
  </si>
  <si>
    <t>546020 · Equipment - Automotive</t>
  </si>
  <si>
    <t>546240 · Mapping Software</t>
  </si>
  <si>
    <t>Total 546020T · Equipment, etc</t>
  </si>
  <si>
    <t>Total 540000 · Capital Assets</t>
  </si>
  <si>
    <t>731000 · Realized Gain (Loss) on Invest</t>
  </si>
  <si>
    <t>731100 · Unrealized Gain (Loss) on Invst</t>
  </si>
  <si>
    <t>777600 · Cenotaph</t>
  </si>
  <si>
    <t>515060 · State Unemployment Ins EDD</t>
  </si>
  <si>
    <t>524566 · Temp for efile</t>
  </si>
  <si>
    <t>542040 · Buildings, Capital Projects</t>
  </si>
  <si>
    <t>542060 · Improvements - Building</t>
  </si>
  <si>
    <t>551100E · Cont to Other Funds - End</t>
  </si>
  <si>
    <t>551100G · Cont to Other Funds - Gen</t>
  </si>
  <si>
    <t>District does not Budget for Depreciation</t>
  </si>
  <si>
    <t>District does not Budget for Realized and Unrealized Gain</t>
  </si>
  <si>
    <t>From Wage Schedule</t>
  </si>
  <si>
    <t>Formula based on Total Regular Salaries and Board Stipend</t>
  </si>
  <si>
    <t>Equals Endowment income, interest on County Endowment Fund, and Stifel income</t>
  </si>
  <si>
    <t>This is the final figure to enter.  It is the figure that makes the Net Ordinary income equal to the capital assets outlay.</t>
  </si>
  <si>
    <t>Updated from Invoice</t>
  </si>
  <si>
    <t xml:space="preserve">  GM Payout of Vacation</t>
  </si>
  <si>
    <t>510320 · Temporary Salaries</t>
  </si>
  <si>
    <t>Admin - Use Temp Service</t>
  </si>
  <si>
    <t xml:space="preserve">13 weeks = </t>
  </si>
  <si>
    <t>Risk Pay Est</t>
  </si>
  <si>
    <t>Hazard</t>
  </si>
  <si>
    <t>Average the old and new rates for the monthly rate, multiply by 2.7% surcharge</t>
  </si>
  <si>
    <t>Surcharge</t>
  </si>
  <si>
    <t>Total Medical</t>
  </si>
  <si>
    <t>Approved Budget 20-21</t>
  </si>
  <si>
    <t>Jun 20</t>
  </si>
  <si>
    <t>Jul 20</t>
  </si>
  <si>
    <t>Aug 20</t>
  </si>
  <si>
    <t>Sep 20</t>
  </si>
  <si>
    <t>Oct 20</t>
  </si>
  <si>
    <t>Nov 20</t>
  </si>
  <si>
    <t>Dec 20</t>
  </si>
  <si>
    <t>Jan 21</t>
  </si>
  <si>
    <t>Feb 21</t>
  </si>
  <si>
    <t>Mar 21</t>
  </si>
  <si>
    <t>777031 · Niche Engraving</t>
  </si>
  <si>
    <t>777650 · Graveside Service</t>
  </si>
  <si>
    <t>524520 · County Journal Recording</t>
  </si>
  <si>
    <t>524800 · Drug Testing/Pre-Employment</t>
  </si>
  <si>
    <t>Estimated Apr 21</t>
  </si>
  <si>
    <t>Estimated May 21</t>
  </si>
  <si>
    <t>Estimated Jun 21</t>
  </si>
  <si>
    <t>Estimated TOTAL 20-21</t>
  </si>
  <si>
    <t>5103x0 · Hazard Pay</t>
  </si>
  <si>
    <t>527280 · Awards/Recongnition</t>
  </si>
  <si>
    <t>542300 · Office Renovaton</t>
  </si>
  <si>
    <t>Draft Budget 21-22</t>
  </si>
  <si>
    <t>To be done</t>
  </si>
  <si>
    <t>Avel Walker</t>
  </si>
  <si>
    <t>2021-2022 Proposed</t>
  </si>
  <si>
    <t xml:space="preserve"> </t>
  </si>
  <si>
    <t>Admin</t>
  </si>
  <si>
    <t>$150, 5 Trustees, 15 meetings</t>
  </si>
  <si>
    <t>based on actual to date reports</t>
  </si>
  <si>
    <t>based on p&amp;l to date</t>
  </si>
  <si>
    <t>did not have in last years budget</t>
  </si>
  <si>
    <t>new charges passed on</t>
  </si>
  <si>
    <t>unsure</t>
  </si>
  <si>
    <t>possible sale backs</t>
  </si>
  <si>
    <t>purchasing diesel as needed now</t>
  </si>
  <si>
    <t>license and any additions to software</t>
  </si>
  <si>
    <t>based on p&amp;l actual to date</t>
  </si>
  <si>
    <t>Per SDRMA Letter</t>
  </si>
  <si>
    <t>Higher than SDRMA Letter due to projected Temporary Salaries, etc (From Wage Schedule)</t>
  </si>
  <si>
    <t>Anticipate reopening for graveside services</t>
  </si>
  <si>
    <t>CSDA, Chamber, etc</t>
  </si>
  <si>
    <t>This is the final figure to enter.  It is the figure that makes the Net Ordinary income equal to the capital assets outlay. (Increase to take Net Income more negative)</t>
  </si>
  <si>
    <t>Apr 21</t>
  </si>
  <si>
    <t>Estimated Actual 20-21</t>
  </si>
  <si>
    <t xml:space="preserve"> new cameras, wiring and body cams</t>
  </si>
  <si>
    <t>based on current invoice</t>
  </si>
  <si>
    <t>purchasing diesel as needed now and the 12% Down's increase</t>
  </si>
  <si>
    <t>Increased for Trench Work and Body Cams</t>
  </si>
  <si>
    <t>Estimated increase in Security fees</t>
  </si>
  <si>
    <t>Estimated Total 20-21</t>
  </si>
  <si>
    <t>Admin - Use Temp Service?</t>
  </si>
  <si>
    <t xml:space="preserve">Admin </t>
  </si>
  <si>
    <t>Separate Temp Salary</t>
  </si>
  <si>
    <t>Less Temp</t>
  </si>
  <si>
    <t>Admin - Includes Benefit Costs Est $23 hour Est 9 mos</t>
  </si>
  <si>
    <t>Approved Budget 20-21 *Hide</t>
  </si>
  <si>
    <t>May 21</t>
  </si>
  <si>
    <t>Estimated Total          June 2020 -July 2021</t>
  </si>
  <si>
    <t>based on actual to date reports, modified by $1million transfer in</t>
  </si>
  <si>
    <t>From Wage Schedule Updated 072621</t>
  </si>
  <si>
    <t>From Wage Schedule updated 072621</t>
  </si>
  <si>
    <t xml:space="preserve">Approved Budget 20-21 </t>
  </si>
  <si>
    <t>July- May</t>
  </si>
  <si>
    <t>June</t>
  </si>
  <si>
    <t>Check Figure</t>
  </si>
  <si>
    <t>October, January, April and June ONLY</t>
  </si>
  <si>
    <t>County Interest</t>
  </si>
  <si>
    <t>July</t>
  </si>
  <si>
    <t>August</t>
  </si>
  <si>
    <t>September</t>
  </si>
  <si>
    <t>October</t>
  </si>
  <si>
    <t>November</t>
  </si>
  <si>
    <t>December</t>
  </si>
  <si>
    <t>January</t>
  </si>
  <si>
    <t>February</t>
  </si>
  <si>
    <t>March</t>
  </si>
  <si>
    <t>April</t>
  </si>
  <si>
    <t>May</t>
  </si>
  <si>
    <t>Taxes - Enter by each month - You can leave the 'zero' months blank - just enter the dollar amounts</t>
  </si>
  <si>
    <t>Approved Budget 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</si>
</sst>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0;\-#,##0.00"/>
    <numFmt numFmtId="165" formatCode="0.0%"/>
    <numFmt numFmtId="166" formatCode="_(* #,##0.000_);_(* \(#,##0.000\);_(* &quot;-&quot;??_);_(@_)"/>
    <numFmt numFmtId="167" formatCode="0.0000%"/>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8"/>
      <color indexed="81"/>
      <name val="Tahoma"/>
      <family val="2"/>
    </font>
    <font>
      <sz val="8"/>
      <color indexed="81"/>
      <name val="Tahoma"/>
      <family val="2"/>
    </font>
    <font>
      <b/>
      <sz val="8"/>
      <color rgb="FF000000"/>
      <name val="Arial"/>
      <family val="2"/>
    </font>
    <font>
      <sz val="8"/>
      <color rgb="FF000000"/>
      <name val="Arial"/>
      <family val="2"/>
    </font>
    <font>
      <sz val="14"/>
      <color theme="1"/>
      <name val="Calibri"/>
      <family val="2"/>
      <scheme val="minor"/>
    </font>
    <font>
      <sz val="8"/>
      <name val="Arial"/>
      <family val="2"/>
    </font>
    <font>
      <b/>
      <sz val="8"/>
      <name val="Arial"/>
      <family val="2"/>
    </font>
  </fonts>
  <fills count="10">
    <fill>
      <patternFill patternType="none"/>
    </fill>
    <fill>
      <patternFill patternType="gray125"/>
    </fill>
    <fill>
      <patternFill patternType="solid">
        <fgColor theme="4" tint="0.79998168889431442"/>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79998168889431442"/>
        <bgColor indexed="64"/>
      </patternFill>
    </fill>
  </fills>
  <borders count="18">
    <border>
      <left/>
      <right/>
      <top/>
      <bottom/>
      <diagonal/>
    </border>
    <border>
      <left/>
      <right/>
      <top/>
      <bottom style="thin">
        <color indexed="64"/>
      </bottom>
      <diagonal/>
    </border>
    <border>
      <left/>
      <right/>
      <top/>
      <bottom style="thick">
        <color indexed="64"/>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double">
        <color indexed="64"/>
      </bottom>
      <diagonal/>
    </border>
    <border>
      <left/>
      <right/>
      <top style="thin">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8" fillId="0" borderId="0"/>
  </cellStyleXfs>
  <cellXfs count="123">
    <xf numFmtId="0" fontId="0" fillId="0" borderId="0" xfId="0"/>
    <xf numFmtId="0" fontId="0" fillId="0" borderId="0" xfId="0" applyAlignment="1">
      <alignment horizontal="center"/>
    </xf>
    <xf numFmtId="43" fontId="0" fillId="0" borderId="0" xfId="1" applyFont="1"/>
    <xf numFmtId="43" fontId="0" fillId="2" borderId="0" xfId="1" applyFont="1" applyFill="1"/>
    <xf numFmtId="0" fontId="0" fillId="2" borderId="0" xfId="0" applyFill="1"/>
    <xf numFmtId="165" fontId="0" fillId="0" borderId="0" xfId="2" applyNumberFormat="1" applyFont="1"/>
    <xf numFmtId="10" fontId="0" fillId="3" borderId="0" xfId="2" applyNumberFormat="1" applyFont="1" applyFill="1"/>
    <xf numFmtId="43" fontId="0" fillId="0" borderId="1" xfId="1" applyFont="1" applyBorder="1"/>
    <xf numFmtId="165" fontId="0" fillId="0" borderId="0" xfId="2" applyNumberFormat="1" applyFont="1" applyFill="1" applyBorder="1"/>
    <xf numFmtId="43" fontId="0" fillId="0" borderId="0" xfId="1" applyFont="1" applyFill="1" applyBorder="1" applyAlignment="1">
      <alignment horizontal="center" wrapText="1"/>
    </xf>
    <xf numFmtId="10" fontId="0" fillId="3" borderId="0" xfId="2" applyNumberFormat="1" applyFont="1" applyFill="1" applyBorder="1" applyAlignment="1">
      <alignment horizontal="center" wrapText="1"/>
    </xf>
    <xf numFmtId="165" fontId="0" fillId="2" borderId="0" xfId="2" applyNumberFormat="1" applyFont="1" applyFill="1"/>
    <xf numFmtId="43" fontId="0" fillId="0" borderId="0" xfId="1" applyFont="1" applyAlignment="1">
      <alignment horizontal="right"/>
    </xf>
    <xf numFmtId="10" fontId="0" fillId="0" borderId="0" xfId="2" applyNumberFormat="1" applyFont="1"/>
    <xf numFmtId="43" fontId="3" fillId="0" borderId="0" xfId="1" applyFont="1"/>
    <xf numFmtId="43" fontId="3" fillId="2" borderId="0" xfId="1" applyFont="1" applyFill="1"/>
    <xf numFmtId="43" fontId="0" fillId="0" borderId="7" xfId="1" applyFont="1" applyBorder="1"/>
    <xf numFmtId="43" fontId="0" fillId="4" borderId="7" xfId="1" applyFont="1" applyFill="1" applyBorder="1"/>
    <xf numFmtId="43" fontId="0" fillId="0" borderId="0" xfId="0" applyNumberFormat="1"/>
    <xf numFmtId="0" fontId="2" fillId="0" borderId="0" xfId="0" applyFont="1"/>
    <xf numFmtId="10" fontId="0" fillId="0" borderId="0" xfId="2" applyNumberFormat="1" applyFont="1" applyAlignment="1">
      <alignment horizontal="right"/>
    </xf>
    <xf numFmtId="0" fontId="0" fillId="0" borderId="8" xfId="0" applyBorder="1"/>
    <xf numFmtId="0" fontId="0" fillId="0" borderId="5" xfId="0" applyBorder="1"/>
    <xf numFmtId="10" fontId="0" fillId="0" borderId="5" xfId="2" applyNumberFormat="1" applyFont="1" applyBorder="1"/>
    <xf numFmtId="43" fontId="0" fillId="0" borderId="9" xfId="1" applyFont="1" applyBorder="1"/>
    <xf numFmtId="43" fontId="0" fillId="0" borderId="10" xfId="1" applyFont="1" applyBorder="1"/>
    <xf numFmtId="0" fontId="0" fillId="0" borderId="11" xfId="0" applyBorder="1"/>
    <xf numFmtId="0" fontId="0" fillId="0" borderId="3" xfId="0" applyBorder="1"/>
    <xf numFmtId="10" fontId="0" fillId="0" borderId="3" xfId="2" applyNumberFormat="1" applyFont="1" applyBorder="1"/>
    <xf numFmtId="43" fontId="0" fillId="0" borderId="12" xfId="1" applyFont="1" applyBorder="1"/>
    <xf numFmtId="166" fontId="0" fillId="0" borderId="0" xfId="1" applyNumberFormat="1" applyFont="1"/>
    <xf numFmtId="10" fontId="0" fillId="0" borderId="0" xfId="2" applyNumberFormat="1" applyFont="1" applyFill="1" applyBorder="1" applyAlignment="1">
      <alignment horizontal="center" wrapText="1"/>
    </xf>
    <xf numFmtId="167" fontId="0" fillId="0" borderId="0" xfId="2" applyNumberFormat="1" applyFont="1"/>
    <xf numFmtId="43" fontId="0" fillId="0" borderId="5" xfId="1" applyFont="1" applyBorder="1"/>
    <xf numFmtId="0" fontId="0" fillId="0" borderId="13" xfId="0" applyBorder="1"/>
    <xf numFmtId="43" fontId="0" fillId="0" borderId="0" xfId="1" applyFont="1" applyBorder="1"/>
    <xf numFmtId="43" fontId="0" fillId="0" borderId="14" xfId="1" applyFont="1" applyBorder="1"/>
    <xf numFmtId="43" fontId="0" fillId="5" borderId="0" xfId="1" applyFont="1" applyFill="1" applyBorder="1"/>
    <xf numFmtId="43" fontId="0" fillId="0" borderId="15" xfId="1" applyFont="1" applyBorder="1"/>
    <xf numFmtId="43" fontId="0" fillId="0" borderId="16" xfId="1" applyFont="1" applyBorder="1"/>
    <xf numFmtId="0" fontId="0" fillId="6" borderId="0" xfId="0" applyFill="1"/>
    <xf numFmtId="43" fontId="0" fillId="6" borderId="0" xfId="1" applyFont="1" applyFill="1"/>
    <xf numFmtId="43" fontId="3" fillId="6" borderId="0" xfId="1" applyFont="1" applyFill="1"/>
    <xf numFmtId="43" fontId="0" fillId="6" borderId="0" xfId="1" applyFont="1" applyFill="1" applyAlignment="1">
      <alignment horizontal="right"/>
    </xf>
    <xf numFmtId="10" fontId="0" fillId="6" borderId="0" xfId="2" applyNumberFormat="1" applyFont="1" applyFill="1"/>
    <xf numFmtId="43" fontId="0" fillId="6" borderId="10" xfId="1" applyFont="1" applyFill="1" applyBorder="1"/>
    <xf numFmtId="43" fontId="0" fillId="6" borderId="7" xfId="1" applyFont="1" applyFill="1" applyBorder="1"/>
    <xf numFmtId="0" fontId="0" fillId="0" borderId="0" xfId="0" applyAlignment="1">
      <alignment horizontal="center" wrapText="1"/>
    </xf>
    <xf numFmtId="49" fontId="6" fillId="0" borderId="0" xfId="0" applyNumberFormat="1" applyFont="1" applyAlignment="1">
      <alignment horizontal="center"/>
    </xf>
    <xf numFmtId="49" fontId="6" fillId="0" borderId="2" xfId="0" applyNumberFormat="1" applyFont="1" applyBorder="1" applyAlignment="1">
      <alignment horizontal="center"/>
    </xf>
    <xf numFmtId="49" fontId="6" fillId="0" borderId="0" xfId="0" applyNumberFormat="1" applyFont="1"/>
    <xf numFmtId="164" fontId="7" fillId="0" borderId="0" xfId="0" applyNumberFormat="1" applyFont="1"/>
    <xf numFmtId="164" fontId="7" fillId="0" borderId="3" xfId="0" applyNumberFormat="1" applyFont="1" applyBorder="1"/>
    <xf numFmtId="164" fontId="7" fillId="0" borderId="4" xfId="0" applyNumberFormat="1" applyFont="1" applyBorder="1"/>
    <xf numFmtId="164" fontId="7" fillId="0" borderId="5" xfId="0" applyNumberFormat="1" applyFont="1" applyBorder="1"/>
    <xf numFmtId="164" fontId="6" fillId="0" borderId="6" xfId="0" applyNumberFormat="1" applyFont="1" applyBorder="1"/>
    <xf numFmtId="0" fontId="6" fillId="0" borderId="0" xfId="0" applyFont="1"/>
    <xf numFmtId="49" fontId="6" fillId="0" borderId="0" xfId="0" applyNumberFormat="1" applyFont="1" applyAlignment="1">
      <alignment horizontal="center" wrapText="1"/>
    </xf>
    <xf numFmtId="49" fontId="6" fillId="0" borderId="2" xfId="0" applyNumberFormat="1" applyFont="1" applyBorder="1" applyAlignment="1">
      <alignment horizontal="center" wrapText="1"/>
    </xf>
    <xf numFmtId="164" fontId="7" fillId="0" borderId="3" xfId="0" applyNumberFormat="1" applyFont="1" applyFill="1" applyBorder="1"/>
    <xf numFmtId="164" fontId="7" fillId="0" borderId="0" xfId="0" applyNumberFormat="1" applyFont="1" applyFill="1"/>
    <xf numFmtId="164" fontId="7" fillId="0" borderId="5" xfId="0" applyNumberFormat="1" applyFont="1" applyFill="1" applyBorder="1"/>
    <xf numFmtId="164" fontId="7" fillId="0" borderId="0" xfId="0" applyNumberFormat="1" applyFont="1" applyAlignment="1">
      <alignment wrapText="1"/>
    </xf>
    <xf numFmtId="164" fontId="7" fillId="0" borderId="3" xfId="0" applyNumberFormat="1" applyFont="1" applyBorder="1" applyAlignment="1">
      <alignment wrapText="1"/>
    </xf>
    <xf numFmtId="164" fontId="7" fillId="0" borderId="4" xfId="0" applyNumberFormat="1" applyFont="1" applyBorder="1" applyAlignment="1">
      <alignment wrapText="1"/>
    </xf>
    <xf numFmtId="164" fontId="7" fillId="0" borderId="5" xfId="0" applyNumberFormat="1" applyFont="1" applyBorder="1" applyAlignment="1">
      <alignment wrapText="1"/>
    </xf>
    <xf numFmtId="164" fontId="6" fillId="0" borderId="6" xfId="0" applyNumberFormat="1" applyFont="1" applyBorder="1" applyAlignment="1">
      <alignment wrapText="1"/>
    </xf>
    <xf numFmtId="0" fontId="0" fillId="0" borderId="0" xfId="0" applyAlignment="1">
      <alignment wrapText="1"/>
    </xf>
    <xf numFmtId="43" fontId="0" fillId="0" borderId="15" xfId="0" applyNumberFormat="1" applyBorder="1"/>
    <xf numFmtId="164" fontId="7" fillId="0" borderId="15" xfId="0" applyNumberFormat="1" applyFont="1" applyBorder="1"/>
    <xf numFmtId="164" fontId="7" fillId="0" borderId="10" xfId="0" applyNumberFormat="1" applyFont="1" applyBorder="1"/>
    <xf numFmtId="164" fontId="7" fillId="0" borderId="10" xfId="0" applyNumberFormat="1" applyFont="1" applyBorder="1" applyAlignment="1">
      <alignment wrapText="1"/>
    </xf>
    <xf numFmtId="164" fontId="7" fillId="0" borderId="15" xfId="0" applyNumberFormat="1" applyFont="1" applyBorder="1" applyAlignment="1">
      <alignment wrapText="1"/>
    </xf>
    <xf numFmtId="164" fontId="7" fillId="7" borderId="0" xfId="0" applyNumberFormat="1" applyFont="1" applyFill="1"/>
    <xf numFmtId="164" fontId="7" fillId="7" borderId="3" xfId="0" applyNumberFormat="1" applyFont="1" applyFill="1" applyBorder="1"/>
    <xf numFmtId="164" fontId="7" fillId="7" borderId="4" xfId="0" applyNumberFormat="1" applyFont="1" applyFill="1" applyBorder="1"/>
    <xf numFmtId="164" fontId="7" fillId="7" borderId="15" xfId="0" applyNumberFormat="1" applyFont="1" applyFill="1" applyBorder="1"/>
    <xf numFmtId="49" fontId="6" fillId="7" borderId="2" xfId="0" applyNumberFormat="1" applyFont="1" applyFill="1" applyBorder="1" applyAlignment="1">
      <alignment horizontal="center" wrapText="1"/>
    </xf>
    <xf numFmtId="164" fontId="7" fillId="0" borderId="4" xfId="0" applyNumberFormat="1" applyFont="1" applyFill="1" applyBorder="1"/>
    <xf numFmtId="164" fontId="7" fillId="0" borderId="10" xfId="0" applyNumberFormat="1" applyFont="1" applyFill="1" applyBorder="1"/>
    <xf numFmtId="164" fontId="6" fillId="0" borderId="6" xfId="0" applyNumberFormat="1" applyFont="1" applyFill="1" applyBorder="1"/>
    <xf numFmtId="164" fontId="9" fillId="7" borderId="0" xfId="0" applyNumberFormat="1" applyFont="1" applyFill="1"/>
    <xf numFmtId="164" fontId="7" fillId="8" borderId="15" xfId="0" applyNumberFormat="1" applyFont="1" applyFill="1" applyBorder="1"/>
    <xf numFmtId="164" fontId="7" fillId="8" borderId="0" xfId="0" applyNumberFormat="1" applyFont="1" applyFill="1"/>
    <xf numFmtId="164" fontId="9" fillId="0" borderId="0" xfId="0" applyNumberFormat="1" applyFont="1" applyFill="1"/>
    <xf numFmtId="164" fontId="9" fillId="0" borderId="4" xfId="0" applyNumberFormat="1" applyFont="1" applyFill="1" applyBorder="1"/>
    <xf numFmtId="164" fontId="9" fillId="0" borderId="3" xfId="0" applyNumberFormat="1" applyFont="1" applyFill="1" applyBorder="1"/>
    <xf numFmtId="164" fontId="9" fillId="0" borderId="5" xfId="0" applyNumberFormat="1" applyFont="1" applyFill="1" applyBorder="1"/>
    <xf numFmtId="164" fontId="9" fillId="0" borderId="10" xfId="0" applyNumberFormat="1" applyFont="1" applyFill="1" applyBorder="1"/>
    <xf numFmtId="164" fontId="10" fillId="0" borderId="6" xfId="0" applyNumberFormat="1" applyFont="1" applyFill="1" applyBorder="1"/>
    <xf numFmtId="49" fontId="10" fillId="0" borderId="2" xfId="0" applyNumberFormat="1" applyFont="1" applyFill="1" applyBorder="1" applyAlignment="1">
      <alignment horizontal="center" wrapText="1"/>
    </xf>
    <xf numFmtId="164" fontId="9" fillId="0" borderId="0" xfId="0" applyNumberFormat="1" applyFont="1" applyFill="1" applyAlignment="1">
      <alignment wrapText="1"/>
    </xf>
    <xf numFmtId="164" fontId="9" fillId="0" borderId="3" xfId="0" applyNumberFormat="1" applyFont="1" applyFill="1" applyBorder="1" applyAlignment="1">
      <alignment wrapText="1"/>
    </xf>
    <xf numFmtId="164" fontId="9" fillId="0" borderId="4" xfId="0" applyNumberFormat="1" applyFont="1" applyFill="1" applyBorder="1" applyAlignment="1">
      <alignment wrapText="1"/>
    </xf>
    <xf numFmtId="164" fontId="9" fillId="0" borderId="5" xfId="0" applyNumberFormat="1" applyFont="1" applyFill="1" applyBorder="1" applyAlignment="1">
      <alignment wrapText="1"/>
    </xf>
    <xf numFmtId="164" fontId="9" fillId="0" borderId="10" xfId="0" applyNumberFormat="1" applyFont="1" applyFill="1" applyBorder="1" applyAlignment="1">
      <alignment wrapText="1"/>
    </xf>
    <xf numFmtId="164" fontId="9" fillId="0" borderId="15" xfId="0" applyNumberFormat="1" applyFont="1" applyFill="1" applyBorder="1"/>
    <xf numFmtId="164" fontId="9" fillId="0" borderId="15" xfId="0" applyNumberFormat="1" applyFont="1" applyFill="1" applyBorder="1" applyAlignment="1">
      <alignment wrapText="1"/>
    </xf>
    <xf numFmtId="164" fontId="10" fillId="0" borderId="6" xfId="0" applyNumberFormat="1" applyFont="1" applyFill="1" applyBorder="1" applyAlignment="1">
      <alignment wrapText="1"/>
    </xf>
    <xf numFmtId="0" fontId="3" fillId="0" borderId="0" xfId="0" applyFont="1" applyFill="1"/>
    <xf numFmtId="0" fontId="3" fillId="0" borderId="0" xfId="0" applyFont="1" applyFill="1" applyAlignment="1">
      <alignment wrapText="1"/>
    </xf>
    <xf numFmtId="49" fontId="6" fillId="0" borderId="2" xfId="0" applyNumberFormat="1" applyFont="1" applyFill="1" applyBorder="1" applyAlignment="1">
      <alignment horizontal="center" wrapText="1"/>
    </xf>
    <xf numFmtId="164" fontId="7" fillId="0" borderId="0" xfId="0" applyNumberFormat="1" applyFont="1" applyFill="1" applyAlignment="1">
      <alignment wrapText="1"/>
    </xf>
    <xf numFmtId="164" fontId="7" fillId="0" borderId="3" xfId="0" applyNumberFormat="1" applyFont="1" applyFill="1" applyBorder="1" applyAlignment="1">
      <alignment wrapText="1"/>
    </xf>
    <xf numFmtId="164" fontId="7" fillId="0" borderId="4" xfId="0" applyNumberFormat="1" applyFont="1" applyFill="1" applyBorder="1" applyAlignment="1">
      <alignment wrapText="1"/>
    </xf>
    <xf numFmtId="164" fontId="7" fillId="0" borderId="5" xfId="0" applyNumberFormat="1" applyFont="1" applyFill="1" applyBorder="1" applyAlignment="1">
      <alignment wrapText="1"/>
    </xf>
    <xf numFmtId="164" fontId="7" fillId="0" borderId="10" xfId="0" applyNumberFormat="1" applyFont="1" applyFill="1" applyBorder="1" applyAlignment="1">
      <alignment wrapText="1"/>
    </xf>
    <xf numFmtId="164" fontId="7" fillId="0" borderId="15" xfId="0" applyNumberFormat="1" applyFont="1" applyFill="1" applyBorder="1"/>
    <xf numFmtId="164" fontId="7" fillId="0" borderId="15" xfId="0" applyNumberFormat="1" applyFont="1" applyFill="1" applyBorder="1" applyAlignment="1">
      <alignment wrapText="1"/>
    </xf>
    <xf numFmtId="164" fontId="6" fillId="0" borderId="6" xfId="0" applyNumberFormat="1" applyFont="1" applyFill="1" applyBorder="1" applyAlignment="1">
      <alignment wrapText="1"/>
    </xf>
    <xf numFmtId="0" fontId="0" fillId="0" borderId="0" xfId="0" applyFill="1"/>
    <xf numFmtId="0" fontId="0" fillId="0" borderId="0" xfId="0" applyFill="1" applyAlignment="1">
      <alignment wrapText="1"/>
    </xf>
    <xf numFmtId="49" fontId="6" fillId="9" borderId="2" xfId="0" applyNumberFormat="1" applyFont="1" applyFill="1" applyBorder="1" applyAlignment="1">
      <alignment horizontal="center" wrapText="1"/>
    </xf>
    <xf numFmtId="164" fontId="7" fillId="9" borderId="0" xfId="0" applyNumberFormat="1" applyFont="1" applyFill="1"/>
    <xf numFmtId="164" fontId="7" fillId="9" borderId="3" xfId="0" applyNumberFormat="1" applyFont="1" applyFill="1" applyBorder="1"/>
    <xf numFmtId="164" fontId="7" fillId="9" borderId="4" xfId="0" applyNumberFormat="1" applyFont="1" applyFill="1" applyBorder="1"/>
    <xf numFmtId="164" fontId="9" fillId="9" borderId="0" xfId="0" applyNumberFormat="1" applyFont="1" applyFill="1"/>
    <xf numFmtId="164" fontId="7" fillId="9" borderId="5" xfId="0" applyNumberFormat="1" applyFont="1" applyFill="1" applyBorder="1"/>
    <xf numFmtId="164" fontId="7" fillId="9" borderId="10" xfId="0" applyNumberFormat="1" applyFont="1" applyFill="1" applyBorder="1"/>
    <xf numFmtId="164" fontId="7" fillId="9" borderId="15" xfId="0" applyNumberFormat="1" applyFont="1" applyFill="1" applyBorder="1"/>
    <xf numFmtId="164" fontId="6" fillId="9" borderId="6" xfId="0" applyNumberFormat="1" applyFont="1" applyFill="1" applyBorder="1"/>
    <xf numFmtId="0" fontId="0" fillId="6" borderId="17" xfId="0" applyFill="1" applyBorder="1"/>
    <xf numFmtId="164" fontId="0" fillId="6" borderId="17" xfId="0" applyNumberFormat="1" applyFill="1" applyBorder="1"/>
  </cellXfs>
  <cellStyles count="4">
    <cellStyle name="Comma" xfId="1" builtinId="3"/>
    <cellStyle name="Normal" xfId="0" builtinId="0"/>
    <cellStyle name="Normal 6" xfId="3" xr:uid="{9017B22D-7062-4B70-A86D-39DBDAC715B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10.xml><?xml version="1.0" encoding="utf-8"?>
<ax:ocx xmlns:ax="http://schemas.microsoft.com/office/2006/activeX" xmlns:r="http://schemas.openxmlformats.org/officeDocument/2006/relationships" ax:classid="{8BD21D10-EC42-11CE-9E0D-00AA006002F3}" ax:persistence="persistStreamInit" r:id="rId1"/>
</file>

<file path=xl/activeX/activeX11.xml><?xml version="1.0" encoding="utf-8"?>
<ax:ocx xmlns:ax="http://schemas.microsoft.com/office/2006/activeX" xmlns:r="http://schemas.openxmlformats.org/officeDocument/2006/relationships" ax:classid="{8BD21D10-EC42-11CE-9E0D-00AA006002F3}" ax:persistence="persistStreamInit" r:id="rId1"/>
</file>

<file path=xl/activeX/activeX12.xml><?xml version="1.0" encoding="utf-8"?>
<ax:ocx xmlns:ax="http://schemas.microsoft.com/office/2006/activeX" xmlns:r="http://schemas.openxmlformats.org/officeDocument/2006/relationships" ax:classid="{8BD21D10-EC42-11CE-9E0D-00AA006002F3}" ax:persistence="persistStreamInit" r:id="rId1"/>
</file>

<file path=xl/activeX/activeX13.xml><?xml version="1.0" encoding="utf-8"?>
<ax:ocx xmlns:ax="http://schemas.microsoft.com/office/2006/activeX" xmlns:r="http://schemas.openxmlformats.org/officeDocument/2006/relationships" ax:classid="{8BD21D10-EC42-11CE-9E0D-00AA006002F3}" ax:persistence="persistStreamInit" r:id="rId1"/>
</file>

<file path=xl/activeX/activeX14.xml><?xml version="1.0" encoding="utf-8"?>
<ax:ocx xmlns:ax="http://schemas.microsoft.com/office/2006/activeX" xmlns:r="http://schemas.openxmlformats.org/officeDocument/2006/relationships" ax:classid="{8BD21D10-EC42-11CE-9E0D-00AA006002F3}" ax:persistence="persistStreamInit" r:id="rId1"/>
</file>

<file path=xl/activeX/activeX15.xml><?xml version="1.0" encoding="utf-8"?>
<ax:ocx xmlns:ax="http://schemas.microsoft.com/office/2006/activeX" xmlns:r="http://schemas.openxmlformats.org/officeDocument/2006/relationships" ax:classid="{8BD21D10-EC42-11CE-9E0D-00AA006002F3}" ax:persistence="persistStreamInit" r:id="rId1"/>
</file>

<file path=xl/activeX/activeX16.xml><?xml version="1.0" encoding="utf-8"?>
<ax:ocx xmlns:ax="http://schemas.microsoft.com/office/2006/activeX" xmlns:r="http://schemas.openxmlformats.org/officeDocument/2006/relationships" ax:classid="{8BD21D10-EC42-11CE-9E0D-00AA006002F3}" ax:persistence="persistStreamInit" r:id="rId1"/>
</file>

<file path=xl/activeX/activeX17.xml><?xml version="1.0" encoding="utf-8"?>
<ax:ocx xmlns:ax="http://schemas.microsoft.com/office/2006/activeX" xmlns:r="http://schemas.openxmlformats.org/officeDocument/2006/relationships" ax:classid="{8BD21D10-EC42-11CE-9E0D-00AA006002F3}" ax:persistence="persistStreamInit" r:id="rId1"/>
</file>

<file path=xl/activeX/activeX18.xml><?xml version="1.0" encoding="utf-8"?>
<ax:ocx xmlns:ax="http://schemas.microsoft.com/office/2006/activeX" xmlns:r="http://schemas.openxmlformats.org/officeDocument/2006/relationships" ax:classid="{8BD21D10-EC42-11CE-9E0D-00AA006002F3}" ax:persistence="persistStreamInit" r:id="rId1"/>
</file>

<file path=xl/activeX/activeX19.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20.xml><?xml version="1.0" encoding="utf-8"?>
<ax:ocx xmlns:ax="http://schemas.microsoft.com/office/2006/activeX" xmlns:r="http://schemas.openxmlformats.org/officeDocument/2006/relationships" ax:classid="{8BD21D10-EC42-11CE-9E0D-00AA006002F3}" ax:persistence="persistStreamInit" r:id="rId1"/>
</file>

<file path=xl/activeX/activeX21.xml><?xml version="1.0" encoding="utf-8"?>
<ax:ocx xmlns:ax="http://schemas.microsoft.com/office/2006/activeX" xmlns:r="http://schemas.openxmlformats.org/officeDocument/2006/relationships" ax:classid="{8BD21D10-EC42-11CE-9E0D-00AA006002F3}" ax:persistence="persistStreamInit" r:id="rId1"/>
</file>

<file path=xl/activeX/activeX22.xml><?xml version="1.0" encoding="utf-8"?>
<ax:ocx xmlns:ax="http://schemas.microsoft.com/office/2006/activeX" xmlns:r="http://schemas.openxmlformats.org/officeDocument/2006/relationships" ax:classid="{8BD21D10-EC42-11CE-9E0D-00AA006002F3}" ax:persistence="persistStreamInit" r:id="rId1"/>
</file>

<file path=xl/activeX/activeX23.xml><?xml version="1.0" encoding="utf-8"?>
<ax:ocx xmlns:ax="http://schemas.microsoft.com/office/2006/activeX" xmlns:r="http://schemas.openxmlformats.org/officeDocument/2006/relationships" ax:classid="{8BD21D10-EC42-11CE-9E0D-00AA006002F3}" ax:persistence="persistStreamInit" r:id="rId1"/>
</file>

<file path=xl/activeX/activeX24.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activeX/activeX8.xml><?xml version="1.0" encoding="utf-8"?>
<ax:ocx xmlns:ax="http://schemas.microsoft.com/office/2006/activeX" xmlns:r="http://schemas.openxmlformats.org/officeDocument/2006/relationships" ax:classid="{8BD21D10-EC42-11CE-9E0D-00AA006002F3}" ax:persistence="persistStreamInit" r:id="rId1"/>
</file>

<file path=xl/activeX/activeX9.xml><?xml version="1.0" encoding="utf-8"?>
<ax:ocx xmlns:ax="http://schemas.microsoft.com/office/2006/activeX" xmlns:r="http://schemas.openxmlformats.org/officeDocument/2006/relationships" ax:classid="{8BD21D10-EC42-11CE-9E0D-00AA006002F3}"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0.vml.rels><?xml version="1.0" encoding="UTF-8" standalone="yes"?>
<Relationships xmlns="http://schemas.openxmlformats.org/package/2006/relationships"><Relationship Id="rId2" Type="http://schemas.openxmlformats.org/officeDocument/2006/relationships/image" Target="../media/image19.emf"/><Relationship Id="rId1" Type="http://schemas.openxmlformats.org/officeDocument/2006/relationships/image" Target="../media/image20.emf"/></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1.emf"/><Relationship Id="rId1" Type="http://schemas.openxmlformats.org/officeDocument/2006/relationships/image" Target="../media/image22.emf"/></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3.emf"/><Relationship Id="rId1" Type="http://schemas.openxmlformats.org/officeDocument/2006/relationships/image" Target="../media/image24.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8.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10.emf"/></Relationships>
</file>

<file path=xl/drawings/_rels/vmlDrawing6.vml.rels><?xml version="1.0" encoding="UTF-8" standalone="yes"?>
<Relationships xmlns="http://schemas.openxmlformats.org/package/2006/relationships"><Relationship Id="rId2" Type="http://schemas.openxmlformats.org/officeDocument/2006/relationships/image" Target="../media/image11.emf"/><Relationship Id="rId1" Type="http://schemas.openxmlformats.org/officeDocument/2006/relationships/image" Target="../media/image12.emf"/></Relationships>
</file>

<file path=xl/drawings/_rels/vmlDrawing7.vml.rels><?xml version="1.0" encoding="UTF-8" standalone="yes"?>
<Relationships xmlns="http://schemas.openxmlformats.org/package/2006/relationships"><Relationship Id="rId2" Type="http://schemas.openxmlformats.org/officeDocument/2006/relationships/image" Target="../media/image14.emf"/><Relationship Id="rId1" Type="http://schemas.openxmlformats.org/officeDocument/2006/relationships/image" Target="../media/image13.emf"/></Relationships>
</file>

<file path=xl/drawings/_rels/vmlDrawing8.vml.rels><?xml version="1.0" encoding="UTF-8" standalone="yes"?>
<Relationships xmlns="http://schemas.openxmlformats.org/package/2006/relationships"><Relationship Id="rId2" Type="http://schemas.openxmlformats.org/officeDocument/2006/relationships/image" Target="../media/image16.emf"/><Relationship Id="rId1" Type="http://schemas.openxmlformats.org/officeDocument/2006/relationships/image" Target="../media/image15.emf"/></Relationships>
</file>

<file path=xl/drawings/_rels/vmlDrawing9.vml.rels><?xml version="1.0" encoding="UTF-8" standalone="yes"?>
<Relationships xmlns="http://schemas.openxmlformats.org/package/2006/relationships"><Relationship Id="rId2" Type="http://schemas.openxmlformats.org/officeDocument/2006/relationships/image" Target="../media/image17.emf"/><Relationship Id="rId1" Type="http://schemas.openxmlformats.org/officeDocument/2006/relationships/image" Target="../media/image1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91440</xdr:colOff>
          <xdr:row>0</xdr:row>
          <xdr:rowOff>228600</xdr:rowOff>
        </xdr:to>
        <xdr:sp macro="" textlink="">
          <xdr:nvSpPr>
            <xdr:cNvPr id="150529" name="FILTER" hidden="1">
              <a:extLst>
                <a:ext uri="{63B3BB69-23CF-44E3-9099-C40C66FF867C}">
                  <a14:compatExt spid="_x0000_s150529"/>
                </a:ext>
                <a:ext uri="{FF2B5EF4-FFF2-40B4-BE49-F238E27FC236}">
                  <a16:creationId xmlns:a16="http://schemas.microsoft.com/office/drawing/2014/main" id="{00000000-0008-0000-0000-0000014C02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91440</xdr:colOff>
          <xdr:row>0</xdr:row>
          <xdr:rowOff>228600</xdr:rowOff>
        </xdr:to>
        <xdr:sp macro="" textlink="">
          <xdr:nvSpPr>
            <xdr:cNvPr id="150530" name="HEADER" hidden="1">
              <a:extLst>
                <a:ext uri="{63B3BB69-23CF-44E3-9099-C40C66FF867C}">
                  <a14:compatExt spid="_x0000_s150530"/>
                </a:ext>
                <a:ext uri="{FF2B5EF4-FFF2-40B4-BE49-F238E27FC236}">
                  <a16:creationId xmlns:a16="http://schemas.microsoft.com/office/drawing/2014/main" id="{00000000-0008-0000-0000-0000024C02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91440</xdr:colOff>
          <xdr:row>0</xdr:row>
          <xdr:rowOff>228600</xdr:rowOff>
        </xdr:to>
        <xdr:sp macro="" textlink="">
          <xdr:nvSpPr>
            <xdr:cNvPr id="63489" name="FILTER" hidden="1">
              <a:extLst>
                <a:ext uri="{63B3BB69-23CF-44E3-9099-C40C66FF867C}">
                  <a14:compatExt spid="_x0000_s63489"/>
                </a:ext>
                <a:ext uri="{FF2B5EF4-FFF2-40B4-BE49-F238E27FC236}">
                  <a16:creationId xmlns:a16="http://schemas.microsoft.com/office/drawing/2014/main" id="{00000000-0008-0000-0900-000001F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91440</xdr:colOff>
          <xdr:row>0</xdr:row>
          <xdr:rowOff>228600</xdr:rowOff>
        </xdr:to>
        <xdr:sp macro="" textlink="">
          <xdr:nvSpPr>
            <xdr:cNvPr id="63490" name="HEADER" hidden="1">
              <a:extLst>
                <a:ext uri="{63B3BB69-23CF-44E3-9099-C40C66FF867C}">
                  <a14:compatExt spid="_x0000_s63490"/>
                </a:ext>
                <a:ext uri="{FF2B5EF4-FFF2-40B4-BE49-F238E27FC236}">
                  <a16:creationId xmlns:a16="http://schemas.microsoft.com/office/drawing/2014/main" id="{00000000-0008-0000-0900-000002F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91440</xdr:colOff>
          <xdr:row>0</xdr:row>
          <xdr:rowOff>228600</xdr:rowOff>
        </xdr:to>
        <xdr:sp macro="" textlink="">
          <xdr:nvSpPr>
            <xdr:cNvPr id="54273" name="FILTER" hidden="1">
              <a:extLst>
                <a:ext uri="{63B3BB69-23CF-44E3-9099-C40C66FF867C}">
                  <a14:compatExt spid="_x0000_s54273"/>
                </a:ext>
                <a:ext uri="{FF2B5EF4-FFF2-40B4-BE49-F238E27FC236}">
                  <a16:creationId xmlns:a16="http://schemas.microsoft.com/office/drawing/2014/main" id="{00000000-0008-0000-0A00-000001D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91440</xdr:colOff>
          <xdr:row>0</xdr:row>
          <xdr:rowOff>228600</xdr:rowOff>
        </xdr:to>
        <xdr:sp macro="" textlink="">
          <xdr:nvSpPr>
            <xdr:cNvPr id="54274" name="HEADER" hidden="1">
              <a:extLst>
                <a:ext uri="{63B3BB69-23CF-44E3-9099-C40C66FF867C}">
                  <a14:compatExt spid="_x0000_s54274"/>
                </a:ext>
                <a:ext uri="{FF2B5EF4-FFF2-40B4-BE49-F238E27FC236}">
                  <a16:creationId xmlns:a16="http://schemas.microsoft.com/office/drawing/2014/main" id="{00000000-0008-0000-0A00-000002D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91440</xdr:colOff>
          <xdr:row>1</xdr:row>
          <xdr:rowOff>38100</xdr:rowOff>
        </xdr:to>
        <xdr:sp macro="" textlink="">
          <xdr:nvSpPr>
            <xdr:cNvPr id="53249" name="FILTER" hidden="1">
              <a:extLst>
                <a:ext uri="{63B3BB69-23CF-44E3-9099-C40C66FF867C}">
                  <a14:compatExt spid="_x0000_s53249"/>
                </a:ext>
                <a:ext uri="{FF2B5EF4-FFF2-40B4-BE49-F238E27FC236}">
                  <a16:creationId xmlns:a16="http://schemas.microsoft.com/office/drawing/2014/main" id="{00000000-0008-0000-0B00-000001D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91440</xdr:colOff>
          <xdr:row>1</xdr:row>
          <xdr:rowOff>38100</xdr:rowOff>
        </xdr:to>
        <xdr:sp macro="" textlink="">
          <xdr:nvSpPr>
            <xdr:cNvPr id="53250" name="HEADER" hidden="1">
              <a:extLst>
                <a:ext uri="{63B3BB69-23CF-44E3-9099-C40C66FF867C}">
                  <a14:compatExt spid="_x0000_s53250"/>
                </a:ext>
                <a:ext uri="{FF2B5EF4-FFF2-40B4-BE49-F238E27FC236}">
                  <a16:creationId xmlns:a16="http://schemas.microsoft.com/office/drawing/2014/main" id="{00000000-0008-0000-0B00-000002D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0</xdr:col>
      <xdr:colOff>466725</xdr:colOff>
      <xdr:row>0</xdr:row>
      <xdr:rowOff>190499</xdr:rowOff>
    </xdr:from>
    <xdr:to>
      <xdr:col>9</xdr:col>
      <xdr:colOff>219075</xdr:colOff>
      <xdr:row>54</xdr:row>
      <xdr:rowOff>28574</xdr:rowOff>
    </xdr:to>
    <xdr:sp macro="" textlink="">
      <xdr:nvSpPr>
        <xdr:cNvPr id="2" name="TextBox 1">
          <a:extLst>
            <a:ext uri="{FF2B5EF4-FFF2-40B4-BE49-F238E27FC236}">
              <a16:creationId xmlns:a16="http://schemas.microsoft.com/office/drawing/2014/main" id="{00000000-0008-0000-1000-000002000000}"/>
            </a:ext>
          </a:extLst>
        </xdr:cNvPr>
        <xdr:cNvSpPr txBox="1"/>
      </xdr:nvSpPr>
      <xdr:spPr>
        <a:xfrm>
          <a:off x="466725" y="190499"/>
          <a:ext cx="5238750" cy="10125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accent1"/>
              </a:solidFill>
              <a:effectLst/>
              <a:latin typeface="+mn-lt"/>
              <a:ea typeface="+mn-ea"/>
              <a:cs typeface="+mn-cs"/>
            </a:rPr>
            <a:t>Enter Annual Budget into QuickBooks:</a:t>
          </a:r>
        </a:p>
        <a:p>
          <a:r>
            <a:rPr lang="en-US" sz="1100">
              <a:solidFill>
                <a:schemeClr val="accent1"/>
              </a:solidFill>
              <a:effectLst/>
              <a:latin typeface="+mn-lt"/>
              <a:ea typeface="+mn-ea"/>
              <a:cs typeface="+mn-cs"/>
            </a:rPr>
            <a:t> </a:t>
          </a:r>
        </a:p>
        <a:p>
          <a:r>
            <a:rPr lang="en-US" sz="1100">
              <a:solidFill>
                <a:schemeClr val="accent1"/>
              </a:solidFill>
              <a:effectLst/>
              <a:latin typeface="+mn-lt"/>
              <a:ea typeface="+mn-ea"/>
              <a:cs typeface="+mn-cs"/>
            </a:rPr>
            <a:t>Go to Company, Planning &amp; Budgeting, Setup Budgets.  If the appropriate year does not come up on the screen, select Create New Budget.  Then select the year.  </a:t>
          </a:r>
        </a:p>
        <a:p>
          <a:endParaRPr lang="en-US" sz="1100">
            <a:solidFill>
              <a:schemeClr val="accent1"/>
            </a:solidFill>
            <a:effectLst/>
            <a:latin typeface="+mn-lt"/>
            <a:ea typeface="+mn-ea"/>
            <a:cs typeface="+mn-cs"/>
          </a:endParaRPr>
        </a:p>
        <a:p>
          <a:r>
            <a:rPr lang="en-US" sz="1100">
              <a:solidFill>
                <a:schemeClr val="accent1"/>
              </a:solidFill>
              <a:effectLst/>
              <a:latin typeface="+mn-lt"/>
              <a:ea typeface="+mn-ea"/>
              <a:cs typeface="+mn-cs"/>
            </a:rPr>
            <a:t>Enter the July amount for each</a:t>
          </a:r>
          <a:r>
            <a:rPr lang="en-US" sz="1100" baseline="0">
              <a:solidFill>
                <a:schemeClr val="accent1"/>
              </a:solidFill>
              <a:effectLst/>
              <a:latin typeface="+mn-lt"/>
              <a:ea typeface="+mn-ea"/>
              <a:cs typeface="+mn-cs"/>
            </a:rPr>
            <a:t> </a:t>
          </a:r>
          <a:r>
            <a:rPr lang="en-US" sz="1100">
              <a:solidFill>
                <a:schemeClr val="accent1"/>
              </a:solidFill>
              <a:effectLst/>
              <a:latin typeface="+mn-lt"/>
              <a:ea typeface="+mn-ea"/>
              <a:cs typeface="+mn-cs"/>
            </a:rPr>
            <a:t>expense.</a:t>
          </a:r>
        </a:p>
        <a:p>
          <a:endParaRPr lang="en-US" sz="1100">
            <a:solidFill>
              <a:schemeClr val="accent1"/>
            </a:solidFill>
            <a:effectLst/>
            <a:latin typeface="+mn-lt"/>
            <a:ea typeface="+mn-ea"/>
            <a:cs typeface="+mn-cs"/>
          </a:endParaRPr>
        </a:p>
        <a:p>
          <a:r>
            <a:rPr lang="en-US" sz="1100">
              <a:solidFill>
                <a:schemeClr val="accent1"/>
              </a:solidFill>
              <a:effectLst/>
              <a:latin typeface="+mn-lt"/>
              <a:ea typeface="+mn-ea"/>
              <a:cs typeface="+mn-cs"/>
            </a:rPr>
            <a:t>Then go to the top July amount, click on it, and press ‘Copy Across’.  </a:t>
          </a:r>
        </a:p>
        <a:p>
          <a:endParaRPr lang="en-US" sz="1100">
            <a:solidFill>
              <a:schemeClr val="accent1"/>
            </a:solidFill>
            <a:effectLst/>
            <a:latin typeface="+mn-lt"/>
            <a:ea typeface="+mn-ea"/>
            <a:cs typeface="+mn-cs"/>
          </a:endParaRPr>
        </a:p>
        <a:p>
          <a:r>
            <a:rPr lang="en-US" sz="1100">
              <a:solidFill>
                <a:schemeClr val="accent1"/>
              </a:solidFill>
              <a:effectLst/>
              <a:latin typeface="+mn-lt"/>
              <a:ea typeface="+mn-ea"/>
              <a:cs typeface="+mn-cs"/>
            </a:rPr>
            <a:t>Then go back to the top and adjust any</a:t>
          </a:r>
          <a:r>
            <a:rPr lang="en-US" sz="1100" baseline="0">
              <a:solidFill>
                <a:schemeClr val="accent1"/>
              </a:solidFill>
              <a:effectLst/>
              <a:latin typeface="+mn-lt"/>
              <a:ea typeface="+mn-ea"/>
              <a:cs typeface="+mn-cs"/>
            </a:rPr>
            <a:t> June items that are different due to rounding.</a:t>
          </a:r>
        </a:p>
        <a:p>
          <a:endParaRPr lang="en-US" sz="1100" baseline="0">
            <a:solidFill>
              <a:schemeClr val="accent1"/>
            </a:solidFill>
            <a:effectLst/>
            <a:latin typeface="+mn-lt"/>
            <a:ea typeface="+mn-ea"/>
            <a:cs typeface="+mn-cs"/>
          </a:endParaRPr>
        </a:p>
        <a:p>
          <a:r>
            <a:rPr lang="en-US" sz="1100" baseline="0">
              <a:solidFill>
                <a:schemeClr val="accent1"/>
              </a:solidFill>
              <a:effectLst/>
              <a:latin typeface="+mn-lt"/>
              <a:ea typeface="+mn-ea"/>
              <a:cs typeface="+mn-cs"/>
            </a:rPr>
            <a:t>*Note -there will also be some other items that must be entered month by month.  I will try to mark those.  Please see the list, below.</a:t>
          </a:r>
        </a:p>
        <a:p>
          <a:endParaRPr lang="en-US" sz="1100">
            <a:solidFill>
              <a:schemeClr val="accent1"/>
            </a:solidFill>
            <a:effectLst/>
            <a:latin typeface="+mn-lt"/>
            <a:ea typeface="+mn-ea"/>
            <a:cs typeface="+mn-cs"/>
          </a:endParaRPr>
        </a:p>
        <a:p>
          <a:r>
            <a:rPr lang="en-US" sz="1100">
              <a:solidFill>
                <a:schemeClr val="accent1"/>
              </a:solidFill>
              <a:effectLst/>
              <a:latin typeface="+mn-lt"/>
              <a:ea typeface="+mn-ea"/>
              <a:cs typeface="+mn-cs"/>
            </a:rPr>
            <a:t>To validate your input, go to Reports,</a:t>
          </a:r>
          <a:r>
            <a:rPr lang="en-US" sz="1100" baseline="0">
              <a:solidFill>
                <a:schemeClr val="accent1"/>
              </a:solidFill>
              <a:effectLst/>
              <a:latin typeface="+mn-lt"/>
              <a:ea typeface="+mn-ea"/>
              <a:cs typeface="+mn-cs"/>
            </a:rPr>
            <a:t> Budgets and Forecasts, Budget overview.  Select the proper budget from the dropdown menu.  Click Next.  Click Next, Flick Finish.  </a:t>
          </a:r>
        </a:p>
        <a:p>
          <a:r>
            <a:rPr lang="en-US" sz="1100" baseline="0">
              <a:solidFill>
                <a:schemeClr val="accent1"/>
              </a:solidFill>
              <a:effectLst/>
              <a:latin typeface="+mn-lt"/>
              <a:ea typeface="+mn-ea"/>
              <a:cs typeface="+mn-cs"/>
            </a:rPr>
            <a:t>Change the 'dates' to This fiscal year and the 'Show Column' to Total Only.</a:t>
          </a:r>
          <a:endParaRPr lang="en-US" sz="1100">
            <a:solidFill>
              <a:schemeClr val="accent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Note – for most of the accounts we will enter 1/12 of the total budget for each month.  For the property tax revenue, that does not give us a reasonable picture.  We must take the previous year actual revenue each month as a percentage of the total.  Bump this percentage up against the budgeted amount to give the budgeted amount per month.</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We shoul</a:t>
          </a:r>
          <a:r>
            <a:rPr lang="en-US" sz="1100" baseline="0">
              <a:solidFill>
                <a:schemeClr val="dk1"/>
              </a:solidFill>
              <a:effectLst/>
              <a:latin typeface="+mn-lt"/>
              <a:ea typeface="+mn-ea"/>
              <a:cs typeface="+mn-cs"/>
            </a:rPr>
            <a:t>d adjust the monthly for:</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Property Taxes, Current Secured.  December 32% January 25% April 10% May 32% </a:t>
          </a:r>
        </a:p>
        <a:p>
          <a:r>
            <a:rPr lang="en-US" sz="1100" baseline="0">
              <a:solidFill>
                <a:schemeClr val="dk1"/>
              </a:solidFill>
              <a:effectLst/>
              <a:latin typeface="+mn-lt"/>
              <a:ea typeface="+mn-ea"/>
              <a:cs typeface="+mn-cs"/>
            </a:rPr>
            <a:t>Current Unsecured 100% October</a:t>
          </a:r>
        </a:p>
        <a:p>
          <a:r>
            <a:rPr lang="en-US" sz="1100" baseline="0">
              <a:solidFill>
                <a:schemeClr val="dk1"/>
              </a:solidFill>
              <a:effectLst/>
              <a:latin typeface="+mn-lt"/>
              <a:ea typeface="+mn-ea"/>
              <a:cs typeface="+mn-cs"/>
            </a:rPr>
            <a:t>RDV apportionment 50% Dec and June</a:t>
          </a:r>
        </a:p>
        <a:p>
          <a:r>
            <a:rPr lang="en-US" sz="1100" baseline="0">
              <a:solidFill>
                <a:schemeClr val="dk1"/>
              </a:solidFill>
              <a:effectLst/>
              <a:latin typeface="+mn-lt"/>
              <a:ea typeface="+mn-ea"/>
              <a:cs typeface="+mn-cs"/>
            </a:rPr>
            <a:t>All others only June.</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County Interest - Only comes in quarterly.  Divide total by 4 for October, January, April, zero for everything else.  June shoudl equal October, January and April.</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Wages - Less for July due to accrual back, more for three month payrolls.  7.5% most months.  2/3 that for July.  1-1/3 that for June.  10% for 3- payday months.</a:t>
          </a:r>
        </a:p>
        <a:p>
          <a:r>
            <a:rPr lang="en-US" sz="1100" baseline="0">
              <a:solidFill>
                <a:schemeClr val="dk1"/>
              </a:solidFill>
              <a:effectLst/>
              <a:latin typeface="+mn-lt"/>
              <a:ea typeface="+mn-ea"/>
              <a:cs typeface="+mn-cs"/>
            </a:rPr>
            <a:t>Wages- for GM vacation payout - Traditionally, 14% of the total is in January.</a:t>
          </a:r>
        </a:p>
        <a:p>
          <a:r>
            <a:rPr lang="en-US" sz="1100" baseline="0">
              <a:solidFill>
                <a:schemeClr val="dk1"/>
              </a:solidFill>
              <a:effectLst/>
              <a:latin typeface="+mn-lt"/>
              <a:ea typeface="+mn-ea"/>
              <a:cs typeface="+mn-cs"/>
            </a:rPr>
            <a:t>July 4.4%, June 9.5%, January 13% three payroll months 11% others 7.3. </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Bonus - paid in December, usually.</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LB - Make a new sheet to the right of the Approved Budget.  </a:t>
          </a:r>
        </a:p>
        <a:p>
          <a:r>
            <a:rPr lang="en-US" sz="1100" baseline="0">
              <a:solidFill>
                <a:schemeClr val="dk1"/>
              </a:solidFill>
              <a:effectLst/>
              <a:latin typeface="+mn-lt"/>
              <a:ea typeface="+mn-ea"/>
              <a:cs typeface="+mn-cs"/>
            </a:rPr>
            <a:t>Hide all other than the approved budget.</a:t>
          </a:r>
        </a:p>
        <a:p>
          <a:r>
            <a:rPr lang="en-US" sz="1100" baseline="0">
              <a:solidFill>
                <a:schemeClr val="dk1"/>
              </a:solidFill>
              <a:effectLst/>
              <a:latin typeface="+mn-lt"/>
              <a:ea typeface="+mn-ea"/>
              <a:cs typeface="+mn-cs"/>
            </a:rPr>
            <a:t>Enter columns to the right for July - June, with a check figure.</a:t>
          </a:r>
        </a:p>
        <a:p>
          <a:r>
            <a:rPr lang="en-US" sz="1100" baseline="0">
              <a:solidFill>
                <a:schemeClr val="dk1"/>
              </a:solidFill>
              <a:effectLst/>
              <a:latin typeface="+mn-lt"/>
              <a:ea typeface="+mn-ea"/>
              <a:cs typeface="+mn-cs"/>
            </a:rPr>
            <a:t>The top June is =Round(approved budget figure- tie down the column with $/12,0)</a:t>
          </a:r>
        </a:p>
        <a:p>
          <a:r>
            <a:rPr lang="en-US" sz="1100" baseline="0">
              <a:solidFill>
                <a:schemeClr val="dk1"/>
              </a:solidFill>
              <a:effectLst/>
              <a:latin typeface="+mn-lt"/>
              <a:ea typeface="+mn-ea"/>
              <a:cs typeface="+mn-cs"/>
            </a:rPr>
            <a:t>Copy this all the way down.  </a:t>
          </a:r>
        </a:p>
        <a:p>
          <a:r>
            <a:rPr lang="en-US" sz="1100">
              <a:solidFill>
                <a:schemeClr val="dk1"/>
              </a:solidFill>
              <a:effectLst/>
              <a:latin typeface="+mn-lt"/>
              <a:ea typeface="+mn-ea"/>
              <a:cs typeface="+mn-cs"/>
            </a:rPr>
            <a:t>Copy the column of formulas all the way over to May.</a:t>
          </a:r>
        </a:p>
        <a:p>
          <a:r>
            <a:rPr lang="en-US" sz="1100">
              <a:solidFill>
                <a:schemeClr val="dk1"/>
              </a:solidFill>
              <a:effectLst/>
              <a:latin typeface="+mn-lt"/>
              <a:ea typeface="+mn-ea"/>
              <a:cs typeface="+mn-cs"/>
            </a:rPr>
            <a:t>June equals approved budget minus</a:t>
          </a:r>
          <a:r>
            <a:rPr lang="en-US" sz="1100" baseline="0">
              <a:solidFill>
                <a:schemeClr val="dk1"/>
              </a:solidFill>
              <a:effectLst/>
              <a:latin typeface="+mn-lt"/>
              <a:ea typeface="+mn-ea"/>
              <a:cs typeface="+mn-cs"/>
            </a:rPr>
            <a:t> July through May.</a:t>
          </a:r>
        </a:p>
        <a:p>
          <a:r>
            <a:rPr lang="en-US" sz="1100" baseline="0">
              <a:solidFill>
                <a:schemeClr val="dk1"/>
              </a:solidFill>
              <a:effectLst/>
              <a:latin typeface="+mn-lt"/>
              <a:ea typeface="+mn-ea"/>
              <a:cs typeface="+mn-cs"/>
            </a:rPr>
            <a:t>The check figure is autosum(july-june) less approved.  It shoudl be zero.</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Copy the figures and format for the Net income row a couple of rows lower.</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Delete all of the totals and subtotal of the NEW DATA ONLY - not the approved budget.</a:t>
          </a:r>
        </a:p>
        <a:p>
          <a:endParaRPr lang="en-US" sz="1100">
            <a:solidFill>
              <a:schemeClr val="dk1"/>
            </a:solidFill>
            <a:effectLst/>
            <a:latin typeface="+mn-lt"/>
            <a:ea typeface="+mn-ea"/>
            <a:cs typeface="+mn-cs"/>
          </a:endParaRPr>
        </a:p>
        <a:p>
          <a:endParaRPr 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438150</xdr:colOff>
      <xdr:row>0</xdr:row>
      <xdr:rowOff>180972</xdr:rowOff>
    </xdr:from>
    <xdr:to>
      <xdr:col>8</xdr:col>
      <xdr:colOff>533400</xdr:colOff>
      <xdr:row>164</xdr:row>
      <xdr:rowOff>133350</xdr:rowOff>
    </xdr:to>
    <xdr:sp macro="" textlink="">
      <xdr:nvSpPr>
        <xdr:cNvPr id="2" name="TextBox 1">
          <a:extLst>
            <a:ext uri="{FF2B5EF4-FFF2-40B4-BE49-F238E27FC236}">
              <a16:creationId xmlns:a16="http://schemas.microsoft.com/office/drawing/2014/main" id="{00000000-0008-0000-1100-000002000000}"/>
            </a:ext>
          </a:extLst>
        </xdr:cNvPr>
        <xdr:cNvSpPr txBox="1"/>
      </xdr:nvSpPr>
      <xdr:spPr>
        <a:xfrm>
          <a:off x="438150" y="180972"/>
          <a:ext cx="4972050" cy="31194378"/>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Beginning in 18-19,</a:t>
          </a:r>
          <a:r>
            <a:rPr lang="en-US" sz="1100" baseline="0">
              <a:solidFill>
                <a:schemeClr val="dk1"/>
              </a:solidFill>
              <a:effectLst/>
              <a:latin typeface="+mn-lt"/>
              <a:ea typeface="+mn-ea"/>
              <a:cs typeface="+mn-cs"/>
            </a:rPr>
            <a:t> the GM had taken over the process to determine the Proposed Budget figures.   </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First Budget Meeting - April</a:t>
          </a:r>
          <a:r>
            <a:rPr lang="en-US" sz="1100" baseline="0">
              <a:solidFill>
                <a:schemeClr val="dk1"/>
              </a:solidFill>
              <a:effectLst/>
              <a:latin typeface="+mn-lt"/>
              <a:ea typeface="+mn-ea"/>
              <a:cs typeface="+mn-cs"/>
            </a:rPr>
            <a:t> 19</a:t>
          </a:r>
          <a:r>
            <a:rPr lang="en-US" sz="1100">
              <a:solidFill>
                <a:schemeClr val="dk1"/>
              </a:solidFill>
              <a:effectLst/>
              <a:latin typeface="+mn-lt"/>
              <a:ea typeface="+mn-ea"/>
              <a:cs typeface="+mn-cs"/>
            </a:rPr>
            <a:t>, 2021</a:t>
          </a:r>
          <a:r>
            <a:rPr lang="en-US" sz="1100" baseline="0">
              <a:solidFill>
                <a:schemeClr val="dk1"/>
              </a:solidFill>
              <a:effectLst/>
              <a:latin typeface="+mn-lt"/>
              <a:ea typeface="+mn-ea"/>
              <a:cs typeface="+mn-cs"/>
            </a:rPr>
            <a:t> </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In the Budget Document - Print the approved budget.  Print the last weorking document with the new names and notes.  Delete all of the sheets other than the Wage and Benefit modeling, the Notes, QB Budget Input Notes.</a:t>
          </a:r>
          <a:endParaRPr lang="en-US">
            <a:effectLst/>
          </a:endParaRPr>
        </a:p>
        <a:p>
          <a:endParaRPr lang="en-US">
            <a:effectLst/>
          </a:endParaRPr>
        </a:p>
        <a:p>
          <a:r>
            <a:rPr lang="en-US" sz="1100" baseline="0">
              <a:solidFill>
                <a:schemeClr val="dk1"/>
              </a:solidFill>
              <a:effectLst/>
              <a:latin typeface="+mn-lt"/>
              <a:ea typeface="+mn-ea"/>
              <a:cs typeface="+mn-cs"/>
            </a:rPr>
            <a:t>Run the Profit and Loss for the thirteen month period ending with the month just ended.  Set Columns to Month.  Export to Excel.  Copy into the Budget document.</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Rename the sheet as Downloaded.  Copy the spreadsheet and name 'Working Copy xxxxxx where xxxxxx is the current dates.</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Cut and past the April - June columns from the far left to the left of the current April column.  Change the headings on the March -June and the Total to say Est. at the beginning.  Change the alignment on the heading row to wrap text.  Delete the data in the current April column and hide it.  and verify the total column as the right formula.</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Copy the Est June column and paste it to the right.  Use the column as this will allow the subtotals and total to be correct.  This will be the Approved Budget FYE 06/30/xx (the current year).</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Run the P&amp;L Budget Overview for the current year.  Change the dates to This Current Year an the Columns to Total Only.</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Either: Print the document.  Use this to enter the actual figures into the Approved Budget column.  Do not overlay the subtotals and totals. OR- Export to excel.  Copy the columns to the right of the working document and then copy and paste.  Verify the totals match.  </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Copy the Approved Budget column to the column to the right.  This will be the Proposed Budget FYE 06/30/xx (the upcoming fiscal year).  Highlight each of the figures in this column so you can tell what has not yet been considered.    Unhighlight subtotal and blanks.  </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Make a column to the right - Noes on the Figures.  Put '*Currently shows prior approved budget' on all rows other than the subtotal, total and blank rows. </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Also - change the color of the Font on everything below this paragraph on this spreadsheet so you know what has not been considered.  The highlighting does not work for part of a text box.</a:t>
          </a:r>
          <a:endParaRPr lang="en-US">
            <a:effectLst/>
          </a:endParaRP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The Net income, without regard to the capital assets, should be zero.  The Contribution to Other Fund - Endowment - should equal the Endowment Income and the enterest on the Endowment Fund.  The Contribution to Other Fund - General, is the plug to make it so.</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*Set up on the Excel.  For dividend and interest estimates, use the most recent actual- generally March.</a:t>
          </a:r>
          <a:endParaRPr lang="en-US">
            <a:effectLst/>
          </a:endParaRPr>
        </a:p>
        <a:p>
          <a:r>
            <a:rPr lang="en-US" sz="1100" baseline="0">
              <a:solidFill>
                <a:schemeClr val="dk1"/>
              </a:solidFill>
              <a:effectLst/>
              <a:latin typeface="+mn-lt"/>
              <a:ea typeface="+mn-ea"/>
              <a:cs typeface="+mn-cs"/>
            </a:rPr>
            <a:t>For Payroll estimates - use the most recent actuals, taking in to consideration which month has three paydates and also adding in one more payday in June for the estimated accrual.</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Update the payroll taxes, 457 for the same.</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Health Insurance - June is usually zero as we prepay.  July is double the regular amount.</a:t>
          </a:r>
          <a:endParaRPr lang="en-US">
            <a:effectLst/>
          </a:endParaRPr>
        </a:p>
        <a:p>
          <a:endParaRPr lang="en-US" sz="1100" baseline="0">
            <a:solidFill>
              <a:schemeClr val="dk1"/>
            </a:solidFill>
            <a:effectLst/>
            <a:latin typeface="+mn-lt"/>
            <a:ea typeface="+mn-ea"/>
            <a:cs typeface="+mn-cs"/>
          </a:endParaRPr>
        </a:p>
        <a:p>
          <a:endParaRPr lang="en-US" sz="1100" baseline="0">
            <a:solidFill>
              <a:schemeClr val="dk1"/>
            </a:solidFill>
            <a:effectLst/>
            <a:latin typeface="+mn-lt"/>
            <a:ea typeface="+mn-ea"/>
            <a:cs typeface="+mn-cs"/>
          </a:endParaRPr>
        </a:p>
        <a:p>
          <a:r>
            <a:rPr lang="en-US" sz="1100" baseline="0">
              <a:solidFill>
                <a:schemeClr val="accent1">
                  <a:lumMod val="75000"/>
                </a:schemeClr>
              </a:solidFill>
              <a:effectLst/>
              <a:latin typeface="+mn-lt"/>
              <a:ea typeface="+mn-ea"/>
              <a:cs typeface="+mn-cs"/>
            </a:rPr>
            <a:t>Enter Estimated figures for April - June.  </a:t>
          </a: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accent1">
                  <a:lumMod val="75000"/>
                </a:schemeClr>
              </a:solidFill>
              <a:effectLst/>
              <a:latin typeface="+mn-lt"/>
              <a:ea typeface="+mn-ea"/>
              <a:cs typeface="+mn-cs"/>
            </a:rPr>
            <a:t>Start here for JUNE</a:t>
          </a:r>
          <a:r>
            <a:rPr lang="en-US" sz="1100" baseline="0">
              <a:solidFill>
                <a:schemeClr val="accent1">
                  <a:lumMod val="75000"/>
                </a:schemeClr>
              </a:solidFill>
              <a:effectLst/>
              <a:latin typeface="+mn-lt"/>
              <a:ea typeface="+mn-ea"/>
              <a:cs typeface="+mn-cs"/>
            </a:rPr>
            <a:t> 2018</a:t>
          </a: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accent1">
                  <a:lumMod val="75000"/>
                </a:schemeClr>
              </a:solidFill>
              <a:effectLst/>
              <a:latin typeface="+mn-lt"/>
              <a:ea typeface="+mn-ea"/>
              <a:cs typeface="+mn-cs"/>
            </a:rPr>
            <a:t>* for 18-19 - The GM updated the proposed budget.  These are the notes from the 17-18 year.</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accent1">
                <a:lumMod val="75000"/>
              </a:schemeClr>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accent1">
                  <a:lumMod val="75000"/>
                </a:schemeClr>
              </a:solidFill>
              <a:effectLst/>
              <a:latin typeface="+mn-lt"/>
              <a:ea typeface="+mn-ea"/>
              <a:cs typeface="+mn-cs"/>
            </a:rPr>
            <a:t>Review increases in wages and salaries.  Incorporate that on to the Wage &amp; Benefit Modeling tab.  Update the proposed bonus figures.</a:t>
          </a:r>
          <a:endParaRPr lang="en-US">
            <a:solidFill>
              <a:schemeClr val="accent1">
                <a:lumMod val="75000"/>
              </a:schemeClr>
            </a:solidFill>
            <a:effectLst/>
          </a:endParaRP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*at the end of the fiscal year, call vendors and request invoices that relate to June and prior.</a:t>
          </a: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The Administrative Assistant is at a higher hourly rate than originally understood.  We will increase wages for that.</a:t>
          </a: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We have received updated Workers' Compensation and Liability figures.</a:t>
          </a: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We have increased the total Property Tax revenue to 599K.  We are currently at about $619k, and will lose about $15k due to the reallignment.  </a:t>
          </a: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Increase the Auto allowance to $100 per pay period per comment by DQ.</a:t>
          </a: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Increase cellular.</a:t>
          </a: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Increase Answering service to 12x high month.  The lines at the District are not appropriate enough to get rid of the service.</a:t>
          </a: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Office Supplies- Increase to allow for moving office in which to meet families.</a:t>
          </a: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We will remove the Irrigation Supplies as we categorize those to Mainenance Grounds.</a:t>
          </a: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**The items below are from the previous year and should be used as a guide.</a:t>
          </a:r>
        </a:p>
        <a:p>
          <a:endParaRPr lang="en-US">
            <a:solidFill>
              <a:schemeClr val="accent1">
                <a:lumMod val="75000"/>
              </a:schemeClr>
            </a:solidFill>
            <a:effectLst/>
          </a:endParaRPr>
        </a:p>
        <a:p>
          <a:r>
            <a:rPr lang="en-US" sz="1100" baseline="0">
              <a:solidFill>
                <a:schemeClr val="accent1">
                  <a:lumMod val="75000"/>
                </a:schemeClr>
              </a:solidFill>
              <a:effectLst/>
              <a:latin typeface="+mn-lt"/>
              <a:ea typeface="+mn-ea"/>
              <a:cs typeface="+mn-cs"/>
            </a:rPr>
            <a:t>Copy the Wage Modeling sheet from the prior year.  Update for current employees.</a:t>
          </a:r>
          <a:endParaRPr lang="en-US">
            <a:solidFill>
              <a:schemeClr val="accent1">
                <a:lumMod val="75000"/>
              </a:schemeClr>
            </a:solidFill>
            <a:effectLst/>
          </a:endParaRPr>
        </a:p>
        <a:p>
          <a:r>
            <a:rPr lang="en-US" sz="1100" baseline="0">
              <a:solidFill>
                <a:schemeClr val="accent1">
                  <a:lumMod val="75000"/>
                </a:schemeClr>
              </a:solidFill>
              <a:effectLst/>
              <a:latin typeface="+mn-lt"/>
              <a:ea typeface="+mn-ea"/>
              <a:cs typeface="+mn-cs"/>
            </a:rPr>
            <a:t>Before the Proposed Budget goes to the Board, we will update the April Estimated figures to Actuals and  validate that the Proposed Budget makes sense.</a:t>
          </a: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For wages - budget current actual plus actual current payroll times the number of payrolls remaining.  Remember that you will accrue the last payroll or a portion thereof.  We modeled taking each employee full-time which requires benefits.</a:t>
          </a:r>
        </a:p>
        <a:p>
          <a:endParaRPr lang="en-US">
            <a:solidFill>
              <a:schemeClr val="accent1">
                <a:lumMod val="75000"/>
              </a:schemeClr>
            </a:solidFill>
            <a:effectLst/>
          </a:endParaRPr>
        </a:p>
        <a:p>
          <a:r>
            <a:rPr lang="en-US" sz="1100" baseline="0">
              <a:solidFill>
                <a:schemeClr val="accent1">
                  <a:lumMod val="75000"/>
                </a:schemeClr>
              </a:solidFill>
              <a:effectLst/>
              <a:latin typeface="+mn-lt"/>
              <a:ea typeface="+mn-ea"/>
              <a:cs typeface="+mn-cs"/>
            </a:rPr>
            <a:t>For taxes - We anticipate $670k this year.   WIth LAFCO adjustment (boundaries) we are unsure of the impact to taxes.   We will leave the budget at the current year budget of $575k.</a:t>
          </a: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For the Interest - the county generally pays interest once a quarter in the month following the end of the quarter.  The July receipts relates back to June, so enter these in the June estimated column.</a:t>
          </a:r>
        </a:p>
        <a:p>
          <a:br>
            <a:rPr lang="en-US" sz="1100" baseline="0">
              <a:solidFill>
                <a:schemeClr val="accent1">
                  <a:lumMod val="75000"/>
                </a:schemeClr>
              </a:solidFill>
              <a:effectLst/>
              <a:latin typeface="+mn-lt"/>
              <a:ea typeface="+mn-ea"/>
              <a:cs typeface="+mn-cs"/>
            </a:rPr>
          </a:br>
          <a:r>
            <a:rPr lang="en-US" sz="1100" baseline="0">
              <a:solidFill>
                <a:schemeClr val="accent1">
                  <a:lumMod val="75000"/>
                </a:schemeClr>
              </a:solidFill>
              <a:effectLst/>
              <a:latin typeface="+mn-lt"/>
              <a:ea typeface="+mn-ea"/>
              <a:cs typeface="+mn-cs"/>
            </a:rPr>
            <a:t>The WFA interest is received throughout the year.</a:t>
          </a: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We will budget a bit closer to the actual figures for FYE 06/30/17.</a:t>
          </a: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The Service Income actual is close to the budget.  We will leave he Budget figures.</a:t>
          </a: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Auto allowance is 100 each pay period.</a:t>
          </a: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The 457 Pension Contributions are  found on the Wage &amp; Benefit modeling tab.</a:t>
          </a: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Social security and medicare are flat rates based on Salaries plus Board Stipend.</a:t>
          </a:r>
        </a:p>
        <a:p>
          <a:endParaRPr lang="en-US">
            <a:solidFill>
              <a:schemeClr val="accent1">
                <a:lumMod val="75000"/>
              </a:schemeClr>
            </a:solidFill>
            <a:effectLst/>
          </a:endParaRPr>
        </a:p>
        <a:p>
          <a:r>
            <a:rPr lang="en-US" sz="1100" baseline="0">
              <a:solidFill>
                <a:schemeClr val="accent1">
                  <a:lumMod val="75000"/>
                </a:schemeClr>
              </a:solidFill>
              <a:effectLst/>
              <a:latin typeface="+mn-lt"/>
              <a:ea typeface="+mn-ea"/>
              <a:cs typeface="+mn-cs"/>
            </a:rPr>
            <a:t>For Workers' Comp - the rates are: 9.06 for Directors, .57 for Clerical, and 9.06 for Cemetery Operations.  The GM is part of Cemetery Operations.</a:t>
          </a:r>
          <a:endParaRPr lang="en-US">
            <a:solidFill>
              <a:schemeClr val="accent1">
                <a:lumMod val="75000"/>
              </a:schemeClr>
            </a:solidFill>
            <a:effectLst/>
          </a:endParaRPr>
        </a:p>
        <a:p>
          <a:endParaRPr lang="en-US" sz="1100" baseline="0">
            <a:solidFill>
              <a:schemeClr val="accent1">
                <a:lumMod val="75000"/>
              </a:schemeClr>
            </a:solidFill>
          </a:endParaRPr>
        </a:p>
        <a:p>
          <a:r>
            <a:rPr lang="en-US" sz="1100" baseline="0">
              <a:solidFill>
                <a:schemeClr val="accent1">
                  <a:lumMod val="75000"/>
                </a:schemeClr>
              </a:solidFill>
            </a:rPr>
            <a:t>We increased $35k for conferences.</a:t>
          </a:r>
        </a:p>
        <a:p>
          <a:endParaRPr lang="en-US" sz="1100" baseline="0">
            <a:solidFill>
              <a:schemeClr val="accent1">
                <a:lumMod val="75000"/>
              </a:schemeClr>
            </a:solidFill>
          </a:endParaRPr>
        </a:p>
        <a:p>
          <a:r>
            <a:rPr lang="en-US" sz="1100" baseline="0">
              <a:solidFill>
                <a:schemeClr val="accent1">
                  <a:lumMod val="75000"/>
                </a:schemeClr>
              </a:solidFill>
            </a:rPr>
            <a:t>We separated out the Paychex HR cost from Legal.</a:t>
          </a:r>
        </a:p>
        <a:p>
          <a:endParaRPr lang="en-US" sz="1100" baseline="0">
            <a:solidFill>
              <a:schemeClr val="accent1">
                <a:lumMod val="75000"/>
              </a:schemeClr>
            </a:solidFill>
          </a:endParaRPr>
        </a:p>
        <a:p>
          <a:r>
            <a:rPr lang="en-US" sz="1100" baseline="0">
              <a:solidFill>
                <a:schemeClr val="accent1">
                  <a:lumMod val="75000"/>
                </a:schemeClr>
              </a:solidFill>
            </a:rPr>
            <a:t>Board Stipend increased to include three conferences, two local area meetings, Memorial Day, twelve regular meetings and one annual meeting.  Five members times $100 per meeting.</a:t>
          </a:r>
        </a:p>
        <a:p>
          <a:endParaRPr lang="en-US" sz="1100">
            <a:solidFill>
              <a:schemeClr val="accent1">
                <a:lumMod val="75000"/>
              </a:schemeClr>
            </a:solidFill>
          </a:endParaRPr>
        </a:p>
        <a:p>
          <a:r>
            <a:rPr lang="en-US" sz="1100">
              <a:solidFill>
                <a:schemeClr val="accent1">
                  <a:lumMod val="75000"/>
                </a:schemeClr>
              </a:solidFill>
            </a:rPr>
            <a:t>Sale of</a:t>
          </a:r>
          <a:r>
            <a:rPr lang="en-US" sz="1100" baseline="0">
              <a:solidFill>
                <a:schemeClr val="accent1">
                  <a:lumMod val="75000"/>
                </a:schemeClr>
              </a:solidFill>
            </a:rPr>
            <a:t> lots is higher due to increased fees.</a:t>
          </a:r>
        </a:p>
        <a:p>
          <a:endParaRPr lang="en-US" sz="1100" baseline="0">
            <a:solidFill>
              <a:schemeClr val="accent1">
                <a:lumMod val="75000"/>
              </a:schemeClr>
            </a:solidFill>
          </a:endParaRPr>
        </a:p>
        <a:p>
          <a:r>
            <a:rPr lang="en-US" sz="1100" baseline="0">
              <a:solidFill>
                <a:schemeClr val="accent1">
                  <a:lumMod val="75000"/>
                </a:schemeClr>
              </a:solidFill>
            </a:rPr>
            <a:t>Creamations are higher due to increased options for cremation in 2014.</a:t>
          </a:r>
        </a:p>
        <a:p>
          <a:endParaRPr lang="en-US" sz="1100" baseline="0">
            <a:solidFill>
              <a:schemeClr val="accent1">
                <a:lumMod val="75000"/>
              </a:schemeClr>
            </a:solidFill>
          </a:endParaRPr>
        </a:p>
        <a:p>
          <a:r>
            <a:rPr lang="en-US" sz="1100">
              <a:solidFill>
                <a:schemeClr val="accent1">
                  <a:lumMod val="75000"/>
                </a:schemeClr>
              </a:solidFill>
            </a:rPr>
            <a:t>Health insurance is estimated based on the</a:t>
          </a:r>
          <a:r>
            <a:rPr lang="en-US" sz="1100" baseline="0">
              <a:solidFill>
                <a:schemeClr val="accent1">
                  <a:lumMod val="75000"/>
                </a:schemeClr>
              </a:solidFill>
            </a:rPr>
            <a:t> wage modeling schedule.</a:t>
          </a:r>
        </a:p>
        <a:p>
          <a:endParaRPr lang="en-US" sz="1100" baseline="0">
            <a:solidFill>
              <a:schemeClr val="accent1">
                <a:lumMod val="75000"/>
              </a:schemeClr>
            </a:solidFill>
          </a:endParaRPr>
        </a:p>
        <a:p>
          <a:r>
            <a:rPr lang="en-US" sz="1100" baseline="0">
              <a:solidFill>
                <a:schemeClr val="accent1">
                  <a:lumMod val="75000"/>
                </a:schemeClr>
              </a:solidFill>
            </a:rPr>
            <a:t>Photocopies was increased as the local photo shop has gone out of business and we must now use the fedex office which is more expensive.</a:t>
          </a:r>
        </a:p>
        <a:p>
          <a:endParaRPr lang="en-US" sz="1100" baseline="0">
            <a:solidFill>
              <a:schemeClr val="accent1">
                <a:lumMod val="75000"/>
              </a:schemeClr>
            </a:solidFill>
          </a:endParaRPr>
        </a:p>
        <a:p>
          <a:r>
            <a:rPr lang="en-US" sz="1100">
              <a:solidFill>
                <a:schemeClr val="accent1">
                  <a:lumMod val="75000"/>
                </a:schemeClr>
              </a:solidFill>
            </a:rPr>
            <a:t>Staff</a:t>
          </a:r>
          <a:r>
            <a:rPr lang="en-US" sz="1100" baseline="0">
              <a:solidFill>
                <a:schemeClr val="accent1">
                  <a:lumMod val="75000"/>
                </a:schemeClr>
              </a:solidFill>
            </a:rPr>
            <a:t> Training - plan to increase in 2014.   One groundsman will be added to the training schedule and the Administrative person will be sent to more training.</a:t>
          </a:r>
        </a:p>
        <a:p>
          <a:endParaRPr lang="en-US" sz="1100" baseline="0">
            <a:solidFill>
              <a:schemeClr val="accent1">
                <a:lumMod val="75000"/>
              </a:schemeClr>
            </a:solidFill>
          </a:endParaRPr>
        </a:p>
        <a:p>
          <a:r>
            <a:rPr lang="en-US" sz="1100" baseline="0">
              <a:solidFill>
                <a:schemeClr val="accent1">
                  <a:lumMod val="75000"/>
                </a:schemeClr>
              </a:solidFill>
            </a:rPr>
            <a:t>Legal is running about $4k per month, but we only have invoices through October. </a:t>
          </a:r>
        </a:p>
        <a:p>
          <a:endParaRPr lang="en-US" sz="1100" baseline="0">
            <a:solidFill>
              <a:schemeClr val="accent1">
                <a:lumMod val="75000"/>
              </a:schemeClr>
            </a:solidFill>
          </a:endParaRPr>
        </a:p>
        <a:p>
          <a:endParaRPr lang="en-US" sz="1100" baseline="0">
            <a:solidFill>
              <a:schemeClr val="accent1">
                <a:lumMod val="75000"/>
              </a:schemeClr>
            </a:solidFill>
          </a:endParaRPr>
        </a:p>
        <a:p>
          <a:r>
            <a:rPr lang="en-US" sz="1100">
              <a:solidFill>
                <a:schemeClr val="accent1">
                  <a:lumMod val="75000"/>
                </a:schemeClr>
              </a:solidFill>
            </a:rPr>
            <a:t>The budget  has been reduced in Irrigation</a:t>
          </a:r>
          <a:r>
            <a:rPr lang="en-US" sz="1100" baseline="0">
              <a:solidFill>
                <a:schemeClr val="accent1">
                  <a:lumMod val="75000"/>
                </a:schemeClr>
              </a:solidFill>
            </a:rPr>
            <a:t> and increased in Maintenance Grounds becuase many of the smaller irrigation supplies are not broken out on vendor invoices and end up being coded  as maintenance grounds.</a:t>
          </a:r>
        </a:p>
        <a:p>
          <a:endParaRPr lang="en-US" sz="1100" baseline="0">
            <a:solidFill>
              <a:schemeClr val="accent1">
                <a:lumMod val="75000"/>
              </a:schemeClr>
            </a:solidFill>
          </a:endParaRPr>
        </a:p>
        <a:p>
          <a:r>
            <a:rPr lang="en-US" sz="1100" baseline="0">
              <a:solidFill>
                <a:schemeClr val="accent1">
                  <a:lumMod val="75000"/>
                </a:schemeClr>
              </a:solidFill>
            </a:rPr>
            <a:t>Equipment - we never know when the equipment will go out and need budget room to repair or purchase new as required.</a:t>
          </a:r>
        </a:p>
        <a:p>
          <a:endParaRPr lang="en-US" sz="1100" baseline="0">
            <a:solidFill>
              <a:schemeClr val="accent1">
                <a:lumMod val="75000"/>
              </a:schemeClr>
            </a:solidFill>
          </a:endParaRPr>
        </a:p>
        <a:p>
          <a:r>
            <a:rPr lang="en-US" sz="1100">
              <a:solidFill>
                <a:schemeClr val="accent1">
                  <a:lumMod val="75000"/>
                </a:schemeClr>
              </a:solidFill>
            </a:rPr>
            <a:t>Interest income.  We took money out of the general</a:t>
          </a:r>
          <a:r>
            <a:rPr lang="en-US" sz="1100" baseline="0">
              <a:solidFill>
                <a:schemeClr val="accent1">
                  <a:lumMod val="75000"/>
                </a:schemeClr>
              </a:solidFill>
            </a:rPr>
            <a:t> fund at the county so we anticipate a slight decrease in interest.  We put money into the ACO, but will use about $350k for Capital outlay. </a:t>
          </a:r>
        </a:p>
        <a:p>
          <a:endParaRPr lang="en-US" sz="1100" baseline="0">
            <a:solidFill>
              <a:schemeClr val="accent1">
                <a:lumMod val="75000"/>
              </a:schemeClr>
            </a:solidFill>
          </a:endParaRPr>
        </a:p>
        <a:p>
          <a:r>
            <a:rPr lang="en-US" sz="1100" baseline="0">
              <a:solidFill>
                <a:schemeClr val="accent1">
                  <a:lumMod val="75000"/>
                </a:schemeClr>
              </a:solidFill>
            </a:rPr>
            <a:t>For Improvements - Building- we have $25k for the retaining wall, block and fence/wall, and $5k for painting.</a:t>
          </a:r>
        </a:p>
        <a:p>
          <a:endParaRPr lang="en-US" sz="1100" baseline="0">
            <a:solidFill>
              <a:schemeClr val="accent1">
                <a:lumMod val="75000"/>
              </a:schemeClr>
            </a:solidFill>
          </a:endParaRPr>
        </a:p>
        <a:p>
          <a:r>
            <a:rPr lang="en-US" sz="1100" baseline="0">
              <a:solidFill>
                <a:schemeClr val="accent1">
                  <a:lumMod val="75000"/>
                </a:schemeClr>
              </a:solidFill>
            </a:rPr>
            <a:t>For Mapping Software - Cemsites, $25000.</a:t>
          </a:r>
        </a:p>
        <a:p>
          <a:endParaRPr lang="en-US" sz="1100" baseline="0">
            <a:solidFill>
              <a:schemeClr val="accent1">
                <a:lumMod val="75000"/>
              </a:schemeClr>
            </a:solidFill>
          </a:endParaRPr>
        </a:p>
        <a:p>
          <a:r>
            <a:rPr lang="en-US" sz="1100" baseline="0">
              <a:solidFill>
                <a:schemeClr val="accent1">
                  <a:lumMod val="75000"/>
                </a:schemeClr>
              </a:solidFill>
            </a:rPr>
            <a:t>June 6, 2016 -</a:t>
          </a:r>
        </a:p>
        <a:p>
          <a:r>
            <a:rPr lang="en-US" sz="1100" baseline="0">
              <a:solidFill>
                <a:schemeClr val="accent1">
                  <a:lumMod val="75000"/>
                </a:schemeClr>
              </a:solidFill>
            </a:rPr>
            <a:t>Increased Extermination by $300 to cover Wildlife Control Services updated fees.  Reduced Inventory to offset.</a:t>
          </a:r>
        </a:p>
        <a:p>
          <a:endParaRPr lang="en-US" sz="1100" baseline="0">
            <a:solidFill>
              <a:schemeClr val="accent1">
                <a:lumMod val="75000"/>
              </a:schemeClr>
            </a:solidFill>
          </a:endParaRPr>
        </a:p>
        <a:p>
          <a:r>
            <a:rPr lang="en-US" sz="1100" baseline="0">
              <a:solidFill>
                <a:schemeClr val="accent1">
                  <a:lumMod val="75000"/>
                </a:schemeClr>
              </a:solidFill>
            </a:rPr>
            <a:t>Increased wages to cover increase for staff.  Increased private mileage, decreased mapping software as offsetc</a:t>
          </a:r>
        </a:p>
        <a:p>
          <a:endParaRPr lang="en-US" sz="1100" baseline="0">
            <a:solidFill>
              <a:schemeClr val="accent1">
                <a:lumMod val="75000"/>
              </a:schemeClr>
            </a:solidFill>
          </a:endParaRPr>
        </a:p>
        <a:p>
          <a:r>
            <a:rPr lang="en-US" sz="1100" baseline="0">
              <a:solidFill>
                <a:schemeClr val="accent1">
                  <a:lumMod val="75000"/>
                </a:schemeClr>
              </a:solidFill>
            </a:rPr>
            <a:t>July 13 , 2016  Due to the final salary recommendations by the board:</a:t>
          </a:r>
        </a:p>
        <a:p>
          <a:r>
            <a:rPr lang="en-US" sz="1100" baseline="0">
              <a:solidFill>
                <a:schemeClr val="accent1">
                  <a:lumMod val="75000"/>
                </a:schemeClr>
              </a:solidFill>
            </a:rPr>
            <a:t>Increased Salaries by $5k.  Increased Auto Allowance by $700.  Increased 457 by $100.  Decreased Maintenance/Grounds by $3k.  Decreased Conferences by $3k.  Decreased Legal by the remainder.</a:t>
          </a:r>
        </a:p>
        <a:p>
          <a:endParaRPr lang="en-US" sz="1100" baseline="0">
            <a:solidFill>
              <a:schemeClr val="accent1">
                <a:lumMod val="75000"/>
              </a:schemeClr>
            </a:solidFill>
          </a:endParaRPr>
        </a:p>
        <a:p>
          <a:r>
            <a:rPr lang="en-US" sz="1100" baseline="0">
              <a:solidFill>
                <a:schemeClr val="accent1">
                  <a:lumMod val="75000"/>
                </a:schemeClr>
              </a:solidFill>
            </a:rPr>
            <a:t>June 1</a:t>
          </a:r>
        </a:p>
        <a:p>
          <a:endParaRPr lang="en-US" sz="1100" baseline="0">
            <a:solidFill>
              <a:schemeClr val="accent1">
                <a:lumMod val="75000"/>
              </a:schemeClr>
            </a:solidFill>
          </a:endParaRPr>
        </a:p>
        <a:p>
          <a:endParaRPr lang="en-US" sz="1100" baseline="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91440</xdr:colOff>
          <xdr:row>0</xdr:row>
          <xdr:rowOff>228600</xdr:rowOff>
        </xdr:to>
        <xdr:sp macro="" textlink="">
          <xdr:nvSpPr>
            <xdr:cNvPr id="135169" name="FILTER" hidden="1">
              <a:extLst>
                <a:ext uri="{63B3BB69-23CF-44E3-9099-C40C66FF867C}">
                  <a14:compatExt spid="_x0000_s135169"/>
                </a:ext>
                <a:ext uri="{FF2B5EF4-FFF2-40B4-BE49-F238E27FC236}">
                  <a16:creationId xmlns:a16="http://schemas.microsoft.com/office/drawing/2014/main" id="{00000000-0008-0000-0100-0000011002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91440</xdr:colOff>
          <xdr:row>0</xdr:row>
          <xdr:rowOff>228600</xdr:rowOff>
        </xdr:to>
        <xdr:sp macro="" textlink="">
          <xdr:nvSpPr>
            <xdr:cNvPr id="135170" name="HEADER" hidden="1">
              <a:extLst>
                <a:ext uri="{63B3BB69-23CF-44E3-9099-C40C66FF867C}">
                  <a14:compatExt spid="_x0000_s135170"/>
                </a:ext>
                <a:ext uri="{FF2B5EF4-FFF2-40B4-BE49-F238E27FC236}">
                  <a16:creationId xmlns:a16="http://schemas.microsoft.com/office/drawing/2014/main" id="{00000000-0008-0000-0100-0000021002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91440</xdr:colOff>
          <xdr:row>0</xdr:row>
          <xdr:rowOff>228600</xdr:rowOff>
        </xdr:to>
        <xdr:sp macro="" textlink="">
          <xdr:nvSpPr>
            <xdr:cNvPr id="120833" name="FILTER" hidden="1">
              <a:extLst>
                <a:ext uri="{63B3BB69-23CF-44E3-9099-C40C66FF867C}">
                  <a14:compatExt spid="_x0000_s120833"/>
                </a:ext>
                <a:ext uri="{FF2B5EF4-FFF2-40B4-BE49-F238E27FC236}">
                  <a16:creationId xmlns:a16="http://schemas.microsoft.com/office/drawing/2014/main" id="{00000000-0008-0000-0200-000001D8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91440</xdr:colOff>
          <xdr:row>0</xdr:row>
          <xdr:rowOff>228600</xdr:rowOff>
        </xdr:to>
        <xdr:sp macro="" textlink="">
          <xdr:nvSpPr>
            <xdr:cNvPr id="120834" name="HEADER" hidden="1">
              <a:extLst>
                <a:ext uri="{63B3BB69-23CF-44E3-9099-C40C66FF867C}">
                  <a14:compatExt spid="_x0000_s120834"/>
                </a:ext>
                <a:ext uri="{FF2B5EF4-FFF2-40B4-BE49-F238E27FC236}">
                  <a16:creationId xmlns:a16="http://schemas.microsoft.com/office/drawing/2014/main" id="{00000000-0008-0000-0200-000002D8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91440</xdr:colOff>
          <xdr:row>0</xdr:row>
          <xdr:rowOff>228600</xdr:rowOff>
        </xdr:to>
        <xdr:sp macro="" textlink="">
          <xdr:nvSpPr>
            <xdr:cNvPr id="116737" name="FILTER" hidden="1">
              <a:extLst>
                <a:ext uri="{63B3BB69-23CF-44E3-9099-C40C66FF867C}">
                  <a14:compatExt spid="_x0000_s116737"/>
                </a:ext>
                <a:ext uri="{FF2B5EF4-FFF2-40B4-BE49-F238E27FC236}">
                  <a16:creationId xmlns:a16="http://schemas.microsoft.com/office/drawing/2014/main" id="{00000000-0008-0000-0300-000001C8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91440</xdr:colOff>
          <xdr:row>0</xdr:row>
          <xdr:rowOff>228600</xdr:rowOff>
        </xdr:to>
        <xdr:sp macro="" textlink="">
          <xdr:nvSpPr>
            <xdr:cNvPr id="116738" name="HEADER" hidden="1">
              <a:extLst>
                <a:ext uri="{63B3BB69-23CF-44E3-9099-C40C66FF867C}">
                  <a14:compatExt spid="_x0000_s116738"/>
                </a:ext>
                <a:ext uri="{FF2B5EF4-FFF2-40B4-BE49-F238E27FC236}">
                  <a16:creationId xmlns:a16="http://schemas.microsoft.com/office/drawing/2014/main" id="{00000000-0008-0000-0300-000002C8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91440</xdr:colOff>
          <xdr:row>0</xdr:row>
          <xdr:rowOff>228600</xdr:rowOff>
        </xdr:to>
        <xdr:sp macro="" textlink="">
          <xdr:nvSpPr>
            <xdr:cNvPr id="104449" name="FILTER" hidden="1">
              <a:extLst>
                <a:ext uri="{63B3BB69-23CF-44E3-9099-C40C66FF867C}">
                  <a14:compatExt spid="_x0000_s104449"/>
                </a:ext>
                <a:ext uri="{FF2B5EF4-FFF2-40B4-BE49-F238E27FC236}">
                  <a16:creationId xmlns:a16="http://schemas.microsoft.com/office/drawing/2014/main" id="{00000000-0008-0000-0400-00000198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91440</xdr:colOff>
          <xdr:row>0</xdr:row>
          <xdr:rowOff>228600</xdr:rowOff>
        </xdr:to>
        <xdr:sp macro="" textlink="">
          <xdr:nvSpPr>
            <xdr:cNvPr id="104450" name="HEADER" hidden="1">
              <a:extLst>
                <a:ext uri="{63B3BB69-23CF-44E3-9099-C40C66FF867C}">
                  <a14:compatExt spid="_x0000_s104450"/>
                </a:ext>
                <a:ext uri="{FF2B5EF4-FFF2-40B4-BE49-F238E27FC236}">
                  <a16:creationId xmlns:a16="http://schemas.microsoft.com/office/drawing/2014/main" id="{00000000-0008-0000-0400-00000298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91440</xdr:colOff>
          <xdr:row>0</xdr:row>
          <xdr:rowOff>228600</xdr:rowOff>
        </xdr:to>
        <xdr:sp macro="" textlink="">
          <xdr:nvSpPr>
            <xdr:cNvPr id="90113" name="FILTER" hidden="1">
              <a:extLst>
                <a:ext uri="{63B3BB69-23CF-44E3-9099-C40C66FF867C}">
                  <a14:compatExt spid="_x0000_s90113"/>
                </a:ext>
                <a:ext uri="{FF2B5EF4-FFF2-40B4-BE49-F238E27FC236}">
                  <a16:creationId xmlns:a16="http://schemas.microsoft.com/office/drawing/2014/main" id="{00000000-0008-0000-0500-00000160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91440</xdr:colOff>
          <xdr:row>0</xdr:row>
          <xdr:rowOff>228600</xdr:rowOff>
        </xdr:to>
        <xdr:sp macro="" textlink="">
          <xdr:nvSpPr>
            <xdr:cNvPr id="90114" name="HEADER" hidden="1">
              <a:extLst>
                <a:ext uri="{63B3BB69-23CF-44E3-9099-C40C66FF867C}">
                  <a14:compatExt spid="_x0000_s90114"/>
                </a:ext>
                <a:ext uri="{FF2B5EF4-FFF2-40B4-BE49-F238E27FC236}">
                  <a16:creationId xmlns:a16="http://schemas.microsoft.com/office/drawing/2014/main" id="{00000000-0008-0000-0500-00000260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91440</xdr:colOff>
          <xdr:row>0</xdr:row>
          <xdr:rowOff>228600</xdr:rowOff>
        </xdr:to>
        <xdr:sp macro="" textlink="">
          <xdr:nvSpPr>
            <xdr:cNvPr id="76801" name="FILTER" hidden="1">
              <a:extLst>
                <a:ext uri="{63B3BB69-23CF-44E3-9099-C40C66FF867C}">
                  <a14:compatExt spid="_x0000_s76801"/>
                </a:ext>
                <a:ext uri="{FF2B5EF4-FFF2-40B4-BE49-F238E27FC236}">
                  <a16:creationId xmlns:a16="http://schemas.microsoft.com/office/drawing/2014/main" id="{00000000-0008-0000-0600-0000012C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91440</xdr:colOff>
          <xdr:row>0</xdr:row>
          <xdr:rowOff>228600</xdr:rowOff>
        </xdr:to>
        <xdr:sp macro="" textlink="">
          <xdr:nvSpPr>
            <xdr:cNvPr id="76802" name="HEADER" hidden="1">
              <a:extLst>
                <a:ext uri="{63B3BB69-23CF-44E3-9099-C40C66FF867C}">
                  <a14:compatExt spid="_x0000_s76802"/>
                </a:ext>
                <a:ext uri="{FF2B5EF4-FFF2-40B4-BE49-F238E27FC236}">
                  <a16:creationId xmlns:a16="http://schemas.microsoft.com/office/drawing/2014/main" id="{00000000-0008-0000-0600-0000022C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91440</xdr:colOff>
          <xdr:row>0</xdr:row>
          <xdr:rowOff>228600</xdr:rowOff>
        </xdr:to>
        <xdr:sp macro="" textlink="">
          <xdr:nvSpPr>
            <xdr:cNvPr id="73729" name="FILTER" hidden="1">
              <a:extLst>
                <a:ext uri="{63B3BB69-23CF-44E3-9099-C40C66FF867C}">
                  <a14:compatExt spid="_x0000_s73729"/>
                </a:ext>
                <a:ext uri="{FF2B5EF4-FFF2-40B4-BE49-F238E27FC236}">
                  <a16:creationId xmlns:a16="http://schemas.microsoft.com/office/drawing/2014/main" id="{00000000-0008-0000-0700-00000120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91440</xdr:colOff>
          <xdr:row>0</xdr:row>
          <xdr:rowOff>228600</xdr:rowOff>
        </xdr:to>
        <xdr:sp macro="" textlink="">
          <xdr:nvSpPr>
            <xdr:cNvPr id="73730" name="HEADER" hidden="1">
              <a:extLst>
                <a:ext uri="{63B3BB69-23CF-44E3-9099-C40C66FF867C}">
                  <a14:compatExt spid="_x0000_s73730"/>
                </a:ext>
                <a:ext uri="{FF2B5EF4-FFF2-40B4-BE49-F238E27FC236}">
                  <a16:creationId xmlns:a16="http://schemas.microsoft.com/office/drawing/2014/main" id="{00000000-0008-0000-0700-00000220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6</xdr:col>
          <xdr:colOff>160020</xdr:colOff>
          <xdr:row>0</xdr:row>
          <xdr:rowOff>228600</xdr:rowOff>
        </xdr:to>
        <xdr:sp macro="" textlink="">
          <xdr:nvSpPr>
            <xdr:cNvPr id="64513" name="FILTER" hidden="1">
              <a:extLst>
                <a:ext uri="{63B3BB69-23CF-44E3-9099-C40C66FF867C}">
                  <a14:compatExt spid="_x0000_s64513"/>
                </a:ext>
                <a:ext uri="{FF2B5EF4-FFF2-40B4-BE49-F238E27FC236}">
                  <a16:creationId xmlns:a16="http://schemas.microsoft.com/office/drawing/2014/main" id="{00000000-0008-0000-0800-000001F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6</xdr:col>
          <xdr:colOff>160020</xdr:colOff>
          <xdr:row>0</xdr:row>
          <xdr:rowOff>228600</xdr:rowOff>
        </xdr:to>
        <xdr:sp macro="" textlink="">
          <xdr:nvSpPr>
            <xdr:cNvPr id="64514" name="HEADER" hidden="1">
              <a:extLst>
                <a:ext uri="{63B3BB69-23CF-44E3-9099-C40C66FF867C}">
                  <a14:compatExt spid="_x0000_s64514"/>
                </a:ext>
                <a:ext uri="{FF2B5EF4-FFF2-40B4-BE49-F238E27FC236}">
                  <a16:creationId xmlns:a16="http://schemas.microsoft.com/office/drawing/2014/main" id="{00000000-0008-0000-0800-000002F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7" Type="http://schemas.openxmlformats.org/officeDocument/2006/relationships/image" Target="../media/image20.emf"/><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ontrol" Target="../activeX/activeX20.xml"/><Relationship Id="rId5" Type="http://schemas.openxmlformats.org/officeDocument/2006/relationships/image" Target="../media/image19.emf"/><Relationship Id="rId4" Type="http://schemas.openxmlformats.org/officeDocument/2006/relationships/control" Target="../activeX/activeX1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7" Type="http://schemas.openxmlformats.org/officeDocument/2006/relationships/image" Target="../media/image22.emf"/><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ontrol" Target="../activeX/activeX22.xml"/><Relationship Id="rId5" Type="http://schemas.openxmlformats.org/officeDocument/2006/relationships/image" Target="../media/image21.emf"/><Relationship Id="rId4" Type="http://schemas.openxmlformats.org/officeDocument/2006/relationships/control" Target="../activeX/activeX2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7" Type="http://schemas.openxmlformats.org/officeDocument/2006/relationships/image" Target="../media/image24.emf"/><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control" Target="../activeX/activeX24.xml"/><Relationship Id="rId5" Type="http://schemas.openxmlformats.org/officeDocument/2006/relationships/image" Target="../media/image23.emf"/><Relationship Id="rId4" Type="http://schemas.openxmlformats.org/officeDocument/2006/relationships/control" Target="../activeX/activeX23.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4.xml"/><Relationship Id="rId5" Type="http://schemas.openxmlformats.org/officeDocument/2006/relationships/image" Target="../media/image3.emf"/><Relationship Id="rId4" Type="http://schemas.openxmlformats.org/officeDocument/2006/relationships/control" Target="../activeX/activeX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image" Target="../media/image6.emf"/><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ntrol" Target="../activeX/activeX6.xml"/><Relationship Id="rId5" Type="http://schemas.openxmlformats.org/officeDocument/2006/relationships/image" Target="../media/image5.emf"/><Relationship Id="rId4" Type="http://schemas.openxmlformats.org/officeDocument/2006/relationships/control" Target="../activeX/activeX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image" Target="../media/image8.emf"/><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ntrol" Target="../activeX/activeX8.xml"/><Relationship Id="rId5" Type="http://schemas.openxmlformats.org/officeDocument/2006/relationships/image" Target="../media/image7.emf"/><Relationship Id="rId4" Type="http://schemas.openxmlformats.org/officeDocument/2006/relationships/control" Target="../activeX/activeX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image" Target="../media/image10.emf"/><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ntrol" Target="../activeX/activeX10.xml"/><Relationship Id="rId5" Type="http://schemas.openxmlformats.org/officeDocument/2006/relationships/image" Target="../media/image9.emf"/><Relationship Id="rId4" Type="http://schemas.openxmlformats.org/officeDocument/2006/relationships/control" Target="../activeX/activeX9.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image" Target="../media/image12.emf"/><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ontrol" Target="../activeX/activeX12.xml"/><Relationship Id="rId5" Type="http://schemas.openxmlformats.org/officeDocument/2006/relationships/image" Target="../media/image11.emf"/><Relationship Id="rId4" Type="http://schemas.openxmlformats.org/officeDocument/2006/relationships/control" Target="../activeX/activeX1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image" Target="../media/image14.emf"/><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ontrol" Target="../activeX/activeX14.xml"/><Relationship Id="rId5" Type="http://schemas.openxmlformats.org/officeDocument/2006/relationships/image" Target="../media/image13.emf"/><Relationship Id="rId4" Type="http://schemas.openxmlformats.org/officeDocument/2006/relationships/control" Target="../activeX/activeX1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image" Target="../media/image16.emf"/><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ontrol" Target="../activeX/activeX16.xml"/><Relationship Id="rId5" Type="http://schemas.openxmlformats.org/officeDocument/2006/relationships/image" Target="../media/image15.emf"/><Relationship Id="rId4" Type="http://schemas.openxmlformats.org/officeDocument/2006/relationships/control" Target="../activeX/activeX1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7" Type="http://schemas.openxmlformats.org/officeDocument/2006/relationships/image" Target="../media/image18.emf"/><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ontrol" Target="../activeX/activeX18.xml"/><Relationship Id="rId5" Type="http://schemas.openxmlformats.org/officeDocument/2006/relationships/image" Target="../media/image17.emf"/><Relationship Id="rId4" Type="http://schemas.openxmlformats.org/officeDocument/2006/relationships/control" Target="../activeX/activeX1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F4032-2BD6-4DB5-9F9E-6AA6D31B9652}">
  <sheetPr codeName="Sheet18"/>
  <dimension ref="A1:AB180"/>
  <sheetViews>
    <sheetView tabSelected="1" workbookViewId="0">
      <pane xSplit="7" ySplit="1" topLeftCell="Z2" activePane="bottomRight" state="frozenSplit"/>
      <selection pane="topRight" activeCell="H1" sqref="H1"/>
      <selection pane="bottomLeft" activeCell="A2" sqref="A2"/>
      <selection pane="bottomRight" activeCell="AH20" sqref="AH20"/>
    </sheetView>
  </sheetViews>
  <sheetFormatPr defaultRowHeight="14.4" x14ac:dyDescent="0.3"/>
  <cols>
    <col min="1" max="6" width="3" style="56" customWidth="1"/>
    <col min="7" max="7" width="27.5546875" style="56" customWidth="1"/>
    <col min="8" max="9" width="7.109375" hidden="1" customWidth="1"/>
    <col min="10" max="10" width="7.88671875" hidden="1" customWidth="1"/>
    <col min="11" max="11" width="8.33203125" hidden="1" customWidth="1"/>
    <col min="12" max="12" width="7.109375" hidden="1" customWidth="1"/>
    <col min="13" max="13" width="7.5546875" hidden="1" customWidth="1"/>
    <col min="14" max="15" width="7.109375" hidden="1" customWidth="1"/>
    <col min="16" max="16" width="7.5546875" hidden="1" customWidth="1"/>
    <col min="17" max="18" width="7.88671875" hidden="1" customWidth="1"/>
    <col min="19" max="19" width="7.109375" hidden="1" customWidth="1"/>
    <col min="20" max="20" width="7.5546875" hidden="1" customWidth="1"/>
    <col min="21" max="23" width="9.5546875" hidden="1" customWidth="1"/>
    <col min="24" max="24" width="7.5546875" hidden="1" customWidth="1"/>
    <col min="25" max="25" width="16.88671875" hidden="1" customWidth="1"/>
    <col min="26" max="26" width="9.5546875" hidden="1" customWidth="1"/>
    <col min="27" max="27" width="9.5546875" style="110" customWidth="1"/>
    <col min="28" max="28" width="22.88671875" style="111" hidden="1" customWidth="1"/>
  </cols>
  <sheetData>
    <row r="1" spans="1:28" s="47" customFormat="1" ht="43.8" customHeight="1" thickBot="1" x14ac:dyDescent="0.35">
      <c r="A1" s="57"/>
      <c r="B1" s="57"/>
      <c r="C1" s="57"/>
      <c r="D1" s="57"/>
      <c r="E1" s="57"/>
      <c r="F1" s="57"/>
      <c r="G1" s="57"/>
      <c r="H1" s="58"/>
      <c r="I1" s="58"/>
      <c r="J1" s="58"/>
      <c r="K1" s="58"/>
      <c r="L1" s="58" t="s">
        <v>226</v>
      </c>
      <c r="M1" s="58" t="s">
        <v>227</v>
      </c>
      <c r="N1" s="58" t="s">
        <v>228</v>
      </c>
      <c r="O1" s="58" t="s">
        <v>229</v>
      </c>
      <c r="P1" s="58" t="s">
        <v>230</v>
      </c>
      <c r="Q1" s="58" t="s">
        <v>231</v>
      </c>
      <c r="R1" s="58" t="s">
        <v>232</v>
      </c>
      <c r="S1" s="58" t="s">
        <v>233</v>
      </c>
      <c r="T1" s="58" t="s">
        <v>234</v>
      </c>
      <c r="U1" s="58" t="s">
        <v>267</v>
      </c>
      <c r="V1" s="58" t="s">
        <v>281</v>
      </c>
      <c r="W1" s="58" t="s">
        <v>241</v>
      </c>
      <c r="X1" s="58"/>
      <c r="Y1" s="58" t="s">
        <v>282</v>
      </c>
      <c r="Z1" s="58" t="s">
        <v>286</v>
      </c>
      <c r="AA1" s="101" t="s">
        <v>304</v>
      </c>
      <c r="AB1" s="101"/>
    </row>
    <row r="2" spans="1:28" ht="15" thickTop="1" x14ac:dyDescent="0.3">
      <c r="A2" s="50"/>
      <c r="B2" s="50" t="s">
        <v>4</v>
      </c>
      <c r="C2" s="50"/>
      <c r="D2" s="50"/>
      <c r="E2" s="50"/>
      <c r="F2" s="50"/>
      <c r="G2" s="50"/>
      <c r="H2" s="51"/>
      <c r="I2" s="51"/>
      <c r="J2" s="51"/>
      <c r="K2" s="51"/>
      <c r="L2" s="51"/>
      <c r="M2" s="51"/>
      <c r="N2" s="51"/>
      <c r="O2" s="51"/>
      <c r="P2" s="51"/>
      <c r="Q2" s="51"/>
      <c r="R2" s="51"/>
      <c r="S2" s="51"/>
      <c r="T2" s="51"/>
      <c r="U2" s="51"/>
      <c r="V2" s="51"/>
      <c r="W2" s="51"/>
      <c r="X2" s="51"/>
      <c r="Y2" s="51"/>
      <c r="Z2" s="51"/>
      <c r="AA2" s="60"/>
      <c r="AB2" s="102"/>
    </row>
    <row r="3" spans="1:28" x14ac:dyDescent="0.3">
      <c r="A3" s="50"/>
      <c r="B3" s="50"/>
      <c r="C3" s="50"/>
      <c r="D3" s="50" t="s">
        <v>5</v>
      </c>
      <c r="E3" s="50"/>
      <c r="F3" s="50"/>
      <c r="G3" s="50"/>
      <c r="H3" s="51"/>
      <c r="I3" s="51"/>
      <c r="J3" s="51"/>
      <c r="K3" s="51"/>
      <c r="L3" s="51"/>
      <c r="M3" s="51"/>
      <c r="N3" s="51"/>
      <c r="O3" s="51"/>
      <c r="P3" s="51"/>
      <c r="Q3" s="51"/>
      <c r="R3" s="51"/>
      <c r="S3" s="51"/>
      <c r="T3" s="51"/>
      <c r="U3" s="51"/>
      <c r="V3" s="51"/>
      <c r="W3" s="51"/>
      <c r="X3" s="51"/>
      <c r="Y3" s="51"/>
      <c r="Z3" s="51"/>
      <c r="AA3" s="60"/>
      <c r="AB3" s="102"/>
    </row>
    <row r="4" spans="1:28" x14ac:dyDescent="0.3">
      <c r="A4" s="50"/>
      <c r="B4" s="50"/>
      <c r="C4" s="50"/>
      <c r="D4" s="50"/>
      <c r="E4" s="50" t="s">
        <v>77</v>
      </c>
      <c r="F4" s="50"/>
      <c r="G4" s="50"/>
      <c r="H4" s="51"/>
      <c r="I4" s="51"/>
      <c r="J4" s="51"/>
      <c r="K4" s="51"/>
      <c r="L4" s="51"/>
      <c r="M4" s="51"/>
      <c r="N4" s="51"/>
      <c r="O4" s="51"/>
      <c r="P4" s="51"/>
      <c r="Q4" s="51"/>
      <c r="R4" s="51"/>
      <c r="S4" s="51"/>
      <c r="T4" s="51"/>
      <c r="U4" s="51"/>
      <c r="V4" s="51"/>
      <c r="W4" s="51"/>
      <c r="X4" s="51"/>
      <c r="Y4" s="51"/>
      <c r="Z4" s="51"/>
      <c r="AA4" s="60"/>
      <c r="AB4" s="102"/>
    </row>
    <row r="5" spans="1:28" x14ac:dyDescent="0.3">
      <c r="A5" s="50"/>
      <c r="B5" s="50"/>
      <c r="C5" s="50"/>
      <c r="D5" s="50"/>
      <c r="E5" s="50"/>
      <c r="F5" s="50" t="s">
        <v>78</v>
      </c>
      <c r="G5" s="50"/>
      <c r="H5" s="51"/>
      <c r="I5" s="51"/>
      <c r="J5" s="51"/>
      <c r="K5" s="51"/>
      <c r="L5" s="51">
        <v>-4000.33</v>
      </c>
      <c r="M5" s="51">
        <v>0</v>
      </c>
      <c r="N5" s="51">
        <v>0</v>
      </c>
      <c r="O5" s="51">
        <v>0</v>
      </c>
      <c r="P5" s="51">
        <v>0</v>
      </c>
      <c r="Q5" s="51">
        <v>198022.72</v>
      </c>
      <c r="R5" s="51">
        <v>156187.59</v>
      </c>
      <c r="S5" s="51">
        <v>3095.51</v>
      </c>
      <c r="T5" s="51">
        <v>0</v>
      </c>
      <c r="U5" s="51">
        <v>66007.55</v>
      </c>
      <c r="V5" s="51">
        <v>201866.14</v>
      </c>
      <c r="W5" s="51">
        <v>13907</v>
      </c>
      <c r="X5" s="51"/>
      <c r="Y5" s="51">
        <f t="shared" ref="Y5:Y14" si="0">ROUND(SUM(H5:X5),5)</f>
        <v>635086.18000000005</v>
      </c>
      <c r="Z5" s="51">
        <v>625300</v>
      </c>
      <c r="AA5" s="60">
        <v>663000</v>
      </c>
      <c r="AB5" s="102"/>
    </row>
    <row r="6" spans="1:28" x14ac:dyDescent="0.3">
      <c r="A6" s="50"/>
      <c r="B6" s="50"/>
      <c r="C6" s="50"/>
      <c r="D6" s="50"/>
      <c r="E6" s="50"/>
      <c r="F6" s="50" t="s">
        <v>79</v>
      </c>
      <c r="G6" s="50"/>
      <c r="H6" s="51"/>
      <c r="I6" s="51"/>
      <c r="J6" s="51"/>
      <c r="K6" s="51"/>
      <c r="L6" s="51">
        <v>0</v>
      </c>
      <c r="M6" s="51">
        <v>0</v>
      </c>
      <c r="N6" s="51">
        <v>0</v>
      </c>
      <c r="O6" s="51">
        <v>25398.66</v>
      </c>
      <c r="P6" s="51">
        <v>0</v>
      </c>
      <c r="Q6" s="51">
        <v>1708.76</v>
      </c>
      <c r="R6" s="51">
        <v>0</v>
      </c>
      <c r="S6" s="51">
        <v>0</v>
      </c>
      <c r="T6" s="51">
        <v>0</v>
      </c>
      <c r="U6" s="51">
        <v>0</v>
      </c>
      <c r="V6" s="51">
        <v>0</v>
      </c>
      <c r="W6" s="51">
        <v>17730</v>
      </c>
      <c r="X6" s="51"/>
      <c r="Y6" s="51">
        <f t="shared" si="0"/>
        <v>44837.42</v>
      </c>
      <c r="Z6" s="51">
        <v>15000</v>
      </c>
      <c r="AA6" s="60">
        <v>25000</v>
      </c>
      <c r="AB6" s="102" t="s">
        <v>261</v>
      </c>
    </row>
    <row r="7" spans="1:28" x14ac:dyDescent="0.3">
      <c r="A7" s="50"/>
      <c r="B7" s="50"/>
      <c r="C7" s="50"/>
      <c r="D7" s="50"/>
      <c r="E7" s="50"/>
      <c r="F7" s="50" t="s">
        <v>80</v>
      </c>
      <c r="G7" s="50"/>
      <c r="H7" s="51"/>
      <c r="I7" s="51"/>
      <c r="J7" s="51"/>
      <c r="K7" s="51"/>
      <c r="L7" s="51">
        <v>0</v>
      </c>
      <c r="M7" s="51">
        <v>0</v>
      </c>
      <c r="N7" s="51">
        <v>0</v>
      </c>
      <c r="O7" s="51">
        <v>0</v>
      </c>
      <c r="P7" s="51">
        <v>0</v>
      </c>
      <c r="Q7" s="51">
        <v>0</v>
      </c>
      <c r="R7" s="51">
        <v>3744.8</v>
      </c>
      <c r="S7" s="51">
        <v>0</v>
      </c>
      <c r="T7" s="51">
        <v>2285.4699999999998</v>
      </c>
      <c r="U7" s="51">
        <v>0</v>
      </c>
      <c r="V7" s="51">
        <v>4035.74</v>
      </c>
      <c r="W7" s="51">
        <v>260</v>
      </c>
      <c r="X7" s="51"/>
      <c r="Y7" s="51">
        <f t="shared" si="0"/>
        <v>10326.01</v>
      </c>
      <c r="Z7" s="51">
        <v>9000</v>
      </c>
      <c r="AA7" s="60">
        <v>9600</v>
      </c>
      <c r="AB7" s="102" t="s">
        <v>261</v>
      </c>
    </row>
    <row r="8" spans="1:28" x14ac:dyDescent="0.3">
      <c r="A8" s="50"/>
      <c r="B8" s="50"/>
      <c r="C8" s="50"/>
      <c r="D8" s="50"/>
      <c r="E8" s="50"/>
      <c r="F8" s="50" t="s">
        <v>81</v>
      </c>
      <c r="G8" s="50"/>
      <c r="H8" s="51"/>
      <c r="I8" s="51"/>
      <c r="J8" s="51"/>
      <c r="K8" s="51"/>
      <c r="L8" s="51">
        <v>0</v>
      </c>
      <c r="M8" s="51">
        <v>0</v>
      </c>
      <c r="N8" s="51">
        <v>0</v>
      </c>
      <c r="O8" s="51">
        <v>0</v>
      </c>
      <c r="P8" s="51">
        <v>0</v>
      </c>
      <c r="Q8" s="51">
        <v>0</v>
      </c>
      <c r="R8" s="51">
        <v>3829.4</v>
      </c>
      <c r="S8" s="51">
        <v>0</v>
      </c>
      <c r="T8" s="51">
        <v>644.45000000000005</v>
      </c>
      <c r="U8" s="51">
        <v>0</v>
      </c>
      <c r="V8" s="51">
        <v>579.12</v>
      </c>
      <c r="W8" s="51">
        <v>2014.63</v>
      </c>
      <c r="X8" s="51"/>
      <c r="Y8" s="51">
        <f t="shared" si="0"/>
        <v>7067.6</v>
      </c>
      <c r="Z8" s="51">
        <v>3500</v>
      </c>
      <c r="AA8" s="60">
        <v>4500</v>
      </c>
      <c r="AB8" s="102" t="s">
        <v>261</v>
      </c>
    </row>
    <row r="9" spans="1:28" x14ac:dyDescent="0.3">
      <c r="A9" s="50"/>
      <c r="B9" s="50"/>
      <c r="C9" s="50"/>
      <c r="D9" s="50"/>
      <c r="E9" s="50"/>
      <c r="F9" s="50" t="s">
        <v>82</v>
      </c>
      <c r="G9" s="50"/>
      <c r="H9" s="51"/>
      <c r="I9" s="51"/>
      <c r="J9" s="51"/>
      <c r="K9" s="51"/>
      <c r="L9" s="51">
        <v>0</v>
      </c>
      <c r="M9" s="51">
        <v>0</v>
      </c>
      <c r="N9" s="51">
        <v>0</v>
      </c>
      <c r="O9" s="51">
        <v>4889.55</v>
      </c>
      <c r="P9" s="51">
        <v>0</v>
      </c>
      <c r="Q9" s="51">
        <v>0</v>
      </c>
      <c r="R9" s="51">
        <v>0</v>
      </c>
      <c r="S9" s="51">
        <v>0</v>
      </c>
      <c r="T9" s="51">
        <v>0</v>
      </c>
      <c r="U9" s="51">
        <v>0</v>
      </c>
      <c r="V9" s="51">
        <v>0</v>
      </c>
      <c r="W9" s="51">
        <v>-1639</v>
      </c>
      <c r="X9" s="51"/>
      <c r="Y9" s="51">
        <f t="shared" si="0"/>
        <v>3250.55</v>
      </c>
      <c r="Z9" s="51">
        <v>10000</v>
      </c>
      <c r="AA9" s="60">
        <v>10000</v>
      </c>
      <c r="AB9" s="102"/>
    </row>
    <row r="10" spans="1:28" x14ac:dyDescent="0.3">
      <c r="A10" s="50"/>
      <c r="B10" s="50"/>
      <c r="C10" s="50"/>
      <c r="D10" s="50"/>
      <c r="E10" s="50"/>
      <c r="F10" s="50" t="s">
        <v>83</v>
      </c>
      <c r="G10" s="50"/>
      <c r="H10" s="51"/>
      <c r="I10" s="51"/>
      <c r="J10" s="51"/>
      <c r="K10" s="51"/>
      <c r="L10" s="51">
        <v>0</v>
      </c>
      <c r="M10" s="51">
        <v>0</v>
      </c>
      <c r="N10" s="51">
        <v>0</v>
      </c>
      <c r="O10" s="51">
        <v>0</v>
      </c>
      <c r="P10" s="51">
        <v>0</v>
      </c>
      <c r="Q10" s="51">
        <v>0</v>
      </c>
      <c r="R10" s="51">
        <v>43513.8</v>
      </c>
      <c r="S10" s="51">
        <v>0</v>
      </c>
      <c r="T10" s="51">
        <v>0</v>
      </c>
      <c r="U10" s="51">
        <v>0</v>
      </c>
      <c r="V10" s="51">
        <v>0</v>
      </c>
      <c r="W10" s="51">
        <v>41834.04</v>
      </c>
      <c r="X10" s="51"/>
      <c r="Y10" s="51">
        <f t="shared" si="0"/>
        <v>85347.839999999997</v>
      </c>
      <c r="Z10" s="51">
        <v>40000</v>
      </c>
      <c r="AA10" s="60">
        <v>40000</v>
      </c>
      <c r="AB10" s="102"/>
    </row>
    <row r="11" spans="1:28" x14ac:dyDescent="0.3">
      <c r="A11" s="50"/>
      <c r="B11" s="50"/>
      <c r="C11" s="50"/>
      <c r="D11" s="50"/>
      <c r="E11" s="50"/>
      <c r="F11" s="50" t="s">
        <v>84</v>
      </c>
      <c r="G11" s="50"/>
      <c r="H11" s="51"/>
      <c r="I11" s="51"/>
      <c r="J11" s="51"/>
      <c r="K11" s="51"/>
      <c r="L11" s="51">
        <v>0</v>
      </c>
      <c r="M11" s="51">
        <v>0</v>
      </c>
      <c r="N11" s="51">
        <v>0</v>
      </c>
      <c r="O11" s="51">
        <v>0</v>
      </c>
      <c r="P11" s="51">
        <v>0</v>
      </c>
      <c r="Q11" s="51">
        <v>0</v>
      </c>
      <c r="R11" s="51">
        <v>0</v>
      </c>
      <c r="S11" s="51">
        <v>0</v>
      </c>
      <c r="T11" s="51">
        <v>0</v>
      </c>
      <c r="U11" s="51">
        <v>0</v>
      </c>
      <c r="V11" s="51">
        <v>2204.91</v>
      </c>
      <c r="W11" s="51">
        <v>946.84</v>
      </c>
      <c r="X11" s="51"/>
      <c r="Y11" s="51">
        <f t="shared" si="0"/>
        <v>3151.75</v>
      </c>
      <c r="Z11" s="51">
        <v>7000</v>
      </c>
      <c r="AA11" s="60">
        <v>4000</v>
      </c>
      <c r="AB11" s="102"/>
    </row>
    <row r="12" spans="1:28" x14ac:dyDescent="0.3">
      <c r="A12" s="50"/>
      <c r="B12" s="50"/>
      <c r="C12" s="50"/>
      <c r="D12" s="50"/>
      <c r="E12" s="50"/>
      <c r="F12" s="50" t="s">
        <v>85</v>
      </c>
      <c r="G12" s="50"/>
      <c r="H12" s="51"/>
      <c r="I12" s="51"/>
      <c r="J12" s="51"/>
      <c r="K12" s="51"/>
      <c r="L12" s="51">
        <v>0</v>
      </c>
      <c r="M12" s="51">
        <v>0</v>
      </c>
      <c r="N12" s="51">
        <v>0</v>
      </c>
      <c r="O12" s="51">
        <v>0</v>
      </c>
      <c r="P12" s="51">
        <v>0</v>
      </c>
      <c r="Q12" s="51">
        <v>0</v>
      </c>
      <c r="R12" s="51">
        <v>5671.54</v>
      </c>
      <c r="S12" s="51">
        <v>0</v>
      </c>
      <c r="T12" s="51">
        <v>0</v>
      </c>
      <c r="U12" s="51">
        <v>0</v>
      </c>
      <c r="V12" s="51">
        <v>5666.49</v>
      </c>
      <c r="W12" s="51">
        <v>143</v>
      </c>
      <c r="X12" s="51"/>
      <c r="Y12" s="51">
        <f t="shared" si="0"/>
        <v>11481.03</v>
      </c>
      <c r="Z12" s="51">
        <v>10000</v>
      </c>
      <c r="AA12" s="60">
        <v>10500</v>
      </c>
      <c r="AB12" s="102"/>
    </row>
    <row r="13" spans="1:28" ht="15" thickBot="1" x14ac:dyDescent="0.35">
      <c r="A13" s="50"/>
      <c r="B13" s="50"/>
      <c r="C13" s="50"/>
      <c r="D13" s="50"/>
      <c r="E13" s="50"/>
      <c r="F13" s="50" t="s">
        <v>86</v>
      </c>
      <c r="G13" s="50"/>
      <c r="H13" s="52"/>
      <c r="I13" s="52"/>
      <c r="J13" s="52"/>
      <c r="K13" s="52"/>
      <c r="L13" s="52">
        <v>0</v>
      </c>
      <c r="M13" s="52">
        <v>0</v>
      </c>
      <c r="N13" s="52">
        <v>0</v>
      </c>
      <c r="O13" s="52">
        <v>0</v>
      </c>
      <c r="P13" s="52">
        <v>0</v>
      </c>
      <c r="Q13" s="52">
        <v>115.4</v>
      </c>
      <c r="R13" s="52">
        <v>0</v>
      </c>
      <c r="S13" s="52">
        <v>0</v>
      </c>
      <c r="T13" s="52">
        <v>0</v>
      </c>
      <c r="U13" s="52">
        <v>0</v>
      </c>
      <c r="V13" s="52">
        <v>0</v>
      </c>
      <c r="W13" s="52">
        <v>0</v>
      </c>
      <c r="X13" s="52"/>
      <c r="Y13" s="52">
        <f t="shared" si="0"/>
        <v>115.4</v>
      </c>
      <c r="Z13" s="52">
        <v>200</v>
      </c>
      <c r="AA13" s="59">
        <v>200</v>
      </c>
      <c r="AB13" s="103"/>
    </row>
    <row r="14" spans="1:28" x14ac:dyDescent="0.3">
      <c r="A14" s="50"/>
      <c r="B14" s="50"/>
      <c r="C14" s="50"/>
      <c r="D14" s="50"/>
      <c r="E14" s="50" t="s">
        <v>87</v>
      </c>
      <c r="F14" s="50"/>
      <c r="G14" s="50"/>
      <c r="H14" s="51"/>
      <c r="I14" s="51"/>
      <c r="J14" s="51"/>
      <c r="K14" s="51"/>
      <c r="L14" s="51">
        <f t="shared" ref="L14:W14" si="1">ROUND(SUM(L4:L13),5)</f>
        <v>-4000.33</v>
      </c>
      <c r="M14" s="51">
        <f t="shared" si="1"/>
        <v>0</v>
      </c>
      <c r="N14" s="51">
        <f t="shared" si="1"/>
        <v>0</v>
      </c>
      <c r="O14" s="51">
        <f t="shared" si="1"/>
        <v>30288.21</v>
      </c>
      <c r="P14" s="51">
        <f t="shared" si="1"/>
        <v>0</v>
      </c>
      <c r="Q14" s="51">
        <f t="shared" si="1"/>
        <v>199846.88</v>
      </c>
      <c r="R14" s="51">
        <f t="shared" si="1"/>
        <v>212947.13</v>
      </c>
      <c r="S14" s="51">
        <f t="shared" si="1"/>
        <v>3095.51</v>
      </c>
      <c r="T14" s="51">
        <f t="shared" si="1"/>
        <v>2929.92</v>
      </c>
      <c r="U14" s="51">
        <f t="shared" si="1"/>
        <v>66007.55</v>
      </c>
      <c r="V14" s="51">
        <f t="shared" si="1"/>
        <v>214352.4</v>
      </c>
      <c r="W14" s="51">
        <f t="shared" si="1"/>
        <v>75196.509999999995</v>
      </c>
      <c r="X14" s="51"/>
      <c r="Y14" s="51">
        <f t="shared" si="0"/>
        <v>800663.78</v>
      </c>
      <c r="Z14" s="51">
        <f>ROUND(SUM(Z4:Z13),5)</f>
        <v>720000</v>
      </c>
      <c r="AA14" s="60">
        <f>ROUND(SUM(AA4:AA13),5)</f>
        <v>766800</v>
      </c>
      <c r="AB14" s="102"/>
    </row>
    <row r="15" spans="1:28" x14ac:dyDescent="0.3">
      <c r="A15" s="50"/>
      <c r="B15" s="50"/>
      <c r="C15" s="50"/>
      <c r="D15" s="50"/>
      <c r="E15" s="50" t="s">
        <v>88</v>
      </c>
      <c r="F15" s="50"/>
      <c r="G15" s="50"/>
      <c r="H15" s="51"/>
      <c r="I15" s="51"/>
      <c r="J15" s="51"/>
      <c r="K15" s="51"/>
      <c r="L15" s="51"/>
      <c r="M15" s="51"/>
      <c r="N15" s="51"/>
      <c r="O15" s="51"/>
      <c r="P15" s="51"/>
      <c r="Q15" s="51"/>
      <c r="R15" s="51"/>
      <c r="S15" s="51"/>
      <c r="T15" s="51"/>
      <c r="U15" s="51"/>
      <c r="V15" s="51"/>
      <c r="W15" s="51"/>
      <c r="X15" s="51"/>
      <c r="Y15" s="51"/>
      <c r="Z15" s="51"/>
      <c r="AA15" s="60"/>
      <c r="AB15" s="102"/>
    </row>
    <row r="16" spans="1:28" x14ac:dyDescent="0.3">
      <c r="A16" s="50"/>
      <c r="B16" s="50"/>
      <c r="C16" s="50"/>
      <c r="D16" s="50"/>
      <c r="E16" s="50"/>
      <c r="F16" s="50" t="s">
        <v>89</v>
      </c>
      <c r="G16" s="50"/>
      <c r="H16" s="51"/>
      <c r="I16" s="51"/>
      <c r="J16" s="51"/>
      <c r="K16" s="51"/>
      <c r="L16" s="51">
        <v>603.74</v>
      </c>
      <c r="M16" s="51">
        <v>636.47</v>
      </c>
      <c r="N16" s="51">
        <v>550.29999999999995</v>
      </c>
      <c r="O16" s="51">
        <v>512.91999999999996</v>
      </c>
      <c r="P16" s="51">
        <v>505.03</v>
      </c>
      <c r="Q16" s="51">
        <v>452.33</v>
      </c>
      <c r="R16" s="51">
        <v>7314.37</v>
      </c>
      <c r="S16" s="51">
        <v>420.5</v>
      </c>
      <c r="T16" s="51">
        <v>378.15</v>
      </c>
      <c r="U16" s="51">
        <v>381.98</v>
      </c>
      <c r="V16" s="51">
        <v>432.36</v>
      </c>
      <c r="W16" s="51">
        <v>432.04</v>
      </c>
      <c r="X16" s="51"/>
      <c r="Y16" s="51">
        <f t="shared" ref="Y16:Y21" si="2">ROUND(SUM(H16:X16),5)</f>
        <v>12620.19</v>
      </c>
      <c r="Z16" s="51">
        <v>4000</v>
      </c>
      <c r="AA16" s="60">
        <v>10000</v>
      </c>
      <c r="AB16" s="102" t="s">
        <v>253</v>
      </c>
    </row>
    <row r="17" spans="1:28" x14ac:dyDescent="0.3">
      <c r="A17" s="50"/>
      <c r="B17" s="50"/>
      <c r="C17" s="50"/>
      <c r="D17" s="50"/>
      <c r="E17" s="50"/>
      <c r="F17" s="50" t="s">
        <v>90</v>
      </c>
      <c r="G17" s="50"/>
      <c r="H17" s="51"/>
      <c r="I17" s="51"/>
      <c r="J17" s="51"/>
      <c r="K17" s="51"/>
      <c r="L17" s="51">
        <v>4709.55</v>
      </c>
      <c r="M17" s="51">
        <v>9565.7900000000009</v>
      </c>
      <c r="N17" s="51">
        <v>-941.62</v>
      </c>
      <c r="O17" s="51">
        <v>8144.95</v>
      </c>
      <c r="P17" s="51">
        <v>6079.05</v>
      </c>
      <c r="Q17" s="51">
        <v>4930.87</v>
      </c>
      <c r="R17" s="51">
        <v>4937.05</v>
      </c>
      <c r="S17" s="51">
        <v>4807.21</v>
      </c>
      <c r="T17" s="51">
        <v>4995.72</v>
      </c>
      <c r="U17" s="51">
        <v>6212.36</v>
      </c>
      <c r="V17" s="51">
        <v>4787.07</v>
      </c>
      <c r="W17" s="51">
        <v>6667.33</v>
      </c>
      <c r="X17" s="51"/>
      <c r="Y17" s="51">
        <f t="shared" si="2"/>
        <v>64895.33</v>
      </c>
      <c r="Z17" s="51">
        <v>40000</v>
      </c>
      <c r="AA17" s="60">
        <v>50000</v>
      </c>
      <c r="AB17" s="102"/>
    </row>
    <row r="18" spans="1:28" x14ac:dyDescent="0.3">
      <c r="A18" s="50"/>
      <c r="B18" s="50"/>
      <c r="C18" s="50"/>
      <c r="D18" s="50"/>
      <c r="E18" s="50"/>
      <c r="F18" s="50" t="s">
        <v>91</v>
      </c>
      <c r="G18" s="50"/>
      <c r="H18" s="51"/>
      <c r="I18" s="51"/>
      <c r="J18" s="51"/>
      <c r="K18" s="51"/>
      <c r="L18" s="51">
        <v>0</v>
      </c>
      <c r="M18" s="51">
        <v>0</v>
      </c>
      <c r="N18" s="51">
        <v>2382.91</v>
      </c>
      <c r="O18" s="51">
        <v>164.98</v>
      </c>
      <c r="P18" s="51">
        <v>0</v>
      </c>
      <c r="Q18" s="51">
        <v>1779.4</v>
      </c>
      <c r="R18" s="51">
        <v>208.6</v>
      </c>
      <c r="S18" s="51">
        <v>0</v>
      </c>
      <c r="T18" s="51">
        <v>1194.3699999999999</v>
      </c>
      <c r="U18" s="51">
        <v>83.37</v>
      </c>
      <c r="V18" s="51">
        <v>0</v>
      </c>
      <c r="W18" s="51">
        <v>1026.4000000000001</v>
      </c>
      <c r="X18" s="51"/>
      <c r="Y18" s="51">
        <f t="shared" si="2"/>
        <v>6840.03</v>
      </c>
      <c r="Z18" s="51">
        <v>13000</v>
      </c>
      <c r="AA18" s="60">
        <v>10000</v>
      </c>
      <c r="AB18" s="102" t="s">
        <v>253</v>
      </c>
    </row>
    <row r="19" spans="1:28" x14ac:dyDescent="0.3">
      <c r="A19" s="50"/>
      <c r="B19" s="50"/>
      <c r="C19" s="50"/>
      <c r="D19" s="50"/>
      <c r="E19" s="50"/>
      <c r="F19" s="50" t="s">
        <v>92</v>
      </c>
      <c r="G19" s="50"/>
      <c r="H19" s="51"/>
      <c r="I19" s="51"/>
      <c r="J19" s="51"/>
      <c r="K19" s="51"/>
      <c r="L19" s="51">
        <v>-854</v>
      </c>
      <c r="M19" s="51">
        <v>0</v>
      </c>
      <c r="N19" s="51">
        <v>541.74</v>
      </c>
      <c r="O19" s="51">
        <v>38.130000000000003</v>
      </c>
      <c r="P19" s="51">
        <v>0</v>
      </c>
      <c r="Q19" s="51">
        <v>411.31</v>
      </c>
      <c r="R19" s="51">
        <v>53.48</v>
      </c>
      <c r="S19" s="51">
        <v>0</v>
      </c>
      <c r="T19" s="51">
        <v>306.22000000000003</v>
      </c>
      <c r="U19" s="51">
        <v>19.61</v>
      </c>
      <c r="V19" s="51">
        <v>0</v>
      </c>
      <c r="W19" s="51">
        <v>241.34</v>
      </c>
      <c r="X19" s="51"/>
      <c r="Y19" s="51">
        <f t="shared" si="2"/>
        <v>757.83</v>
      </c>
      <c r="Z19" s="51">
        <v>3000</v>
      </c>
      <c r="AA19" s="60">
        <v>1000</v>
      </c>
      <c r="AB19" s="102" t="s">
        <v>253</v>
      </c>
    </row>
    <row r="20" spans="1:28" ht="23.4" customHeight="1" thickBot="1" x14ac:dyDescent="0.35">
      <c r="A20" s="50"/>
      <c r="B20" s="50"/>
      <c r="C20" s="50"/>
      <c r="D20" s="50"/>
      <c r="E20" s="50"/>
      <c r="F20" s="50" t="s">
        <v>93</v>
      </c>
      <c r="G20" s="50"/>
      <c r="H20" s="52"/>
      <c r="I20" s="52"/>
      <c r="J20" s="52"/>
      <c r="K20" s="52"/>
      <c r="L20" s="52">
        <v>-126</v>
      </c>
      <c r="M20" s="52">
        <v>0</v>
      </c>
      <c r="N20" s="52">
        <v>3663.49</v>
      </c>
      <c r="O20" s="52">
        <v>240.94</v>
      </c>
      <c r="P20" s="52">
        <v>0</v>
      </c>
      <c r="Q20" s="52">
        <v>2598.63</v>
      </c>
      <c r="R20" s="52">
        <v>304.14999999999998</v>
      </c>
      <c r="S20" s="52">
        <v>0</v>
      </c>
      <c r="T20" s="52">
        <v>1741.43</v>
      </c>
      <c r="U20" s="52">
        <v>99.78</v>
      </c>
      <c r="V20" s="52">
        <v>0</v>
      </c>
      <c r="W20" s="52">
        <v>1228.4100000000001</v>
      </c>
      <c r="X20" s="52"/>
      <c r="Y20" s="52">
        <f t="shared" si="2"/>
        <v>9750.83</v>
      </c>
      <c r="Z20" s="52">
        <v>30000</v>
      </c>
      <c r="AA20" s="59">
        <v>20000</v>
      </c>
      <c r="AB20" s="103" t="s">
        <v>283</v>
      </c>
    </row>
    <row r="21" spans="1:28" x14ac:dyDescent="0.3">
      <c r="A21" s="50"/>
      <c r="B21" s="50"/>
      <c r="C21" s="50"/>
      <c r="D21" s="50"/>
      <c r="E21" s="50" t="s">
        <v>94</v>
      </c>
      <c r="F21" s="50"/>
      <c r="G21" s="50"/>
      <c r="H21" s="51"/>
      <c r="I21" s="51"/>
      <c r="J21" s="51"/>
      <c r="K21" s="51"/>
      <c r="L21" s="51">
        <f t="shared" ref="L21:W21" si="3">ROUND(SUM(L15:L20),5)</f>
        <v>4333.29</v>
      </c>
      <c r="M21" s="51">
        <f t="shared" si="3"/>
        <v>10202.26</v>
      </c>
      <c r="N21" s="51">
        <f t="shared" si="3"/>
        <v>6196.82</v>
      </c>
      <c r="O21" s="51">
        <f t="shared" si="3"/>
        <v>9101.92</v>
      </c>
      <c r="P21" s="51">
        <f t="shared" si="3"/>
        <v>6584.08</v>
      </c>
      <c r="Q21" s="51">
        <f t="shared" si="3"/>
        <v>10172.540000000001</v>
      </c>
      <c r="R21" s="51">
        <f t="shared" si="3"/>
        <v>12817.65</v>
      </c>
      <c r="S21" s="51">
        <f t="shared" si="3"/>
        <v>5227.71</v>
      </c>
      <c r="T21" s="51">
        <f t="shared" si="3"/>
        <v>8615.89</v>
      </c>
      <c r="U21" s="51">
        <f t="shared" si="3"/>
        <v>6797.1</v>
      </c>
      <c r="V21" s="51">
        <f t="shared" si="3"/>
        <v>5219.43</v>
      </c>
      <c r="W21" s="51">
        <f t="shared" si="3"/>
        <v>9595.52</v>
      </c>
      <c r="X21" s="51"/>
      <c r="Y21" s="51">
        <f t="shared" si="2"/>
        <v>94864.21</v>
      </c>
      <c r="Z21" s="51">
        <f>ROUND(SUM(Z15:Z20),5)</f>
        <v>90000</v>
      </c>
      <c r="AA21" s="60">
        <f>ROUND(SUM(AA15:AA20),5)</f>
        <v>91000</v>
      </c>
      <c r="AB21" s="102"/>
    </row>
    <row r="22" spans="1:28" x14ac:dyDescent="0.3">
      <c r="A22" s="50"/>
      <c r="B22" s="50"/>
      <c r="C22" s="50"/>
      <c r="D22" s="50"/>
      <c r="E22" s="50" t="s">
        <v>95</v>
      </c>
      <c r="F22" s="50"/>
      <c r="G22" s="50"/>
      <c r="H22" s="51"/>
      <c r="I22" s="51"/>
      <c r="J22" s="51"/>
      <c r="K22" s="51"/>
      <c r="L22" s="51"/>
      <c r="M22" s="51"/>
      <c r="N22" s="51"/>
      <c r="O22" s="51"/>
      <c r="P22" s="51"/>
      <c r="Q22" s="51"/>
      <c r="R22" s="51"/>
      <c r="S22" s="51"/>
      <c r="T22" s="51"/>
      <c r="U22" s="51"/>
      <c r="V22" s="51"/>
      <c r="W22" s="51"/>
      <c r="X22" s="51"/>
      <c r="Y22" s="51"/>
      <c r="Z22" s="51"/>
      <c r="AA22" s="60"/>
      <c r="AB22" s="102"/>
    </row>
    <row r="23" spans="1:28" x14ac:dyDescent="0.3">
      <c r="A23" s="50"/>
      <c r="B23" s="50"/>
      <c r="C23" s="50"/>
      <c r="D23" s="50"/>
      <c r="E23" s="50"/>
      <c r="F23" s="50" t="s">
        <v>96</v>
      </c>
      <c r="G23" s="50"/>
      <c r="H23" s="51"/>
      <c r="I23" s="51"/>
      <c r="J23" s="51"/>
      <c r="K23" s="51"/>
      <c r="L23" s="51">
        <v>8225</v>
      </c>
      <c r="M23" s="51">
        <v>10866.67</v>
      </c>
      <c r="N23" s="51">
        <v>9500</v>
      </c>
      <c r="O23" s="51">
        <v>25066.67</v>
      </c>
      <c r="P23" s="51">
        <v>7800</v>
      </c>
      <c r="Q23" s="51">
        <v>20950</v>
      </c>
      <c r="R23" s="51">
        <v>19000</v>
      </c>
      <c r="S23" s="51">
        <v>24450</v>
      </c>
      <c r="T23" s="51">
        <v>22500</v>
      </c>
      <c r="U23" s="51">
        <v>12325</v>
      </c>
      <c r="V23" s="51">
        <v>7500</v>
      </c>
      <c r="W23" s="51">
        <v>12018</v>
      </c>
      <c r="X23" s="51"/>
      <c r="Y23" s="51">
        <f t="shared" ref="Y23:Y34" si="4">ROUND(SUM(H23:X23),5)</f>
        <v>180201.34</v>
      </c>
      <c r="Z23" s="51">
        <v>120000</v>
      </c>
      <c r="AA23" s="60">
        <v>165000</v>
      </c>
      <c r="AB23" s="102" t="s">
        <v>253</v>
      </c>
    </row>
    <row r="24" spans="1:28" x14ac:dyDescent="0.3">
      <c r="A24" s="50"/>
      <c r="B24" s="50"/>
      <c r="C24" s="50"/>
      <c r="D24" s="50"/>
      <c r="E24" s="50"/>
      <c r="F24" s="50" t="s">
        <v>97</v>
      </c>
      <c r="G24" s="50"/>
      <c r="H24" s="51"/>
      <c r="I24" s="51"/>
      <c r="J24" s="51"/>
      <c r="K24" s="51"/>
      <c r="L24" s="51">
        <v>1200</v>
      </c>
      <c r="M24" s="51">
        <v>1410</v>
      </c>
      <c r="N24" s="51">
        <v>1250</v>
      </c>
      <c r="O24" s="51">
        <v>2500</v>
      </c>
      <c r="P24" s="51">
        <v>500</v>
      </c>
      <c r="Q24" s="51">
        <v>2000</v>
      </c>
      <c r="R24" s="51">
        <v>1250</v>
      </c>
      <c r="S24" s="51">
        <v>1910</v>
      </c>
      <c r="T24" s="51">
        <v>2500</v>
      </c>
      <c r="U24" s="51">
        <v>1450</v>
      </c>
      <c r="V24" s="51">
        <v>1500</v>
      </c>
      <c r="W24" s="51">
        <v>1650</v>
      </c>
      <c r="X24" s="51"/>
      <c r="Y24" s="51">
        <f t="shared" si="4"/>
        <v>19120</v>
      </c>
      <c r="Z24" s="51">
        <v>12000</v>
      </c>
      <c r="AA24" s="60">
        <v>18000</v>
      </c>
      <c r="AB24" s="102"/>
    </row>
    <row r="25" spans="1:28" x14ac:dyDescent="0.3">
      <c r="A25" s="50"/>
      <c r="B25" s="50"/>
      <c r="C25" s="50"/>
      <c r="D25" s="50"/>
      <c r="E25" s="50"/>
      <c r="F25" s="50" t="s">
        <v>235</v>
      </c>
      <c r="G25" s="50"/>
      <c r="H25" s="51"/>
      <c r="I25" s="51"/>
      <c r="J25" s="51"/>
      <c r="K25" s="51"/>
      <c r="L25" s="51">
        <v>0</v>
      </c>
      <c r="M25" s="51">
        <v>0</v>
      </c>
      <c r="N25" s="51">
        <v>0</v>
      </c>
      <c r="O25" s="51">
        <v>0</v>
      </c>
      <c r="P25" s="51">
        <v>0</v>
      </c>
      <c r="Q25" s="51">
        <v>450</v>
      </c>
      <c r="R25" s="51">
        <v>0</v>
      </c>
      <c r="S25" s="51">
        <v>450</v>
      </c>
      <c r="T25" s="51">
        <v>0</v>
      </c>
      <c r="U25" s="51">
        <v>225</v>
      </c>
      <c r="V25" s="51">
        <v>0</v>
      </c>
      <c r="W25" s="51">
        <v>455</v>
      </c>
      <c r="X25" s="51"/>
      <c r="Y25" s="51">
        <f t="shared" si="4"/>
        <v>1580</v>
      </c>
      <c r="Z25" s="51">
        <v>0</v>
      </c>
      <c r="AA25" s="60">
        <v>3000</v>
      </c>
      <c r="AB25" s="102"/>
    </row>
    <row r="26" spans="1:28" x14ac:dyDescent="0.3">
      <c r="A26" s="50"/>
      <c r="B26" s="50"/>
      <c r="C26" s="50"/>
      <c r="D26" s="50"/>
      <c r="E26" s="50"/>
      <c r="F26" s="50" t="s">
        <v>98</v>
      </c>
      <c r="G26" s="50"/>
      <c r="H26" s="51"/>
      <c r="I26" s="51"/>
      <c r="J26" s="51"/>
      <c r="K26" s="51"/>
      <c r="L26" s="51">
        <v>3650</v>
      </c>
      <c r="M26" s="51">
        <v>3250</v>
      </c>
      <c r="N26" s="51">
        <v>2800</v>
      </c>
      <c r="O26" s="51">
        <v>6100</v>
      </c>
      <c r="P26" s="51">
        <v>100</v>
      </c>
      <c r="Q26" s="51">
        <v>4900</v>
      </c>
      <c r="R26" s="51">
        <v>3500</v>
      </c>
      <c r="S26" s="51">
        <v>7650</v>
      </c>
      <c r="T26" s="51">
        <v>8000</v>
      </c>
      <c r="U26" s="51">
        <v>3700</v>
      </c>
      <c r="V26" s="51">
        <v>2050</v>
      </c>
      <c r="W26" s="51">
        <v>6100</v>
      </c>
      <c r="X26" s="51"/>
      <c r="Y26" s="51">
        <f t="shared" si="4"/>
        <v>51800</v>
      </c>
      <c r="Z26" s="51">
        <v>30000</v>
      </c>
      <c r="AA26" s="60">
        <v>47000</v>
      </c>
      <c r="AB26" s="102"/>
    </row>
    <row r="27" spans="1:28" x14ac:dyDescent="0.3">
      <c r="A27" s="50"/>
      <c r="B27" s="50"/>
      <c r="C27" s="50"/>
      <c r="D27" s="50"/>
      <c r="E27" s="50"/>
      <c r="F27" s="50" t="s">
        <v>99</v>
      </c>
      <c r="G27" s="50"/>
      <c r="H27" s="51"/>
      <c r="I27" s="51"/>
      <c r="J27" s="51"/>
      <c r="K27" s="51"/>
      <c r="L27" s="51">
        <v>2500</v>
      </c>
      <c r="M27" s="51">
        <v>6083.33</v>
      </c>
      <c r="N27" s="51">
        <v>16450</v>
      </c>
      <c r="O27" s="51">
        <v>17583.330000000002</v>
      </c>
      <c r="P27" s="51">
        <v>0</v>
      </c>
      <c r="Q27" s="51">
        <v>3050</v>
      </c>
      <c r="R27" s="51">
        <v>4000</v>
      </c>
      <c r="S27" s="51">
        <v>9050</v>
      </c>
      <c r="T27" s="51">
        <v>16650</v>
      </c>
      <c r="U27" s="51">
        <v>2675</v>
      </c>
      <c r="V27" s="51">
        <v>5800</v>
      </c>
      <c r="W27" s="51">
        <v>9282</v>
      </c>
      <c r="X27" s="51"/>
      <c r="Y27" s="51">
        <f t="shared" si="4"/>
        <v>93123.66</v>
      </c>
      <c r="Z27" s="51">
        <v>67000</v>
      </c>
      <c r="AA27" s="60">
        <v>70000</v>
      </c>
      <c r="AB27" s="102"/>
    </row>
    <row r="28" spans="1:28" x14ac:dyDescent="0.3">
      <c r="A28" s="50"/>
      <c r="B28" s="50"/>
      <c r="C28" s="50"/>
      <c r="D28" s="50"/>
      <c r="E28" s="50"/>
      <c r="F28" s="50" t="s">
        <v>100</v>
      </c>
      <c r="G28" s="50"/>
      <c r="H28" s="51"/>
      <c r="I28" s="51"/>
      <c r="J28" s="51"/>
      <c r="K28" s="51"/>
      <c r="L28" s="51">
        <v>1500</v>
      </c>
      <c r="M28" s="51">
        <v>0</v>
      </c>
      <c r="N28" s="51">
        <v>1600</v>
      </c>
      <c r="O28" s="51">
        <v>0</v>
      </c>
      <c r="P28" s="51">
        <v>3000</v>
      </c>
      <c r="Q28" s="51">
        <v>3100</v>
      </c>
      <c r="R28" s="51">
        <v>0</v>
      </c>
      <c r="S28" s="51">
        <v>3300</v>
      </c>
      <c r="T28" s="51">
        <v>1500</v>
      </c>
      <c r="U28" s="51">
        <v>3100</v>
      </c>
      <c r="V28" s="51">
        <v>0</v>
      </c>
      <c r="W28" s="51">
        <v>2700</v>
      </c>
      <c r="X28" s="51"/>
      <c r="Y28" s="51">
        <f t="shared" si="4"/>
        <v>19800</v>
      </c>
      <c r="Z28" s="51">
        <v>27000</v>
      </c>
      <c r="AA28" s="60">
        <v>17000</v>
      </c>
      <c r="AB28" s="102"/>
    </row>
    <row r="29" spans="1:28" x14ac:dyDescent="0.3">
      <c r="A29" s="50"/>
      <c r="B29" s="50"/>
      <c r="C29" s="50"/>
      <c r="D29" s="50"/>
      <c r="E29" s="50"/>
      <c r="F29" s="50" t="s">
        <v>201</v>
      </c>
      <c r="G29" s="50"/>
      <c r="H29" s="51"/>
      <c r="I29" s="51"/>
      <c r="J29" s="51"/>
      <c r="K29" s="51"/>
      <c r="L29" s="51">
        <v>0</v>
      </c>
      <c r="M29" s="51">
        <v>0</v>
      </c>
      <c r="N29" s="51">
        <v>0</v>
      </c>
      <c r="O29" s="51">
        <v>0</v>
      </c>
      <c r="P29" s="51">
        <v>300</v>
      </c>
      <c r="Q29" s="51">
        <v>0</v>
      </c>
      <c r="R29" s="51">
        <v>0</v>
      </c>
      <c r="S29" s="51">
        <v>0</v>
      </c>
      <c r="T29" s="51">
        <v>0</v>
      </c>
      <c r="U29" s="51">
        <v>0</v>
      </c>
      <c r="V29" s="51">
        <v>0</v>
      </c>
      <c r="W29" s="51">
        <v>0</v>
      </c>
      <c r="X29" s="51"/>
      <c r="Y29" s="51">
        <f t="shared" si="4"/>
        <v>300</v>
      </c>
      <c r="Z29" s="51">
        <v>300</v>
      </c>
      <c r="AA29" s="60">
        <v>300</v>
      </c>
      <c r="AB29" s="102"/>
    </row>
    <row r="30" spans="1:28" ht="21.6" x14ac:dyDescent="0.3">
      <c r="A30" s="50"/>
      <c r="B30" s="50"/>
      <c r="C30" s="50"/>
      <c r="D30" s="50"/>
      <c r="E30" s="50"/>
      <c r="F30" s="50" t="s">
        <v>236</v>
      </c>
      <c r="G30" s="50"/>
      <c r="H30" s="51"/>
      <c r="I30" s="51"/>
      <c r="J30" s="51"/>
      <c r="K30" s="51"/>
      <c r="L30" s="51">
        <v>0</v>
      </c>
      <c r="M30" s="51">
        <v>0</v>
      </c>
      <c r="N30" s="51">
        <v>0</v>
      </c>
      <c r="O30" s="51">
        <v>-500</v>
      </c>
      <c r="P30" s="51">
        <v>500</v>
      </c>
      <c r="Q30" s="51">
        <v>2000</v>
      </c>
      <c r="R30" s="51">
        <v>1500</v>
      </c>
      <c r="S30" s="51">
        <v>0</v>
      </c>
      <c r="T30" s="51">
        <v>0</v>
      </c>
      <c r="U30" s="51">
        <v>0</v>
      </c>
      <c r="V30" s="51">
        <v>0</v>
      </c>
      <c r="W30" s="51">
        <v>500</v>
      </c>
      <c r="X30" s="51"/>
      <c r="Y30" s="51">
        <f t="shared" si="4"/>
        <v>4000</v>
      </c>
      <c r="Z30" s="51">
        <v>0</v>
      </c>
      <c r="AA30" s="60">
        <v>6500</v>
      </c>
      <c r="AB30" s="102" t="s">
        <v>264</v>
      </c>
    </row>
    <row r="31" spans="1:28" x14ac:dyDescent="0.3">
      <c r="A31" s="50"/>
      <c r="B31" s="50"/>
      <c r="C31" s="50"/>
      <c r="D31" s="50"/>
      <c r="E31" s="50"/>
      <c r="F31" s="50" t="s">
        <v>101</v>
      </c>
      <c r="G31" s="50"/>
      <c r="H31" s="51"/>
      <c r="I31" s="51"/>
      <c r="J31" s="51"/>
      <c r="K31" s="51"/>
      <c r="L31" s="51">
        <v>1750</v>
      </c>
      <c r="M31" s="51">
        <v>950</v>
      </c>
      <c r="N31" s="51">
        <v>785</v>
      </c>
      <c r="O31" s="51">
        <v>1550</v>
      </c>
      <c r="P31" s="51">
        <v>500</v>
      </c>
      <c r="Q31" s="51">
        <v>1320</v>
      </c>
      <c r="R31" s="51">
        <v>1330</v>
      </c>
      <c r="S31" s="51">
        <v>4113.1499999999996</v>
      </c>
      <c r="T31" s="51">
        <v>2765</v>
      </c>
      <c r="U31" s="51">
        <v>985</v>
      </c>
      <c r="V31" s="51">
        <v>400</v>
      </c>
      <c r="W31" s="51">
        <v>1680</v>
      </c>
      <c r="X31" s="51"/>
      <c r="Y31" s="51">
        <f t="shared" si="4"/>
        <v>18128.150000000001</v>
      </c>
      <c r="Z31" s="51">
        <v>12000</v>
      </c>
      <c r="AA31" s="60">
        <v>16000</v>
      </c>
      <c r="AB31" s="102"/>
    </row>
    <row r="32" spans="1:28" ht="15" thickBot="1" x14ac:dyDescent="0.35">
      <c r="A32" s="50"/>
      <c r="B32" s="50"/>
      <c r="C32" s="50"/>
      <c r="D32" s="50"/>
      <c r="E32" s="50"/>
      <c r="F32" s="50" t="s">
        <v>102</v>
      </c>
      <c r="G32" s="50"/>
      <c r="H32" s="51"/>
      <c r="I32" s="51"/>
      <c r="J32" s="51"/>
      <c r="K32" s="51"/>
      <c r="L32" s="51">
        <v>0</v>
      </c>
      <c r="M32" s="51">
        <v>0</v>
      </c>
      <c r="N32" s="51">
        <v>0</v>
      </c>
      <c r="O32" s="51">
        <v>0</v>
      </c>
      <c r="P32" s="51">
        <v>0</v>
      </c>
      <c r="Q32" s="51">
        <v>0</v>
      </c>
      <c r="R32" s="51">
        <v>0</v>
      </c>
      <c r="S32" s="51">
        <v>0</v>
      </c>
      <c r="T32" s="51">
        <v>0</v>
      </c>
      <c r="U32" s="51">
        <v>0</v>
      </c>
      <c r="V32" s="51">
        <v>0</v>
      </c>
      <c r="W32" s="51">
        <v>0</v>
      </c>
      <c r="X32" s="51"/>
      <c r="Y32" s="51">
        <f t="shared" si="4"/>
        <v>0</v>
      </c>
      <c r="Z32" s="51">
        <v>500</v>
      </c>
      <c r="AA32" s="60">
        <v>400</v>
      </c>
      <c r="AB32" s="102"/>
    </row>
    <row r="33" spans="1:28" ht="15" thickBot="1" x14ac:dyDescent="0.35">
      <c r="A33" s="50"/>
      <c r="B33" s="50"/>
      <c r="C33" s="50"/>
      <c r="D33" s="50"/>
      <c r="E33" s="50" t="s">
        <v>103</v>
      </c>
      <c r="F33" s="50"/>
      <c r="G33" s="50"/>
      <c r="H33" s="53"/>
      <c r="I33" s="53"/>
      <c r="J33" s="53"/>
      <c r="K33" s="53"/>
      <c r="L33" s="53">
        <f t="shared" ref="L33:W33" si="5">ROUND(SUM(L22:L32),5)</f>
        <v>18825</v>
      </c>
      <c r="M33" s="53">
        <f t="shared" si="5"/>
        <v>22560</v>
      </c>
      <c r="N33" s="53">
        <f t="shared" si="5"/>
        <v>32385</v>
      </c>
      <c r="O33" s="53">
        <f t="shared" si="5"/>
        <v>52300</v>
      </c>
      <c r="P33" s="53">
        <f t="shared" si="5"/>
        <v>12700</v>
      </c>
      <c r="Q33" s="53">
        <f t="shared" si="5"/>
        <v>37770</v>
      </c>
      <c r="R33" s="53">
        <f t="shared" si="5"/>
        <v>30580</v>
      </c>
      <c r="S33" s="53">
        <f t="shared" si="5"/>
        <v>50923.15</v>
      </c>
      <c r="T33" s="53">
        <f t="shared" si="5"/>
        <v>53915</v>
      </c>
      <c r="U33" s="53">
        <f t="shared" si="5"/>
        <v>24460</v>
      </c>
      <c r="V33" s="53">
        <f t="shared" si="5"/>
        <v>17250</v>
      </c>
      <c r="W33" s="53">
        <f t="shared" si="5"/>
        <v>34385</v>
      </c>
      <c r="X33" s="53"/>
      <c r="Y33" s="53">
        <f t="shared" si="4"/>
        <v>388053.15</v>
      </c>
      <c r="Z33" s="53">
        <f>ROUND(SUM(Z22:Z32),5)</f>
        <v>268800</v>
      </c>
      <c r="AA33" s="78">
        <f>ROUND(SUM(AA22:AA32),5)</f>
        <v>343200</v>
      </c>
      <c r="AB33" s="104"/>
    </row>
    <row r="34" spans="1:28" x14ac:dyDescent="0.3">
      <c r="A34" s="50"/>
      <c r="B34" s="50"/>
      <c r="C34" s="50"/>
      <c r="D34" s="50" t="s">
        <v>6</v>
      </c>
      <c r="E34" s="50"/>
      <c r="F34" s="50"/>
      <c r="G34" s="50"/>
      <c r="H34" s="51"/>
      <c r="I34" s="51"/>
      <c r="J34" s="51"/>
      <c r="K34" s="51"/>
      <c r="L34" s="51">
        <f t="shared" ref="L34:W34" si="6">ROUND(L3+L14+L21+L33,5)</f>
        <v>19157.96</v>
      </c>
      <c r="M34" s="51">
        <f t="shared" si="6"/>
        <v>32762.26</v>
      </c>
      <c r="N34" s="51">
        <f t="shared" si="6"/>
        <v>38581.82</v>
      </c>
      <c r="O34" s="51">
        <f t="shared" si="6"/>
        <v>91690.13</v>
      </c>
      <c r="P34" s="51">
        <f t="shared" si="6"/>
        <v>19284.080000000002</v>
      </c>
      <c r="Q34" s="51">
        <f t="shared" si="6"/>
        <v>247789.42</v>
      </c>
      <c r="R34" s="51">
        <f t="shared" si="6"/>
        <v>256344.78</v>
      </c>
      <c r="S34" s="51">
        <f t="shared" si="6"/>
        <v>59246.37</v>
      </c>
      <c r="T34" s="51">
        <f t="shared" si="6"/>
        <v>65460.81</v>
      </c>
      <c r="U34" s="51">
        <f t="shared" si="6"/>
        <v>97264.65</v>
      </c>
      <c r="V34" s="51">
        <f t="shared" si="6"/>
        <v>236821.83</v>
      </c>
      <c r="W34" s="51">
        <f t="shared" si="6"/>
        <v>119177.03</v>
      </c>
      <c r="X34" s="51"/>
      <c r="Y34" s="51">
        <f t="shared" si="4"/>
        <v>1283581.1399999999</v>
      </c>
      <c r="Z34" s="51">
        <f>ROUND(Z3+Z14+Z21+Z33,5)</f>
        <v>1078800</v>
      </c>
      <c r="AA34" s="60">
        <f>ROUND(AA3+AA14+AA21+AA33,5)</f>
        <v>1201000</v>
      </c>
      <c r="AB34" s="102"/>
    </row>
    <row r="35" spans="1:28" hidden="1" x14ac:dyDescent="0.3">
      <c r="A35" s="50"/>
      <c r="B35" s="50"/>
      <c r="C35" s="50"/>
      <c r="D35" s="50" t="s">
        <v>104</v>
      </c>
      <c r="E35" s="50"/>
      <c r="F35" s="50"/>
      <c r="G35" s="50"/>
      <c r="H35" s="51"/>
      <c r="I35" s="51"/>
      <c r="J35" s="51"/>
      <c r="K35" s="51"/>
      <c r="L35" s="51"/>
      <c r="M35" s="51"/>
      <c r="N35" s="51"/>
      <c r="O35" s="51"/>
      <c r="P35" s="51"/>
      <c r="Q35" s="51"/>
      <c r="R35" s="51"/>
      <c r="S35" s="51"/>
      <c r="T35" s="51"/>
      <c r="U35" s="51"/>
      <c r="V35" s="51"/>
      <c r="W35" s="51"/>
      <c r="X35" s="51"/>
      <c r="Y35" s="51"/>
      <c r="Z35" s="51"/>
      <c r="AA35" s="60"/>
      <c r="AB35" s="102"/>
    </row>
    <row r="36" spans="1:28" hidden="1" x14ac:dyDescent="0.3">
      <c r="A36" s="50"/>
      <c r="B36" s="50"/>
      <c r="C36" s="50"/>
      <c r="D36" s="50"/>
      <c r="E36" s="50" t="s">
        <v>105</v>
      </c>
      <c r="F36" s="50"/>
      <c r="G36" s="50"/>
      <c r="H36" s="51"/>
      <c r="I36" s="51"/>
      <c r="J36" s="51"/>
      <c r="K36" s="51"/>
      <c r="L36" s="51">
        <v>0</v>
      </c>
      <c r="M36" s="51">
        <v>0</v>
      </c>
      <c r="N36" s="51">
        <v>0</v>
      </c>
      <c r="O36" s="51">
        <v>0</v>
      </c>
      <c r="P36" s="51">
        <v>0</v>
      </c>
      <c r="Q36" s="51">
        <v>0</v>
      </c>
      <c r="R36" s="51">
        <v>0</v>
      </c>
      <c r="S36" s="51">
        <v>0</v>
      </c>
      <c r="T36" s="51">
        <v>0</v>
      </c>
      <c r="U36" s="51">
        <v>0</v>
      </c>
      <c r="V36" s="51">
        <v>0</v>
      </c>
      <c r="W36" s="51">
        <v>0</v>
      </c>
      <c r="X36" s="51"/>
      <c r="Y36" s="51">
        <f>ROUND(SUM(H36:X36),5)</f>
        <v>0</v>
      </c>
      <c r="Z36" s="51">
        <v>0</v>
      </c>
      <c r="AA36" s="60">
        <v>0</v>
      </c>
      <c r="AB36" s="102"/>
    </row>
    <row r="37" spans="1:28" ht="15" hidden="1" thickBot="1" x14ac:dyDescent="0.35">
      <c r="A37" s="50"/>
      <c r="B37" s="50"/>
      <c r="C37" s="50"/>
      <c r="D37" s="50" t="s">
        <v>106</v>
      </c>
      <c r="E37" s="50"/>
      <c r="F37" s="50"/>
      <c r="G37" s="50"/>
      <c r="H37" s="53"/>
      <c r="I37" s="53"/>
      <c r="J37" s="53"/>
      <c r="K37" s="53"/>
      <c r="L37" s="53">
        <f t="shared" ref="L37:W37" si="7">ROUND(SUM(L35:L36),5)</f>
        <v>0</v>
      </c>
      <c r="M37" s="53">
        <f t="shared" si="7"/>
        <v>0</v>
      </c>
      <c r="N37" s="53">
        <f t="shared" si="7"/>
        <v>0</v>
      </c>
      <c r="O37" s="53">
        <f t="shared" si="7"/>
        <v>0</v>
      </c>
      <c r="P37" s="53">
        <f t="shared" si="7"/>
        <v>0</v>
      </c>
      <c r="Q37" s="53">
        <f t="shared" si="7"/>
        <v>0</v>
      </c>
      <c r="R37" s="53">
        <f t="shared" si="7"/>
        <v>0</v>
      </c>
      <c r="S37" s="53">
        <f t="shared" si="7"/>
        <v>0</v>
      </c>
      <c r="T37" s="53">
        <f t="shared" si="7"/>
        <v>0</v>
      </c>
      <c r="U37" s="53">
        <f t="shared" si="7"/>
        <v>0</v>
      </c>
      <c r="V37" s="53">
        <f t="shared" si="7"/>
        <v>0</v>
      </c>
      <c r="W37" s="53">
        <f t="shared" si="7"/>
        <v>0</v>
      </c>
      <c r="X37" s="53"/>
      <c r="Y37" s="53">
        <f>ROUND(SUM(H37:X37),5)</f>
        <v>0</v>
      </c>
      <c r="Z37" s="53">
        <f>ROUND(SUM(Z35:Z36),5)</f>
        <v>0</v>
      </c>
      <c r="AA37" s="78">
        <f>ROUND(SUM(AA35:AA36),5)</f>
        <v>0</v>
      </c>
      <c r="AB37" s="104"/>
    </row>
    <row r="38" spans="1:28" hidden="1" x14ac:dyDescent="0.3">
      <c r="A38" s="50"/>
      <c r="B38" s="50"/>
      <c r="C38" s="50" t="s">
        <v>107</v>
      </c>
      <c r="D38" s="50"/>
      <c r="E38" s="50"/>
      <c r="F38" s="50"/>
      <c r="G38" s="50"/>
      <c r="H38" s="51"/>
      <c r="I38" s="51"/>
      <c r="J38" s="51"/>
      <c r="K38" s="51"/>
      <c r="L38" s="51">
        <f t="shared" ref="L38:W38" si="8">ROUND(L34-L37,5)</f>
        <v>19157.96</v>
      </c>
      <c r="M38" s="51">
        <f t="shared" si="8"/>
        <v>32762.26</v>
      </c>
      <c r="N38" s="51">
        <f t="shared" si="8"/>
        <v>38581.82</v>
      </c>
      <c r="O38" s="51">
        <f t="shared" si="8"/>
        <v>91690.13</v>
      </c>
      <c r="P38" s="51">
        <f t="shared" si="8"/>
        <v>19284.080000000002</v>
      </c>
      <c r="Q38" s="51">
        <f t="shared" si="8"/>
        <v>247789.42</v>
      </c>
      <c r="R38" s="51">
        <f t="shared" si="8"/>
        <v>256344.78</v>
      </c>
      <c r="S38" s="51">
        <f t="shared" si="8"/>
        <v>59246.37</v>
      </c>
      <c r="T38" s="51">
        <f t="shared" si="8"/>
        <v>65460.81</v>
      </c>
      <c r="U38" s="51">
        <f t="shared" si="8"/>
        <v>97264.65</v>
      </c>
      <c r="V38" s="51">
        <f t="shared" si="8"/>
        <v>236821.83</v>
      </c>
      <c r="W38" s="51">
        <f t="shared" si="8"/>
        <v>119177.03</v>
      </c>
      <c r="X38" s="51"/>
      <c r="Y38" s="51">
        <f>ROUND(SUM(H38:X38),5)</f>
        <v>1283581.1399999999</v>
      </c>
      <c r="Z38" s="51">
        <f>ROUND(Z34-Z37,5)</f>
        <v>1078800</v>
      </c>
      <c r="AA38" s="60">
        <f>ROUND(AA34-AA37,5)</f>
        <v>1201000</v>
      </c>
      <c r="AB38" s="102"/>
    </row>
    <row r="39" spans="1:28" x14ac:dyDescent="0.3">
      <c r="A39" s="50"/>
      <c r="B39" s="50"/>
      <c r="C39" s="50"/>
      <c r="D39" s="50"/>
      <c r="E39" s="50"/>
      <c r="F39" s="50"/>
      <c r="G39" s="50"/>
      <c r="H39" s="51"/>
      <c r="I39" s="51"/>
      <c r="J39" s="51"/>
      <c r="K39" s="51"/>
      <c r="L39" s="51"/>
      <c r="M39" s="51"/>
      <c r="N39" s="51"/>
      <c r="O39" s="51"/>
      <c r="P39" s="51"/>
      <c r="Q39" s="51"/>
      <c r="R39" s="51"/>
      <c r="S39" s="51"/>
      <c r="T39" s="51"/>
      <c r="U39" s="51"/>
      <c r="V39" s="51"/>
      <c r="W39" s="51"/>
      <c r="X39" s="51"/>
      <c r="Y39" s="51"/>
      <c r="Z39" s="51"/>
      <c r="AA39" s="60"/>
      <c r="AB39" s="102"/>
    </row>
    <row r="40" spans="1:28" x14ac:dyDescent="0.3">
      <c r="A40" s="50"/>
      <c r="B40" s="50"/>
      <c r="C40" s="50"/>
      <c r="D40" s="50"/>
      <c r="E40" s="50"/>
      <c r="F40" s="50"/>
      <c r="G40" s="50"/>
      <c r="H40" s="51"/>
      <c r="I40" s="51"/>
      <c r="J40" s="51"/>
      <c r="K40" s="51"/>
      <c r="L40" s="51"/>
      <c r="M40" s="51"/>
      <c r="N40" s="51"/>
      <c r="O40" s="51"/>
      <c r="P40" s="51"/>
      <c r="Q40" s="51"/>
      <c r="R40" s="51"/>
      <c r="S40" s="51"/>
      <c r="T40" s="51"/>
      <c r="U40" s="51"/>
      <c r="V40" s="51"/>
      <c r="W40" s="51"/>
      <c r="X40" s="51"/>
      <c r="Y40" s="51"/>
      <c r="Z40" s="51"/>
      <c r="AA40" s="60"/>
      <c r="AB40" s="102"/>
    </row>
    <row r="41" spans="1:28" x14ac:dyDescent="0.3">
      <c r="A41" s="50"/>
      <c r="B41" s="50"/>
      <c r="C41" s="50"/>
      <c r="D41" s="50"/>
      <c r="E41" s="50"/>
      <c r="F41" s="50"/>
      <c r="G41" s="50"/>
      <c r="H41" s="51"/>
      <c r="I41" s="51"/>
      <c r="J41" s="51"/>
      <c r="K41" s="51"/>
      <c r="L41" s="51"/>
      <c r="M41" s="51"/>
      <c r="N41" s="51"/>
      <c r="O41" s="51"/>
      <c r="P41" s="51"/>
      <c r="Q41" s="51"/>
      <c r="R41" s="51"/>
      <c r="S41" s="51"/>
      <c r="T41" s="51"/>
      <c r="U41" s="51"/>
      <c r="V41" s="51"/>
      <c r="W41" s="51"/>
      <c r="X41" s="51"/>
      <c r="Y41" s="51"/>
      <c r="Z41" s="51"/>
      <c r="AA41" s="60"/>
      <c r="AB41" s="102"/>
    </row>
    <row r="42" spans="1:28" x14ac:dyDescent="0.3">
      <c r="A42" s="50"/>
      <c r="B42" s="50"/>
      <c r="C42" s="50"/>
      <c r="D42" s="50"/>
      <c r="E42" s="50"/>
      <c r="F42" s="50"/>
      <c r="G42" s="50"/>
      <c r="H42" s="51"/>
      <c r="I42" s="51"/>
      <c r="J42" s="51"/>
      <c r="K42" s="51"/>
      <c r="L42" s="51"/>
      <c r="M42" s="51"/>
      <c r="N42" s="51"/>
      <c r="O42" s="51"/>
      <c r="P42" s="51"/>
      <c r="Q42" s="51"/>
      <c r="R42" s="51"/>
      <c r="S42" s="51"/>
      <c r="T42" s="51"/>
      <c r="U42" s="51"/>
      <c r="V42" s="51"/>
      <c r="W42" s="51"/>
      <c r="X42" s="51"/>
      <c r="Y42" s="51"/>
      <c r="Z42" s="51"/>
      <c r="AA42" s="60"/>
      <c r="AB42" s="102"/>
    </row>
    <row r="43" spans="1:28" x14ac:dyDescent="0.3">
      <c r="A43" s="50"/>
      <c r="B43" s="50"/>
      <c r="C43" s="50"/>
      <c r="D43" s="50"/>
      <c r="E43" s="50"/>
      <c r="F43" s="50"/>
      <c r="G43" s="50"/>
      <c r="H43" s="51"/>
      <c r="I43" s="51"/>
      <c r="J43" s="51"/>
      <c r="K43" s="51"/>
      <c r="L43" s="51"/>
      <c r="M43" s="51"/>
      <c r="N43" s="51"/>
      <c r="O43" s="51"/>
      <c r="P43" s="51"/>
      <c r="Q43" s="51"/>
      <c r="R43" s="51"/>
      <c r="S43" s="51"/>
      <c r="T43" s="51"/>
      <c r="U43" s="51"/>
      <c r="V43" s="51"/>
      <c r="W43" s="51"/>
      <c r="X43" s="51"/>
      <c r="Y43" s="51"/>
      <c r="Z43" s="51"/>
      <c r="AA43" s="60"/>
      <c r="AB43" s="102"/>
    </row>
    <row r="44" spans="1:28" x14ac:dyDescent="0.3">
      <c r="A44" s="50"/>
      <c r="B44" s="50"/>
      <c r="C44" s="50"/>
      <c r="D44" s="50"/>
      <c r="E44" s="50"/>
      <c r="F44" s="50"/>
      <c r="G44" s="50"/>
      <c r="H44" s="51"/>
      <c r="I44" s="51"/>
      <c r="J44" s="51"/>
      <c r="K44" s="51"/>
      <c r="L44" s="51"/>
      <c r="M44" s="51"/>
      <c r="N44" s="51"/>
      <c r="O44" s="51"/>
      <c r="P44" s="51"/>
      <c r="Q44" s="51"/>
      <c r="R44" s="51"/>
      <c r="S44" s="51"/>
      <c r="T44" s="51"/>
      <c r="U44" s="51"/>
      <c r="V44" s="51"/>
      <c r="W44" s="51"/>
      <c r="X44" s="51"/>
      <c r="Y44" s="51"/>
      <c r="Z44" s="51"/>
      <c r="AA44" s="60"/>
      <c r="AB44" s="102"/>
    </row>
    <row r="45" spans="1:28" x14ac:dyDescent="0.3">
      <c r="A45" s="50"/>
      <c r="B45" s="50"/>
      <c r="C45" s="50"/>
      <c r="D45" s="50"/>
      <c r="E45" s="50"/>
      <c r="F45" s="50"/>
      <c r="G45" s="50"/>
      <c r="H45" s="51"/>
      <c r="I45" s="51"/>
      <c r="J45" s="51"/>
      <c r="K45" s="51"/>
      <c r="L45" s="51"/>
      <c r="M45" s="51"/>
      <c r="N45" s="51"/>
      <c r="O45" s="51"/>
      <c r="P45" s="51"/>
      <c r="Q45" s="51"/>
      <c r="R45" s="51"/>
      <c r="S45" s="51"/>
      <c r="T45" s="51"/>
      <c r="U45" s="51"/>
      <c r="V45" s="51"/>
      <c r="W45" s="51"/>
      <c r="X45" s="51"/>
      <c r="Y45" s="51"/>
      <c r="Z45" s="51"/>
      <c r="AA45" s="60"/>
      <c r="AB45" s="102"/>
    </row>
    <row r="46" spans="1:28" x14ac:dyDescent="0.3">
      <c r="A46" s="50"/>
      <c r="B46" s="50"/>
      <c r="C46" s="50"/>
      <c r="D46" s="50"/>
      <c r="E46" s="50"/>
      <c r="F46" s="50"/>
      <c r="G46" s="50"/>
      <c r="H46" s="51"/>
      <c r="I46" s="51"/>
      <c r="J46" s="51"/>
      <c r="K46" s="51"/>
      <c r="L46" s="51"/>
      <c r="M46" s="51"/>
      <c r="N46" s="51"/>
      <c r="O46" s="51"/>
      <c r="P46" s="51"/>
      <c r="Q46" s="51"/>
      <c r="R46" s="51"/>
      <c r="S46" s="51"/>
      <c r="T46" s="51"/>
      <c r="U46" s="51"/>
      <c r="V46" s="51"/>
      <c r="W46" s="51"/>
      <c r="X46" s="51"/>
      <c r="Y46" s="51"/>
      <c r="Z46" s="51"/>
      <c r="AA46" s="60"/>
      <c r="AB46" s="102"/>
    </row>
    <row r="47" spans="1:28" x14ac:dyDescent="0.3">
      <c r="A47" s="50"/>
      <c r="B47" s="50"/>
      <c r="C47" s="50"/>
      <c r="D47" s="50"/>
      <c r="E47" s="50"/>
      <c r="F47" s="50"/>
      <c r="G47" s="50"/>
      <c r="H47" s="51"/>
      <c r="I47" s="51"/>
      <c r="J47" s="51"/>
      <c r="K47" s="51"/>
      <c r="L47" s="51"/>
      <c r="M47" s="51"/>
      <c r="N47" s="51"/>
      <c r="O47" s="51"/>
      <c r="P47" s="51"/>
      <c r="Q47" s="51"/>
      <c r="R47" s="51"/>
      <c r="S47" s="51"/>
      <c r="T47" s="51"/>
      <c r="U47" s="51"/>
      <c r="V47" s="51"/>
      <c r="W47" s="51"/>
      <c r="X47" s="51"/>
      <c r="Y47" s="51"/>
      <c r="Z47" s="51"/>
      <c r="AA47" s="60"/>
      <c r="AB47" s="102"/>
    </row>
    <row r="48" spans="1:28" x14ac:dyDescent="0.3">
      <c r="A48" s="50"/>
      <c r="B48" s="50"/>
      <c r="C48" s="50"/>
      <c r="D48" s="50" t="s">
        <v>7</v>
      </c>
      <c r="E48" s="50"/>
      <c r="F48" s="50"/>
      <c r="G48" s="50"/>
      <c r="H48" s="51"/>
      <c r="I48" s="51"/>
      <c r="J48" s="51"/>
      <c r="K48" s="51"/>
      <c r="L48" s="51"/>
      <c r="M48" s="51"/>
      <c r="N48" s="51"/>
      <c r="O48" s="51"/>
      <c r="P48" s="51"/>
      <c r="Q48" s="51"/>
      <c r="R48" s="51"/>
      <c r="S48" s="51"/>
      <c r="T48" s="51"/>
      <c r="U48" s="51"/>
      <c r="V48" s="51"/>
      <c r="W48" s="51"/>
      <c r="X48" s="51"/>
      <c r="Y48" s="51"/>
      <c r="Z48" s="51"/>
      <c r="AA48" s="60"/>
      <c r="AB48" s="102"/>
    </row>
    <row r="49" spans="1:28" x14ac:dyDescent="0.3">
      <c r="A49" s="50"/>
      <c r="B49" s="50"/>
      <c r="C49" s="50"/>
      <c r="D49" s="50"/>
      <c r="E49" s="50" t="s">
        <v>108</v>
      </c>
      <c r="F49" s="50"/>
      <c r="G49" s="50"/>
      <c r="H49" s="51"/>
      <c r="I49" s="51"/>
      <c r="J49" s="51"/>
      <c r="K49" s="51"/>
      <c r="L49" s="51"/>
      <c r="M49" s="51"/>
      <c r="N49" s="51"/>
      <c r="O49" s="51"/>
      <c r="P49" s="51"/>
      <c r="Q49" s="51"/>
      <c r="R49" s="51"/>
      <c r="S49" s="51"/>
      <c r="T49" s="51"/>
      <c r="U49" s="51"/>
      <c r="V49" s="51"/>
      <c r="W49" s="51"/>
      <c r="X49" s="51"/>
      <c r="Y49" s="51"/>
      <c r="Z49" s="51"/>
      <c r="AA49" s="60"/>
      <c r="AB49" s="102"/>
    </row>
    <row r="50" spans="1:28" x14ac:dyDescent="0.3">
      <c r="A50" s="50"/>
      <c r="B50" s="50"/>
      <c r="C50" s="50"/>
      <c r="D50" s="50"/>
      <c r="E50" s="50"/>
      <c r="F50" s="50" t="s">
        <v>109</v>
      </c>
      <c r="G50" s="50"/>
      <c r="H50" s="51"/>
      <c r="I50" s="51"/>
      <c r="J50" s="51"/>
      <c r="K50" s="51"/>
      <c r="L50" s="51"/>
      <c r="M50" s="51"/>
      <c r="N50" s="51"/>
      <c r="O50" s="51"/>
      <c r="P50" s="51"/>
      <c r="Q50" s="51"/>
      <c r="R50" s="51"/>
      <c r="S50" s="51"/>
      <c r="T50" s="51"/>
      <c r="U50" s="51"/>
      <c r="V50" s="51"/>
      <c r="W50" s="51"/>
      <c r="X50" s="51"/>
      <c r="Y50" s="51"/>
      <c r="Z50" s="51"/>
      <c r="AA50" s="60"/>
      <c r="AB50" s="102"/>
    </row>
    <row r="51" spans="1:28" x14ac:dyDescent="0.3">
      <c r="A51" s="50"/>
      <c r="B51" s="50"/>
      <c r="C51" s="50"/>
      <c r="D51" s="50"/>
      <c r="E51" s="50"/>
      <c r="F51" s="50"/>
      <c r="G51" s="50" t="s">
        <v>110</v>
      </c>
      <c r="H51" s="51"/>
      <c r="I51" s="51"/>
      <c r="J51" s="51"/>
      <c r="K51" s="51"/>
      <c r="L51" s="51">
        <v>8942.48</v>
      </c>
      <c r="M51" s="51">
        <v>16476.650000000001</v>
      </c>
      <c r="N51" s="51">
        <v>17665.79</v>
      </c>
      <c r="O51" s="51">
        <v>27986.11</v>
      </c>
      <c r="P51" s="51">
        <v>14362.23</v>
      </c>
      <c r="Q51" s="51">
        <v>14423.56</v>
      </c>
      <c r="R51" s="51">
        <v>24698.48</v>
      </c>
      <c r="S51" s="51">
        <v>16746.79</v>
      </c>
      <c r="T51" s="51">
        <v>16868.52</v>
      </c>
      <c r="U51" s="51">
        <v>25401.13</v>
      </c>
      <c r="V51" s="51">
        <v>16843.310000000001</v>
      </c>
      <c r="W51" s="51">
        <v>21343.49</v>
      </c>
      <c r="X51" s="51"/>
      <c r="Y51" s="51">
        <f t="shared" ref="Y51:Y56" si="9">ROUND(SUM(H51:X51),5)</f>
        <v>221758.54</v>
      </c>
      <c r="Z51" s="51">
        <v>235000</v>
      </c>
      <c r="AA51" s="60">
        <v>250000</v>
      </c>
      <c r="AB51" s="102" t="s">
        <v>210</v>
      </c>
    </row>
    <row r="52" spans="1:28" ht="21.6" x14ac:dyDescent="0.3">
      <c r="A52" s="50"/>
      <c r="B52" s="50"/>
      <c r="C52" s="50"/>
      <c r="D52" s="50"/>
      <c r="E52" s="50"/>
      <c r="F52" s="50"/>
      <c r="G52" s="50" t="s">
        <v>216</v>
      </c>
      <c r="H52" s="51"/>
      <c r="I52" s="51"/>
      <c r="J52" s="51"/>
      <c r="K52" s="51"/>
      <c r="L52" s="51">
        <v>0</v>
      </c>
      <c r="M52" s="51">
        <v>0</v>
      </c>
      <c r="N52" s="51">
        <v>0</v>
      </c>
      <c r="O52" s="51">
        <v>0</v>
      </c>
      <c r="P52" s="51">
        <v>0</v>
      </c>
      <c r="Q52" s="51">
        <v>0</v>
      </c>
      <c r="R52" s="51">
        <v>0</v>
      </c>
      <c r="S52" s="51">
        <v>0</v>
      </c>
      <c r="T52" s="51">
        <v>0</v>
      </c>
      <c r="U52" s="51">
        <v>0</v>
      </c>
      <c r="V52" s="51">
        <v>0</v>
      </c>
      <c r="W52" s="51">
        <v>0</v>
      </c>
      <c r="X52" s="51"/>
      <c r="Y52" s="51">
        <f t="shared" si="9"/>
        <v>0</v>
      </c>
      <c r="Z52" s="51">
        <v>43680</v>
      </c>
      <c r="AA52" s="60">
        <v>40000</v>
      </c>
      <c r="AB52" s="102" t="s">
        <v>279</v>
      </c>
    </row>
    <row r="53" spans="1:28" ht="21.6" x14ac:dyDescent="0.3">
      <c r="A53" s="50"/>
      <c r="B53" s="50"/>
      <c r="C53" s="50"/>
      <c r="D53" s="50"/>
      <c r="E53" s="50"/>
      <c r="F53" s="50"/>
      <c r="G53" s="50" t="s">
        <v>111</v>
      </c>
      <c r="H53" s="51"/>
      <c r="I53" s="51"/>
      <c r="J53" s="51"/>
      <c r="K53" s="51"/>
      <c r="L53" s="51">
        <v>0</v>
      </c>
      <c r="M53" s="51">
        <v>0</v>
      </c>
      <c r="N53" s="51">
        <v>0</v>
      </c>
      <c r="O53" s="51">
        <v>0</v>
      </c>
      <c r="P53" s="51">
        <v>0</v>
      </c>
      <c r="Q53" s="51">
        <v>3986.45</v>
      </c>
      <c r="R53" s="51">
        <v>0</v>
      </c>
      <c r="S53" s="51">
        <v>0</v>
      </c>
      <c r="T53" s="51">
        <v>0</v>
      </c>
      <c r="U53" s="51">
        <v>6572.5</v>
      </c>
      <c r="V53" s="51">
        <v>0</v>
      </c>
      <c r="W53" s="51">
        <v>0</v>
      </c>
      <c r="X53" s="51"/>
      <c r="Y53" s="51">
        <f t="shared" si="9"/>
        <v>10558.95</v>
      </c>
      <c r="Z53" s="51">
        <v>4500</v>
      </c>
      <c r="AA53" s="60">
        <v>6000</v>
      </c>
      <c r="AB53" s="102" t="s">
        <v>284</v>
      </c>
    </row>
    <row r="54" spans="1:28" x14ac:dyDescent="0.3">
      <c r="A54" s="50"/>
      <c r="B54" s="50"/>
      <c r="C54" s="50"/>
      <c r="D54" s="50"/>
      <c r="E54" s="50"/>
      <c r="F54" s="50"/>
      <c r="G54" s="50" t="s">
        <v>243</v>
      </c>
      <c r="H54" s="51"/>
      <c r="I54" s="51"/>
      <c r="J54" s="51"/>
      <c r="K54" s="51"/>
      <c r="L54" s="51">
        <v>0</v>
      </c>
      <c r="M54" s="51">
        <v>0</v>
      </c>
      <c r="N54" s="51">
        <v>0</v>
      </c>
      <c r="O54" s="51">
        <v>0</v>
      </c>
      <c r="P54" s="51">
        <v>0</v>
      </c>
      <c r="Q54" s="51">
        <v>0</v>
      </c>
      <c r="R54" s="51">
        <v>0</v>
      </c>
      <c r="S54" s="51">
        <v>0</v>
      </c>
      <c r="T54" s="51">
        <v>0</v>
      </c>
      <c r="U54" s="51">
        <v>0</v>
      </c>
      <c r="V54" s="51">
        <v>0</v>
      </c>
      <c r="W54" s="51">
        <v>0</v>
      </c>
      <c r="X54" s="51"/>
      <c r="Y54" s="51">
        <f t="shared" si="9"/>
        <v>0</v>
      </c>
      <c r="Z54" s="51">
        <v>5100</v>
      </c>
      <c r="AA54" s="60">
        <v>5500</v>
      </c>
      <c r="AB54" s="102" t="s">
        <v>210</v>
      </c>
    </row>
    <row r="55" spans="1:28" ht="15" thickBot="1" x14ac:dyDescent="0.35">
      <c r="A55" s="50"/>
      <c r="B55" s="50"/>
      <c r="C55" s="50"/>
      <c r="D55" s="50"/>
      <c r="E55" s="50"/>
      <c r="F55" s="50"/>
      <c r="G55" s="50" t="s">
        <v>112</v>
      </c>
      <c r="H55" s="52"/>
      <c r="I55" s="52"/>
      <c r="J55" s="52"/>
      <c r="K55" s="52"/>
      <c r="L55" s="52">
        <v>35.64</v>
      </c>
      <c r="M55" s="52">
        <v>35.64</v>
      </c>
      <c r="N55" s="52">
        <v>35.64</v>
      </c>
      <c r="O55" s="52">
        <v>35.64</v>
      </c>
      <c r="P55" s="52">
        <v>35.64</v>
      </c>
      <c r="Q55" s="52">
        <v>35.64</v>
      </c>
      <c r="R55" s="52">
        <v>35.64</v>
      </c>
      <c r="S55" s="52">
        <v>35.64</v>
      </c>
      <c r="T55" s="52">
        <v>35.64</v>
      </c>
      <c r="U55" s="52">
        <v>35.64</v>
      </c>
      <c r="V55" s="52">
        <v>35.64</v>
      </c>
      <c r="W55" s="52">
        <v>35.64</v>
      </c>
      <c r="X55" s="52"/>
      <c r="Y55" s="52">
        <f t="shared" si="9"/>
        <v>427.68</v>
      </c>
      <c r="Z55" s="52">
        <v>450</v>
      </c>
      <c r="AA55" s="59">
        <v>450</v>
      </c>
      <c r="AB55" s="103"/>
    </row>
    <row r="56" spans="1:28" x14ac:dyDescent="0.3">
      <c r="A56" s="50"/>
      <c r="B56" s="50"/>
      <c r="C56" s="50"/>
      <c r="D56" s="50"/>
      <c r="E56" s="50"/>
      <c r="F56" s="50" t="s">
        <v>113</v>
      </c>
      <c r="G56" s="50"/>
      <c r="H56" s="51"/>
      <c r="I56" s="51"/>
      <c r="J56" s="51"/>
      <c r="K56" s="51"/>
      <c r="L56" s="51">
        <f t="shared" ref="L56:W56" si="10">ROUND(SUM(L50:L55),5)</f>
        <v>8978.1200000000008</v>
      </c>
      <c r="M56" s="51">
        <f t="shared" si="10"/>
        <v>16512.29</v>
      </c>
      <c r="N56" s="51">
        <f t="shared" si="10"/>
        <v>17701.43</v>
      </c>
      <c r="O56" s="51">
        <f t="shared" si="10"/>
        <v>28021.75</v>
      </c>
      <c r="P56" s="51">
        <f t="shared" si="10"/>
        <v>14397.87</v>
      </c>
      <c r="Q56" s="51">
        <f t="shared" si="10"/>
        <v>18445.650000000001</v>
      </c>
      <c r="R56" s="51">
        <f t="shared" si="10"/>
        <v>24734.12</v>
      </c>
      <c r="S56" s="51">
        <f t="shared" si="10"/>
        <v>16782.43</v>
      </c>
      <c r="T56" s="51">
        <f t="shared" si="10"/>
        <v>16904.16</v>
      </c>
      <c r="U56" s="51">
        <f t="shared" si="10"/>
        <v>32009.27</v>
      </c>
      <c r="V56" s="51">
        <f t="shared" si="10"/>
        <v>16878.95</v>
      </c>
      <c r="W56" s="51">
        <f t="shared" si="10"/>
        <v>21379.13</v>
      </c>
      <c r="X56" s="51"/>
      <c r="Y56" s="51">
        <f t="shared" si="9"/>
        <v>232745.17</v>
      </c>
      <c r="Z56" s="51">
        <f>ROUND(SUM(Z50:Z55),5)</f>
        <v>288730</v>
      </c>
      <c r="AA56" s="60">
        <f>ROUND(SUM(AA50:AA55),5)</f>
        <v>301950</v>
      </c>
      <c r="AB56" s="102"/>
    </row>
    <row r="57" spans="1:28" x14ac:dyDescent="0.3">
      <c r="A57" s="50"/>
      <c r="B57" s="50"/>
      <c r="C57" s="50"/>
      <c r="D57" s="50"/>
      <c r="E57" s="50"/>
      <c r="F57" s="50" t="s">
        <v>114</v>
      </c>
      <c r="G57" s="50"/>
      <c r="H57" s="51"/>
      <c r="I57" s="51"/>
      <c r="J57" s="51"/>
      <c r="K57" s="51"/>
      <c r="L57" s="51"/>
      <c r="M57" s="51"/>
      <c r="N57" s="51"/>
      <c r="O57" s="51"/>
      <c r="P57" s="51"/>
      <c r="Q57" s="51"/>
      <c r="R57" s="51"/>
      <c r="S57" s="51"/>
      <c r="T57" s="51"/>
      <c r="U57" s="51"/>
      <c r="V57" s="51"/>
      <c r="W57" s="51"/>
      <c r="X57" s="51"/>
      <c r="Y57" s="51"/>
      <c r="Z57" s="51"/>
      <c r="AA57" s="60"/>
      <c r="AB57" s="102"/>
    </row>
    <row r="58" spans="1:28" x14ac:dyDescent="0.3">
      <c r="A58" s="50"/>
      <c r="B58" s="50"/>
      <c r="C58" s="50"/>
      <c r="D58" s="50"/>
      <c r="E58" s="50"/>
      <c r="F58" s="50"/>
      <c r="G58" s="50" t="s">
        <v>115</v>
      </c>
      <c r="H58" s="51"/>
      <c r="I58" s="51"/>
      <c r="J58" s="51"/>
      <c r="K58" s="51"/>
      <c r="L58" s="51">
        <v>1292.3</v>
      </c>
      <c r="M58" s="51">
        <v>1764.12</v>
      </c>
      <c r="N58" s="51">
        <v>589.02</v>
      </c>
      <c r="O58" s="51">
        <v>2195.9699999999998</v>
      </c>
      <c r="P58" s="51">
        <v>1217.4100000000001</v>
      </c>
      <c r="Q58" s="51">
        <v>1220.48</v>
      </c>
      <c r="R58" s="51">
        <v>1228.23</v>
      </c>
      <c r="S58" s="51">
        <v>1225.46</v>
      </c>
      <c r="T58" s="51">
        <v>1234.52</v>
      </c>
      <c r="U58" s="51">
        <v>1839.28</v>
      </c>
      <c r="V58" s="51">
        <v>1221.78</v>
      </c>
      <c r="W58" s="51">
        <v>1365.34</v>
      </c>
      <c r="X58" s="51"/>
      <c r="Y58" s="51">
        <f>ROUND(SUM(H58:X58),5)</f>
        <v>16393.91</v>
      </c>
      <c r="Z58" s="51">
        <v>16100</v>
      </c>
      <c r="AA58" s="60">
        <v>21000</v>
      </c>
      <c r="AB58" s="102" t="s">
        <v>210</v>
      </c>
    </row>
    <row r="59" spans="1:28" ht="15" thickBot="1" x14ac:dyDescent="0.35">
      <c r="A59" s="50"/>
      <c r="B59" s="50"/>
      <c r="C59" s="50"/>
      <c r="D59" s="50"/>
      <c r="E59" s="50"/>
      <c r="F59" s="50"/>
      <c r="G59" s="50" t="s">
        <v>116</v>
      </c>
      <c r="H59" s="52"/>
      <c r="I59" s="52"/>
      <c r="J59" s="52"/>
      <c r="K59" s="52"/>
      <c r="L59" s="52">
        <v>126.98</v>
      </c>
      <c r="M59" s="52">
        <v>589.03</v>
      </c>
      <c r="N59" s="52">
        <v>-589.03</v>
      </c>
      <c r="O59" s="52">
        <v>0</v>
      </c>
      <c r="P59" s="52">
        <v>0</v>
      </c>
      <c r="Q59" s="52">
        <v>0</v>
      </c>
      <c r="R59" s="52">
        <v>0</v>
      </c>
      <c r="S59" s="52">
        <v>0</v>
      </c>
      <c r="T59" s="52">
        <v>0</v>
      </c>
      <c r="U59" s="52">
        <v>0</v>
      </c>
      <c r="V59" s="52">
        <v>0</v>
      </c>
      <c r="W59" s="52">
        <v>-126.98</v>
      </c>
      <c r="X59" s="52"/>
      <c r="Y59" s="52">
        <f>ROUND(SUM(H59:X59),5)</f>
        <v>0</v>
      </c>
      <c r="Z59" s="52">
        <v>0</v>
      </c>
      <c r="AA59" s="59">
        <v>0</v>
      </c>
      <c r="AB59" s="103"/>
    </row>
    <row r="60" spans="1:28" x14ac:dyDescent="0.3">
      <c r="A60" s="50"/>
      <c r="B60" s="50"/>
      <c r="C60" s="50"/>
      <c r="D60" s="50"/>
      <c r="E60" s="50"/>
      <c r="F60" s="50" t="s">
        <v>117</v>
      </c>
      <c r="G60" s="50"/>
      <c r="H60" s="51"/>
      <c r="I60" s="51"/>
      <c r="J60" s="51"/>
      <c r="K60" s="51"/>
      <c r="L60" s="51">
        <f t="shared" ref="L60:W60" si="11">ROUND(SUM(L57:L59),5)</f>
        <v>1419.28</v>
      </c>
      <c r="M60" s="51">
        <f t="shared" si="11"/>
        <v>2353.15</v>
      </c>
      <c r="N60" s="51">
        <f t="shared" si="11"/>
        <v>-0.01</v>
      </c>
      <c r="O60" s="51">
        <f t="shared" si="11"/>
        <v>2195.9699999999998</v>
      </c>
      <c r="P60" s="51">
        <f t="shared" si="11"/>
        <v>1217.4100000000001</v>
      </c>
      <c r="Q60" s="51">
        <f t="shared" si="11"/>
        <v>1220.48</v>
      </c>
      <c r="R60" s="51">
        <f t="shared" si="11"/>
        <v>1228.23</v>
      </c>
      <c r="S60" s="51">
        <f t="shared" si="11"/>
        <v>1225.46</v>
      </c>
      <c r="T60" s="51">
        <f t="shared" si="11"/>
        <v>1234.52</v>
      </c>
      <c r="U60" s="51">
        <f t="shared" si="11"/>
        <v>1839.28</v>
      </c>
      <c r="V60" s="51">
        <f t="shared" si="11"/>
        <v>1221.78</v>
      </c>
      <c r="W60" s="51">
        <f t="shared" si="11"/>
        <v>1238.3599999999999</v>
      </c>
      <c r="X60" s="51"/>
      <c r="Y60" s="51">
        <f>ROUND(SUM(H60:X60),5)</f>
        <v>16393.91</v>
      </c>
      <c r="Z60" s="51">
        <f>ROUND(SUM(Z57:Z59),5)</f>
        <v>16100</v>
      </c>
      <c r="AA60" s="60">
        <f>ROUND(SUM(AA57:AA59),5)</f>
        <v>21000</v>
      </c>
      <c r="AB60" s="102"/>
    </row>
    <row r="61" spans="1:28" x14ac:dyDescent="0.3">
      <c r="A61" s="50"/>
      <c r="B61" s="50"/>
      <c r="C61" s="50"/>
      <c r="D61" s="50"/>
      <c r="E61" s="50"/>
      <c r="F61" s="50" t="s">
        <v>118</v>
      </c>
      <c r="G61" s="50"/>
      <c r="H61" s="51"/>
      <c r="I61" s="51"/>
      <c r="J61" s="51"/>
      <c r="K61" s="51"/>
      <c r="L61" s="51"/>
      <c r="M61" s="51"/>
      <c r="N61" s="51"/>
      <c r="O61" s="51"/>
      <c r="P61" s="51"/>
      <c r="Q61" s="51"/>
      <c r="R61" s="51"/>
      <c r="S61" s="51"/>
      <c r="T61" s="51"/>
      <c r="U61" s="51"/>
      <c r="V61" s="51"/>
      <c r="W61" s="51"/>
      <c r="X61" s="51"/>
      <c r="Y61" s="51"/>
      <c r="Z61" s="51"/>
      <c r="AA61" s="60"/>
      <c r="AB61" s="102"/>
    </row>
    <row r="62" spans="1:28" ht="23.4" customHeight="1" x14ac:dyDescent="0.3">
      <c r="A62" s="50"/>
      <c r="B62" s="50"/>
      <c r="C62" s="50"/>
      <c r="D62" s="50"/>
      <c r="E62" s="50"/>
      <c r="F62" s="50"/>
      <c r="G62" s="50" t="s">
        <v>119</v>
      </c>
      <c r="H62" s="51"/>
      <c r="I62" s="51"/>
      <c r="J62" s="51"/>
      <c r="K62" s="51"/>
      <c r="L62" s="51">
        <v>559.08000000000004</v>
      </c>
      <c r="M62" s="51">
        <v>1068.06</v>
      </c>
      <c r="N62" s="51">
        <v>1141.78</v>
      </c>
      <c r="O62" s="51">
        <v>1828.14</v>
      </c>
      <c r="P62" s="51">
        <v>890.47</v>
      </c>
      <c r="Q62" s="51">
        <v>1187.93</v>
      </c>
      <c r="R62" s="51">
        <v>1531.32</v>
      </c>
      <c r="S62" s="51">
        <v>1084.8</v>
      </c>
      <c r="T62" s="51">
        <v>1092.3599999999999</v>
      </c>
      <c r="U62" s="51">
        <v>2075.37</v>
      </c>
      <c r="V62" s="51">
        <v>1044.3</v>
      </c>
      <c r="W62" s="51">
        <v>1411.65</v>
      </c>
      <c r="X62" s="51"/>
      <c r="Y62" s="51">
        <f>ROUND(SUM(H62:X62),5)</f>
        <v>14915.26</v>
      </c>
      <c r="Z62" s="51">
        <v>19000</v>
      </c>
      <c r="AA62" s="60">
        <f>ROUND((AA51+AA53+AA54+AA88)*0.062,0)</f>
        <v>16911</v>
      </c>
      <c r="AB62" s="102" t="s">
        <v>211</v>
      </c>
    </row>
    <row r="63" spans="1:28" ht="23.4" customHeight="1" thickBot="1" x14ac:dyDescent="0.35">
      <c r="A63" s="50"/>
      <c r="B63" s="50"/>
      <c r="C63" s="50"/>
      <c r="D63" s="50"/>
      <c r="E63" s="50"/>
      <c r="F63" s="50"/>
      <c r="G63" s="50" t="s">
        <v>120</v>
      </c>
      <c r="H63" s="52"/>
      <c r="I63" s="52"/>
      <c r="J63" s="52"/>
      <c r="K63" s="52"/>
      <c r="L63" s="52">
        <v>130.76</v>
      </c>
      <c r="M63" s="52">
        <v>249.81</v>
      </c>
      <c r="N63" s="52">
        <v>267.06</v>
      </c>
      <c r="O63" s="52">
        <v>427.6</v>
      </c>
      <c r="P63" s="52">
        <v>208.26</v>
      </c>
      <c r="Q63" s="52">
        <v>277.83999999999997</v>
      </c>
      <c r="R63" s="52">
        <v>358.11</v>
      </c>
      <c r="S63" s="52">
        <v>253.72</v>
      </c>
      <c r="T63" s="52">
        <v>255.51</v>
      </c>
      <c r="U63" s="52">
        <v>485.42</v>
      </c>
      <c r="V63" s="52">
        <v>244.22</v>
      </c>
      <c r="W63" s="52">
        <v>330.2</v>
      </c>
      <c r="X63" s="52"/>
      <c r="Y63" s="52">
        <f>ROUND(SUM(H63:X63),5)</f>
        <v>3488.51</v>
      </c>
      <c r="Z63" s="52">
        <v>4000</v>
      </c>
      <c r="AA63" s="59">
        <f>ROUND((AA51+AA53+AA54+AA88)*0.0145,0)</f>
        <v>3955</v>
      </c>
      <c r="AB63" s="103" t="s">
        <v>211</v>
      </c>
    </row>
    <row r="64" spans="1:28" x14ac:dyDescent="0.3">
      <c r="A64" s="50"/>
      <c r="B64" s="50"/>
      <c r="C64" s="50"/>
      <c r="D64" s="50"/>
      <c r="E64" s="50"/>
      <c r="F64" s="50" t="s">
        <v>121</v>
      </c>
      <c r="G64" s="50"/>
      <c r="H64" s="51"/>
      <c r="I64" s="51"/>
      <c r="J64" s="51"/>
      <c r="K64" s="51"/>
      <c r="L64" s="51">
        <f t="shared" ref="L64:W64" si="12">ROUND(SUM(L61:L63),5)</f>
        <v>689.84</v>
      </c>
      <c r="M64" s="51">
        <f t="shared" si="12"/>
        <v>1317.87</v>
      </c>
      <c r="N64" s="51">
        <f t="shared" si="12"/>
        <v>1408.84</v>
      </c>
      <c r="O64" s="51">
        <f t="shared" si="12"/>
        <v>2255.7399999999998</v>
      </c>
      <c r="P64" s="51">
        <f t="shared" si="12"/>
        <v>1098.73</v>
      </c>
      <c r="Q64" s="51">
        <f t="shared" si="12"/>
        <v>1465.77</v>
      </c>
      <c r="R64" s="51">
        <f t="shared" si="12"/>
        <v>1889.43</v>
      </c>
      <c r="S64" s="51">
        <f t="shared" si="12"/>
        <v>1338.52</v>
      </c>
      <c r="T64" s="51">
        <f t="shared" si="12"/>
        <v>1347.87</v>
      </c>
      <c r="U64" s="51">
        <f t="shared" si="12"/>
        <v>2560.79</v>
      </c>
      <c r="V64" s="51">
        <f t="shared" si="12"/>
        <v>1288.52</v>
      </c>
      <c r="W64" s="51">
        <f t="shared" si="12"/>
        <v>1741.85</v>
      </c>
      <c r="X64" s="51"/>
      <c r="Y64" s="51">
        <f>ROUND(SUM(H64:X64),5)</f>
        <v>18403.77</v>
      </c>
      <c r="Z64" s="51">
        <f>ROUND(SUM(Z61:Z63),5)</f>
        <v>23000</v>
      </c>
      <c r="AA64" s="60">
        <f>ROUND(SUM(AA61:AA63),5)</f>
        <v>20866</v>
      </c>
      <c r="AB64" s="102"/>
    </row>
    <row r="65" spans="1:28" x14ac:dyDescent="0.3">
      <c r="A65" s="50"/>
      <c r="B65" s="50"/>
      <c r="C65" s="50"/>
      <c r="D65" s="50"/>
      <c r="E65" s="50"/>
      <c r="F65" s="50" t="s">
        <v>122</v>
      </c>
      <c r="G65" s="50"/>
      <c r="H65" s="51"/>
      <c r="I65" s="51"/>
      <c r="J65" s="51"/>
      <c r="K65" s="51"/>
      <c r="L65" s="51"/>
      <c r="M65" s="51"/>
      <c r="N65" s="51"/>
      <c r="O65" s="51"/>
      <c r="P65" s="51"/>
      <c r="Q65" s="51"/>
      <c r="R65" s="51"/>
      <c r="S65" s="51"/>
      <c r="T65" s="51"/>
      <c r="U65" s="51"/>
      <c r="V65" s="51"/>
      <c r="W65" s="51"/>
      <c r="X65" s="51"/>
      <c r="Y65" s="51"/>
      <c r="Z65" s="51"/>
      <c r="AA65" s="60"/>
      <c r="AB65" s="102"/>
    </row>
    <row r="66" spans="1:28" ht="21.6" x14ac:dyDescent="0.3">
      <c r="A66" s="50"/>
      <c r="B66" s="50"/>
      <c r="C66" s="50"/>
      <c r="D66" s="50"/>
      <c r="E66" s="50"/>
      <c r="F66" s="50"/>
      <c r="G66" s="50" t="s">
        <v>123</v>
      </c>
      <c r="H66" s="51"/>
      <c r="I66" s="51"/>
      <c r="J66" s="51"/>
      <c r="K66" s="51"/>
      <c r="L66" s="51">
        <v>3878.65</v>
      </c>
      <c r="M66" s="51">
        <v>3212.66</v>
      </c>
      <c r="N66" s="51">
        <v>0</v>
      </c>
      <c r="O66" s="51">
        <v>3212.66</v>
      </c>
      <c r="P66" s="51">
        <v>3212.66</v>
      </c>
      <c r="Q66" s="51">
        <v>3212.66</v>
      </c>
      <c r="R66" s="51">
        <v>3254.09</v>
      </c>
      <c r="S66" s="51">
        <v>3254.09</v>
      </c>
      <c r="T66" s="51">
        <v>4596.99</v>
      </c>
      <c r="U66" s="51">
        <v>3925.54</v>
      </c>
      <c r="V66" s="51">
        <v>3925.54</v>
      </c>
      <c r="W66" s="51">
        <v>8800.1</v>
      </c>
      <c r="X66" s="51"/>
      <c r="Y66" s="51">
        <f>ROUND(SUM(H66:X66),5)</f>
        <v>44485.64</v>
      </c>
      <c r="Z66" s="51">
        <v>60000</v>
      </c>
      <c r="AA66" s="60">
        <v>50000</v>
      </c>
      <c r="AB66" s="102" t="s">
        <v>285</v>
      </c>
    </row>
    <row r="67" spans="1:28" x14ac:dyDescent="0.3">
      <c r="A67" s="50"/>
      <c r="B67" s="50"/>
      <c r="C67" s="50"/>
      <c r="D67" s="50"/>
      <c r="E67" s="50"/>
      <c r="F67" s="50"/>
      <c r="G67" s="50" t="s">
        <v>124</v>
      </c>
      <c r="H67" s="51"/>
      <c r="I67" s="51"/>
      <c r="J67" s="51"/>
      <c r="K67" s="51"/>
      <c r="L67" s="51">
        <v>46.72</v>
      </c>
      <c r="M67" s="51">
        <v>40.33</v>
      </c>
      <c r="N67" s="51">
        <v>40.33</v>
      </c>
      <c r="O67" s="51">
        <v>40.33</v>
      </c>
      <c r="P67" s="51">
        <v>40.33</v>
      </c>
      <c r="Q67" s="51">
        <v>40.33</v>
      </c>
      <c r="R67" s="51">
        <v>49.23</v>
      </c>
      <c r="S67" s="51">
        <v>0</v>
      </c>
      <c r="T67" s="51">
        <v>98.46</v>
      </c>
      <c r="U67" s="51">
        <v>49.23</v>
      </c>
      <c r="V67" s="51">
        <v>49.23</v>
      </c>
      <c r="W67" s="51">
        <v>112</v>
      </c>
      <c r="X67" s="51"/>
      <c r="Y67" s="51">
        <f>ROUND(SUM(H67:X67),5)</f>
        <v>606.52</v>
      </c>
      <c r="Z67" s="51">
        <v>850</v>
      </c>
      <c r="AA67" s="60">
        <v>800</v>
      </c>
      <c r="AB67" s="102" t="s">
        <v>210</v>
      </c>
    </row>
    <row r="68" spans="1:28" ht="15" thickBot="1" x14ac:dyDescent="0.35">
      <c r="A68" s="50"/>
      <c r="B68" s="50"/>
      <c r="C68" s="50"/>
      <c r="D68" s="50"/>
      <c r="E68" s="50"/>
      <c r="F68" s="50"/>
      <c r="G68" s="50" t="s">
        <v>125</v>
      </c>
      <c r="H68" s="52"/>
      <c r="I68" s="52"/>
      <c r="J68" s="52"/>
      <c r="K68" s="52"/>
      <c r="L68" s="52">
        <v>332.36</v>
      </c>
      <c r="M68" s="52">
        <v>272.48</v>
      </c>
      <c r="N68" s="52">
        <v>272.48</v>
      </c>
      <c r="O68" s="52">
        <v>272.48</v>
      </c>
      <c r="P68" s="52">
        <v>272.48</v>
      </c>
      <c r="Q68" s="52">
        <v>272.48</v>
      </c>
      <c r="R68" s="52">
        <v>332.36</v>
      </c>
      <c r="S68" s="52">
        <v>0</v>
      </c>
      <c r="T68" s="52">
        <v>664.72</v>
      </c>
      <c r="U68" s="52">
        <v>332.36</v>
      </c>
      <c r="V68" s="52">
        <v>0</v>
      </c>
      <c r="W68" s="52">
        <v>429.76</v>
      </c>
      <c r="X68" s="52"/>
      <c r="Y68" s="52">
        <f>ROUND(SUM(H68:X68),5)</f>
        <v>3453.96</v>
      </c>
      <c r="Z68" s="52">
        <v>4100</v>
      </c>
      <c r="AA68" s="59">
        <v>3200</v>
      </c>
      <c r="AB68" s="103" t="s">
        <v>210</v>
      </c>
    </row>
    <row r="69" spans="1:28" x14ac:dyDescent="0.3">
      <c r="A69" s="50"/>
      <c r="B69" s="50"/>
      <c r="C69" s="50"/>
      <c r="D69" s="50"/>
      <c r="E69" s="50"/>
      <c r="F69" s="50" t="s">
        <v>126</v>
      </c>
      <c r="G69" s="50"/>
      <c r="H69" s="51"/>
      <c r="I69" s="51"/>
      <c r="J69" s="51"/>
      <c r="K69" s="51"/>
      <c r="L69" s="51">
        <f t="shared" ref="L69:W69" si="13">ROUND(SUM(L65:L68),5)</f>
        <v>4257.7299999999996</v>
      </c>
      <c r="M69" s="51">
        <f t="shared" si="13"/>
        <v>3525.47</v>
      </c>
      <c r="N69" s="51">
        <f t="shared" si="13"/>
        <v>312.81</v>
      </c>
      <c r="O69" s="51">
        <f t="shared" si="13"/>
        <v>3525.47</v>
      </c>
      <c r="P69" s="51">
        <f t="shared" si="13"/>
        <v>3525.47</v>
      </c>
      <c r="Q69" s="51">
        <f t="shared" si="13"/>
        <v>3525.47</v>
      </c>
      <c r="R69" s="51">
        <f t="shared" si="13"/>
        <v>3635.68</v>
      </c>
      <c r="S69" s="51">
        <f t="shared" si="13"/>
        <v>3254.09</v>
      </c>
      <c r="T69" s="51">
        <f t="shared" si="13"/>
        <v>5360.17</v>
      </c>
      <c r="U69" s="51">
        <f t="shared" si="13"/>
        <v>4307.13</v>
      </c>
      <c r="V69" s="51">
        <f t="shared" si="13"/>
        <v>3974.77</v>
      </c>
      <c r="W69" s="51">
        <f t="shared" si="13"/>
        <v>9341.86</v>
      </c>
      <c r="X69" s="51"/>
      <c r="Y69" s="51">
        <f>ROUND(SUM(H69:X69),5)</f>
        <v>48546.12</v>
      </c>
      <c r="Z69" s="51">
        <f>ROUND(SUM(Z65:Z68),5)</f>
        <v>64950</v>
      </c>
      <c r="AA69" s="60">
        <f>ROUND(SUM(AA65:AA68),5)</f>
        <v>54000</v>
      </c>
      <c r="AB69" s="102"/>
    </row>
    <row r="70" spans="1:28" x14ac:dyDescent="0.3">
      <c r="A70" s="50"/>
      <c r="B70" s="50"/>
      <c r="C70" s="50"/>
      <c r="D70" s="50"/>
      <c r="E70" s="50"/>
      <c r="F70" s="50" t="s">
        <v>127</v>
      </c>
      <c r="G70" s="50"/>
      <c r="H70" s="51"/>
      <c r="I70" s="51"/>
      <c r="J70" s="51"/>
      <c r="K70" s="51"/>
      <c r="L70" s="51"/>
      <c r="M70" s="51"/>
      <c r="N70" s="51"/>
      <c r="O70" s="51"/>
      <c r="P70" s="51"/>
      <c r="Q70" s="51"/>
      <c r="R70" s="51"/>
      <c r="S70" s="51"/>
      <c r="T70" s="51"/>
      <c r="U70" s="51"/>
      <c r="V70" s="51"/>
      <c r="W70" s="51"/>
      <c r="X70" s="51"/>
      <c r="Y70" s="51"/>
      <c r="Z70" s="51"/>
      <c r="AA70" s="60"/>
      <c r="AB70" s="102"/>
    </row>
    <row r="71" spans="1:28" ht="33.6" customHeight="1" x14ac:dyDescent="0.3">
      <c r="A71" s="50"/>
      <c r="B71" s="50"/>
      <c r="C71" s="50"/>
      <c r="D71" s="50"/>
      <c r="E71" s="50"/>
      <c r="F71" s="50"/>
      <c r="G71" s="50" t="s">
        <v>128</v>
      </c>
      <c r="H71" s="51"/>
      <c r="I71" s="51"/>
      <c r="J71" s="51"/>
      <c r="K71" s="51"/>
      <c r="L71" s="51">
        <v>1042.3699999999999</v>
      </c>
      <c r="M71" s="51">
        <v>1042.3699999999999</v>
      </c>
      <c r="N71" s="51">
        <v>3266.71</v>
      </c>
      <c r="O71" s="51">
        <v>1042.3699999999999</v>
      </c>
      <c r="P71" s="51">
        <v>1042.3699999999999</v>
      </c>
      <c r="Q71" s="51">
        <v>1042.3699999999999</v>
      </c>
      <c r="R71" s="51">
        <v>1042.3699999999999</v>
      </c>
      <c r="S71" s="51">
        <v>1042.3699999999999</v>
      </c>
      <c r="T71" s="51">
        <v>1042.3699999999999</v>
      </c>
      <c r="U71" s="51">
        <v>1042.3699999999999</v>
      </c>
      <c r="V71" s="51">
        <v>1042.3699999999999</v>
      </c>
      <c r="W71" s="51">
        <v>1590.51</v>
      </c>
      <c r="X71" s="51"/>
      <c r="Y71" s="51">
        <f>ROUND(SUM(H71:X71),5)</f>
        <v>15280.92</v>
      </c>
      <c r="Z71" s="51">
        <v>17000</v>
      </c>
      <c r="AA71" s="60">
        <v>22000</v>
      </c>
      <c r="AB71" s="102" t="s">
        <v>263</v>
      </c>
    </row>
    <row r="72" spans="1:28" x14ac:dyDescent="0.3">
      <c r="A72" s="50"/>
      <c r="B72" s="50"/>
      <c r="C72" s="50"/>
      <c r="D72" s="50"/>
      <c r="E72" s="50"/>
      <c r="F72" s="50"/>
      <c r="G72" s="50" t="s">
        <v>202</v>
      </c>
      <c r="H72" s="51"/>
      <c r="I72" s="51"/>
      <c r="J72" s="51"/>
      <c r="K72" s="51"/>
      <c r="L72" s="51">
        <v>0</v>
      </c>
      <c r="M72" s="51">
        <v>0</v>
      </c>
      <c r="N72" s="51">
        <v>0</v>
      </c>
      <c r="O72" s="51">
        <v>0</v>
      </c>
      <c r="P72" s="51">
        <v>0</v>
      </c>
      <c r="Q72" s="51">
        <v>0</v>
      </c>
      <c r="R72" s="51">
        <v>0</v>
      </c>
      <c r="S72" s="51">
        <v>0</v>
      </c>
      <c r="T72" s="51">
        <v>0</v>
      </c>
      <c r="U72" s="51">
        <v>0</v>
      </c>
      <c r="V72" s="51">
        <v>0</v>
      </c>
      <c r="W72" s="51">
        <v>0</v>
      </c>
      <c r="X72" s="51"/>
      <c r="Y72" s="51">
        <f>ROUND(SUM(H72:X72),5)</f>
        <v>0</v>
      </c>
      <c r="Z72" s="51">
        <v>1600</v>
      </c>
      <c r="AA72" s="60">
        <v>1600</v>
      </c>
      <c r="AB72" s="102"/>
    </row>
    <row r="73" spans="1:28" ht="15" thickBot="1" x14ac:dyDescent="0.35">
      <c r="A73" s="50"/>
      <c r="B73" s="50"/>
      <c r="C73" s="50"/>
      <c r="D73" s="50"/>
      <c r="E73" s="50"/>
      <c r="F73" s="50"/>
      <c r="G73" s="50" t="s">
        <v>129</v>
      </c>
      <c r="H73" s="51"/>
      <c r="I73" s="51"/>
      <c r="J73" s="51"/>
      <c r="K73" s="51"/>
      <c r="L73" s="51">
        <v>3.07</v>
      </c>
      <c r="M73" s="51">
        <v>24</v>
      </c>
      <c r="N73" s="51">
        <v>24</v>
      </c>
      <c r="O73" s="51">
        <v>48</v>
      </c>
      <c r="P73" s="51">
        <v>0</v>
      </c>
      <c r="Q73" s="51">
        <v>24</v>
      </c>
      <c r="R73" s="51">
        <v>426.54</v>
      </c>
      <c r="S73" s="51">
        <v>254.93</v>
      </c>
      <c r="T73" s="51">
        <v>153.99</v>
      </c>
      <c r="U73" s="51">
        <v>94.54</v>
      </c>
      <c r="V73" s="51">
        <v>0</v>
      </c>
      <c r="W73" s="51">
        <v>44.93</v>
      </c>
      <c r="X73" s="51"/>
      <c r="Y73" s="51">
        <f>ROUND(SUM(H73:X73),5)</f>
        <v>1098</v>
      </c>
      <c r="Z73" s="51">
        <v>2000</v>
      </c>
      <c r="AA73" s="60">
        <v>2000</v>
      </c>
      <c r="AB73" s="102"/>
    </row>
    <row r="74" spans="1:28" ht="15" thickBot="1" x14ac:dyDescent="0.35">
      <c r="A74" s="50"/>
      <c r="B74" s="50"/>
      <c r="C74" s="50"/>
      <c r="D74" s="50"/>
      <c r="E74" s="50"/>
      <c r="F74" s="50" t="s">
        <v>130</v>
      </c>
      <c r="G74" s="50"/>
      <c r="H74" s="53"/>
      <c r="I74" s="53"/>
      <c r="J74" s="53"/>
      <c r="K74" s="53"/>
      <c r="L74" s="53">
        <f t="shared" ref="L74:W74" si="14">ROUND(SUM(L70:L73),5)</f>
        <v>1045.44</v>
      </c>
      <c r="M74" s="53">
        <f t="shared" si="14"/>
        <v>1066.3699999999999</v>
      </c>
      <c r="N74" s="53">
        <f t="shared" si="14"/>
        <v>3290.71</v>
      </c>
      <c r="O74" s="53">
        <f t="shared" si="14"/>
        <v>1090.3699999999999</v>
      </c>
      <c r="P74" s="53">
        <f t="shared" si="14"/>
        <v>1042.3699999999999</v>
      </c>
      <c r="Q74" s="53">
        <f t="shared" si="14"/>
        <v>1066.3699999999999</v>
      </c>
      <c r="R74" s="53">
        <f t="shared" si="14"/>
        <v>1468.91</v>
      </c>
      <c r="S74" s="53">
        <f t="shared" si="14"/>
        <v>1297.3</v>
      </c>
      <c r="T74" s="53">
        <f t="shared" si="14"/>
        <v>1196.3599999999999</v>
      </c>
      <c r="U74" s="53">
        <f t="shared" si="14"/>
        <v>1136.9100000000001</v>
      </c>
      <c r="V74" s="53">
        <f t="shared" si="14"/>
        <v>1042.3699999999999</v>
      </c>
      <c r="W74" s="53">
        <f t="shared" si="14"/>
        <v>1635.44</v>
      </c>
      <c r="X74" s="53"/>
      <c r="Y74" s="53">
        <f>ROUND(SUM(H74:X74),5)</f>
        <v>16378.92</v>
      </c>
      <c r="Z74" s="53">
        <f>ROUND(SUM(Z70:Z73),5)</f>
        <v>20600</v>
      </c>
      <c r="AA74" s="78">
        <f>ROUND(SUM(AA70:AA73),5)</f>
        <v>25600</v>
      </c>
      <c r="AB74" s="104"/>
    </row>
    <row r="75" spans="1:28" x14ac:dyDescent="0.3">
      <c r="A75" s="50"/>
      <c r="B75" s="50"/>
      <c r="C75" s="50"/>
      <c r="D75" s="50"/>
      <c r="E75" s="50" t="s">
        <v>131</v>
      </c>
      <c r="F75" s="50"/>
      <c r="G75" s="50"/>
      <c r="H75" s="51"/>
      <c r="I75" s="51"/>
      <c r="J75" s="51"/>
      <c r="K75" s="51"/>
      <c r="L75" s="51">
        <f t="shared" ref="L75:W75" si="15">ROUND(L49+L56+L60+L64+L69+L74,5)</f>
        <v>16390.41</v>
      </c>
      <c r="M75" s="51">
        <f t="shared" si="15"/>
        <v>24775.15</v>
      </c>
      <c r="N75" s="51">
        <f t="shared" si="15"/>
        <v>22713.78</v>
      </c>
      <c r="O75" s="51">
        <f t="shared" si="15"/>
        <v>37089.300000000003</v>
      </c>
      <c r="P75" s="51">
        <f t="shared" si="15"/>
        <v>21281.85</v>
      </c>
      <c r="Q75" s="51">
        <f t="shared" si="15"/>
        <v>25723.74</v>
      </c>
      <c r="R75" s="51">
        <f t="shared" si="15"/>
        <v>32956.370000000003</v>
      </c>
      <c r="S75" s="51">
        <f t="shared" si="15"/>
        <v>23897.8</v>
      </c>
      <c r="T75" s="51">
        <f t="shared" si="15"/>
        <v>26043.08</v>
      </c>
      <c r="U75" s="51">
        <f t="shared" si="15"/>
        <v>41853.379999999997</v>
      </c>
      <c r="V75" s="51">
        <f t="shared" si="15"/>
        <v>24406.39</v>
      </c>
      <c r="W75" s="51">
        <f t="shared" si="15"/>
        <v>35336.639999999999</v>
      </c>
      <c r="X75" s="51"/>
      <c r="Y75" s="51">
        <f>ROUND(SUM(H75:X75),5)</f>
        <v>332467.89</v>
      </c>
      <c r="Z75" s="51">
        <f>ROUND(Z49+Z56+Z60+Z64+Z69+Z74,5)</f>
        <v>413380</v>
      </c>
      <c r="AA75" s="60">
        <f>ROUND(AA49+AA56+AA60+AA64+AA69+AA74,5)</f>
        <v>423416</v>
      </c>
      <c r="AB75" s="102"/>
    </row>
    <row r="76" spans="1:28" x14ac:dyDescent="0.3">
      <c r="A76" s="50"/>
      <c r="B76" s="50"/>
      <c r="C76" s="50"/>
      <c r="D76" s="50"/>
      <c r="E76" s="50" t="s">
        <v>132</v>
      </c>
      <c r="F76" s="50"/>
      <c r="G76" s="50"/>
      <c r="H76" s="51"/>
      <c r="I76" s="51"/>
      <c r="J76" s="51"/>
      <c r="K76" s="51"/>
      <c r="L76" s="51"/>
      <c r="M76" s="51"/>
      <c r="N76" s="51"/>
      <c r="O76" s="51"/>
      <c r="P76" s="51"/>
      <c r="Q76" s="51"/>
      <c r="R76" s="51"/>
      <c r="S76" s="51"/>
      <c r="T76" s="51"/>
      <c r="U76" s="51"/>
      <c r="V76" s="51"/>
      <c r="W76" s="51"/>
      <c r="X76" s="51"/>
      <c r="Y76" s="51"/>
      <c r="Z76" s="51"/>
      <c r="AA76" s="60"/>
      <c r="AB76" s="102"/>
    </row>
    <row r="77" spans="1:28" x14ac:dyDescent="0.3">
      <c r="A77" s="50"/>
      <c r="B77" s="50"/>
      <c r="C77" s="50"/>
      <c r="D77" s="50"/>
      <c r="E77" s="50"/>
      <c r="F77" s="50" t="s">
        <v>133</v>
      </c>
      <c r="G77" s="50"/>
      <c r="H77" s="51"/>
      <c r="I77" s="51"/>
      <c r="J77" s="51"/>
      <c r="K77" s="51"/>
      <c r="L77" s="51"/>
      <c r="M77" s="51"/>
      <c r="N77" s="51"/>
      <c r="O77" s="51"/>
      <c r="P77" s="51"/>
      <c r="Q77" s="51"/>
      <c r="R77" s="51"/>
      <c r="S77" s="51"/>
      <c r="T77" s="51"/>
      <c r="U77" s="51"/>
      <c r="V77" s="51"/>
      <c r="W77" s="51"/>
      <c r="X77" s="51"/>
      <c r="Y77" s="51"/>
      <c r="Z77" s="51"/>
      <c r="AA77" s="60"/>
      <c r="AB77" s="102"/>
    </row>
    <row r="78" spans="1:28" x14ac:dyDescent="0.3">
      <c r="A78" s="50"/>
      <c r="B78" s="50"/>
      <c r="C78" s="50"/>
      <c r="D78" s="50"/>
      <c r="E78" s="50"/>
      <c r="F78" s="50"/>
      <c r="G78" s="50" t="s">
        <v>134</v>
      </c>
      <c r="H78" s="51"/>
      <c r="I78" s="51"/>
      <c r="J78" s="51"/>
      <c r="K78" s="51"/>
      <c r="L78" s="51">
        <v>265.27999999999997</v>
      </c>
      <c r="M78" s="51">
        <v>329.08</v>
      </c>
      <c r="N78" s="51">
        <v>297.18</v>
      </c>
      <c r="O78" s="51">
        <v>297.18</v>
      </c>
      <c r="P78" s="51">
        <v>297.18</v>
      </c>
      <c r="Q78" s="51">
        <v>342.55</v>
      </c>
      <c r="R78" s="51">
        <v>336.79</v>
      </c>
      <c r="S78" s="51">
        <v>336.79</v>
      </c>
      <c r="T78" s="51">
        <v>336.79</v>
      </c>
      <c r="U78" s="51">
        <v>336.79</v>
      </c>
      <c r="V78" s="51">
        <v>336.79</v>
      </c>
      <c r="W78" s="51">
        <v>336.79</v>
      </c>
      <c r="X78" s="51"/>
      <c r="Y78" s="51">
        <f>ROUND(SUM(H78:X78),5)</f>
        <v>3849.19</v>
      </c>
      <c r="Z78" s="51">
        <v>3300</v>
      </c>
      <c r="AA78" s="60">
        <v>4100</v>
      </c>
      <c r="AB78" s="102" t="s">
        <v>256</v>
      </c>
    </row>
    <row r="79" spans="1:28" ht="15" thickBot="1" x14ac:dyDescent="0.35">
      <c r="A79" s="50"/>
      <c r="B79" s="50"/>
      <c r="C79" s="50"/>
      <c r="D79" s="50"/>
      <c r="E79" s="50"/>
      <c r="F79" s="50"/>
      <c r="G79" s="50" t="s">
        <v>135</v>
      </c>
      <c r="H79" s="52"/>
      <c r="I79" s="52"/>
      <c r="J79" s="52"/>
      <c r="K79" s="52"/>
      <c r="L79" s="52">
        <v>0</v>
      </c>
      <c r="M79" s="52">
        <v>563.13</v>
      </c>
      <c r="N79" s="52">
        <v>558</v>
      </c>
      <c r="O79" s="52">
        <v>564.51</v>
      </c>
      <c r="P79" s="52">
        <v>381.22</v>
      </c>
      <c r="Q79" s="52">
        <v>394.29</v>
      </c>
      <c r="R79" s="52">
        <v>348.74</v>
      </c>
      <c r="S79" s="52">
        <v>330.04</v>
      </c>
      <c r="T79" s="52">
        <v>387.21</v>
      </c>
      <c r="U79" s="52">
        <v>320.44</v>
      </c>
      <c r="V79" s="52">
        <v>448.73</v>
      </c>
      <c r="W79" s="52">
        <v>490.16</v>
      </c>
      <c r="X79" s="52"/>
      <c r="Y79" s="52">
        <f>ROUND(SUM(H79:X79),5)</f>
        <v>4786.47</v>
      </c>
      <c r="Z79" s="52">
        <v>5000</v>
      </c>
      <c r="AA79" s="59">
        <v>5500</v>
      </c>
      <c r="AB79" s="103"/>
    </row>
    <row r="80" spans="1:28" x14ac:dyDescent="0.3">
      <c r="A80" s="50"/>
      <c r="B80" s="50"/>
      <c r="C80" s="50"/>
      <c r="D80" s="50"/>
      <c r="E80" s="50"/>
      <c r="F80" s="50" t="s">
        <v>136</v>
      </c>
      <c r="G80" s="50"/>
      <c r="H80" s="51"/>
      <c r="I80" s="51"/>
      <c r="J80" s="51"/>
      <c r="K80" s="51"/>
      <c r="L80" s="51">
        <f t="shared" ref="L80:W80" si="16">ROUND(SUM(L77:L79),5)</f>
        <v>265.27999999999997</v>
      </c>
      <c r="M80" s="51">
        <f t="shared" si="16"/>
        <v>892.21</v>
      </c>
      <c r="N80" s="51">
        <f t="shared" si="16"/>
        <v>855.18</v>
      </c>
      <c r="O80" s="51">
        <f t="shared" si="16"/>
        <v>861.69</v>
      </c>
      <c r="P80" s="51">
        <f t="shared" si="16"/>
        <v>678.4</v>
      </c>
      <c r="Q80" s="51">
        <f t="shared" si="16"/>
        <v>736.84</v>
      </c>
      <c r="R80" s="51">
        <f t="shared" si="16"/>
        <v>685.53</v>
      </c>
      <c r="S80" s="51">
        <f t="shared" si="16"/>
        <v>666.83</v>
      </c>
      <c r="T80" s="51">
        <f t="shared" si="16"/>
        <v>724</v>
      </c>
      <c r="U80" s="51">
        <f t="shared" si="16"/>
        <v>657.23</v>
      </c>
      <c r="V80" s="51">
        <f t="shared" si="16"/>
        <v>785.52</v>
      </c>
      <c r="W80" s="51">
        <f t="shared" si="16"/>
        <v>826.95</v>
      </c>
      <c r="X80" s="51"/>
      <c r="Y80" s="51">
        <f>ROUND(SUM(H80:X80),5)</f>
        <v>8635.66</v>
      </c>
      <c r="Z80" s="51">
        <f>ROUND(SUM(Z77:Z79),5)</f>
        <v>8300</v>
      </c>
      <c r="AA80" s="60">
        <f>ROUND(SUM(AA77:AA79),5)</f>
        <v>9600</v>
      </c>
      <c r="AB80" s="102"/>
    </row>
    <row r="81" spans="1:28" x14ac:dyDescent="0.3">
      <c r="A81" s="50"/>
      <c r="B81" s="50"/>
      <c r="C81" s="50"/>
      <c r="D81" s="50"/>
      <c r="E81" s="50"/>
      <c r="F81" s="50"/>
      <c r="G81" s="50"/>
      <c r="H81" s="51"/>
      <c r="I81" s="51"/>
      <c r="J81" s="51"/>
      <c r="K81" s="51"/>
      <c r="L81" s="51"/>
      <c r="M81" s="51"/>
      <c r="N81" s="51"/>
      <c r="O81" s="51"/>
      <c r="P81" s="51"/>
      <c r="Q81" s="51"/>
      <c r="R81" s="51"/>
      <c r="S81" s="51"/>
      <c r="T81" s="51"/>
      <c r="U81" s="51"/>
      <c r="V81" s="51"/>
      <c r="W81" s="51"/>
      <c r="X81" s="51"/>
      <c r="Y81" s="51"/>
      <c r="Z81" s="51"/>
      <c r="AA81" s="60"/>
      <c r="AB81" s="102"/>
    </row>
    <row r="82" spans="1:28" x14ac:dyDescent="0.3">
      <c r="A82" s="50"/>
      <c r="B82" s="50"/>
      <c r="C82" s="50"/>
      <c r="D82" s="50"/>
      <c r="E82" s="50"/>
      <c r="F82" s="50"/>
      <c r="G82" s="50"/>
      <c r="H82" s="51"/>
      <c r="I82" s="51"/>
      <c r="J82" s="51"/>
      <c r="K82" s="51"/>
      <c r="L82" s="51"/>
      <c r="M82" s="51"/>
      <c r="N82" s="51"/>
      <c r="O82" s="51"/>
      <c r="P82" s="51"/>
      <c r="Q82" s="51"/>
      <c r="R82" s="51"/>
      <c r="S82" s="51"/>
      <c r="T82" s="51"/>
      <c r="U82" s="51"/>
      <c r="V82" s="51"/>
      <c r="W82" s="51"/>
      <c r="X82" s="51"/>
      <c r="Y82" s="51"/>
      <c r="Z82" s="51"/>
      <c r="AA82" s="60"/>
      <c r="AB82" s="102"/>
    </row>
    <row r="83" spans="1:28" x14ac:dyDescent="0.3">
      <c r="A83" s="50"/>
      <c r="B83" s="50"/>
      <c r="C83" s="50"/>
      <c r="D83" s="50"/>
      <c r="E83" s="50"/>
      <c r="F83" s="50"/>
      <c r="G83" s="50"/>
      <c r="H83" s="51"/>
      <c r="I83" s="51"/>
      <c r="J83" s="51"/>
      <c r="K83" s="51"/>
      <c r="L83" s="51"/>
      <c r="M83" s="51"/>
      <c r="N83" s="51"/>
      <c r="O83" s="51"/>
      <c r="P83" s="51"/>
      <c r="Q83" s="51"/>
      <c r="R83" s="51"/>
      <c r="S83" s="51"/>
      <c r="T83" s="51"/>
      <c r="U83" s="51"/>
      <c r="V83" s="51"/>
      <c r="W83" s="51"/>
      <c r="X83" s="51"/>
      <c r="Y83" s="51"/>
      <c r="Z83" s="51"/>
      <c r="AA83" s="60"/>
      <c r="AB83" s="102"/>
    </row>
    <row r="84" spans="1:28" x14ac:dyDescent="0.3">
      <c r="A84" s="50"/>
      <c r="B84" s="50"/>
      <c r="C84" s="50"/>
      <c r="D84" s="50"/>
      <c r="E84" s="50"/>
      <c r="F84" s="50"/>
      <c r="G84" s="50"/>
      <c r="H84" s="51"/>
      <c r="I84" s="51"/>
      <c r="J84" s="51"/>
      <c r="K84" s="51"/>
      <c r="L84" s="51"/>
      <c r="M84" s="51"/>
      <c r="N84" s="51"/>
      <c r="O84" s="51"/>
      <c r="P84" s="51"/>
      <c r="Q84" s="51"/>
      <c r="R84" s="51"/>
      <c r="S84" s="51"/>
      <c r="T84" s="51"/>
      <c r="U84" s="51"/>
      <c r="V84" s="51"/>
      <c r="W84" s="51"/>
      <c r="X84" s="51"/>
      <c r="Y84" s="51"/>
      <c r="Z84" s="51"/>
      <c r="AA84" s="60"/>
      <c r="AB84" s="102"/>
    </row>
    <row r="85" spans="1:28" x14ac:dyDescent="0.3">
      <c r="A85" s="50"/>
      <c r="B85" s="50"/>
      <c r="C85" s="50"/>
      <c r="D85" s="50"/>
      <c r="E85" s="50"/>
      <c r="F85" s="50"/>
      <c r="G85" s="50"/>
      <c r="H85" s="51"/>
      <c r="I85" s="51"/>
      <c r="J85" s="51"/>
      <c r="K85" s="51"/>
      <c r="L85" s="51"/>
      <c r="M85" s="51"/>
      <c r="N85" s="51"/>
      <c r="O85" s="51"/>
      <c r="P85" s="51"/>
      <c r="Q85" s="51"/>
      <c r="R85" s="51"/>
      <c r="S85" s="51"/>
      <c r="T85" s="51"/>
      <c r="U85" s="51"/>
      <c r="V85" s="51"/>
      <c r="W85" s="51"/>
      <c r="X85" s="51"/>
      <c r="Y85" s="51"/>
      <c r="Z85" s="51"/>
      <c r="AA85" s="60"/>
      <c r="AB85" s="102"/>
    </row>
    <row r="86" spans="1:28" x14ac:dyDescent="0.3">
      <c r="A86" s="50"/>
      <c r="B86" s="50"/>
      <c r="C86" s="50"/>
      <c r="D86" s="50"/>
      <c r="E86" s="50"/>
      <c r="F86" s="50"/>
      <c r="G86" s="50"/>
      <c r="H86" s="51"/>
      <c r="I86" s="51"/>
      <c r="J86" s="51"/>
      <c r="K86" s="51"/>
      <c r="L86" s="51"/>
      <c r="M86" s="51"/>
      <c r="N86" s="51"/>
      <c r="O86" s="51"/>
      <c r="P86" s="51"/>
      <c r="Q86" s="51"/>
      <c r="R86" s="51"/>
      <c r="S86" s="51"/>
      <c r="T86" s="51"/>
      <c r="U86" s="51"/>
      <c r="V86" s="51"/>
      <c r="W86" s="51"/>
      <c r="X86" s="51"/>
      <c r="Y86" s="51"/>
      <c r="Z86" s="51"/>
      <c r="AA86" s="60"/>
      <c r="AB86" s="102"/>
    </row>
    <row r="87" spans="1:28" x14ac:dyDescent="0.3">
      <c r="A87" s="50"/>
      <c r="B87" s="50"/>
      <c r="C87" s="50"/>
      <c r="D87" s="50"/>
      <c r="E87" s="50"/>
      <c r="F87" s="50" t="s">
        <v>137</v>
      </c>
      <c r="G87" s="50"/>
      <c r="H87" s="51"/>
      <c r="I87" s="51"/>
      <c r="J87" s="51"/>
      <c r="K87" s="51"/>
      <c r="L87" s="51"/>
      <c r="M87" s="51"/>
      <c r="N87" s="51"/>
      <c r="O87" s="51"/>
      <c r="P87" s="51"/>
      <c r="Q87" s="51"/>
      <c r="R87" s="51"/>
      <c r="S87" s="51"/>
      <c r="T87" s="51"/>
      <c r="U87" s="51"/>
      <c r="V87" s="51"/>
      <c r="W87" s="51"/>
      <c r="X87" s="51"/>
      <c r="Y87" s="51"/>
      <c r="Z87" s="51"/>
      <c r="AA87" s="60"/>
      <c r="AB87" s="102"/>
    </row>
    <row r="88" spans="1:28" x14ac:dyDescent="0.3">
      <c r="A88" s="50"/>
      <c r="B88" s="50"/>
      <c r="C88" s="50"/>
      <c r="D88" s="50"/>
      <c r="E88" s="50"/>
      <c r="F88" s="50"/>
      <c r="G88" s="50" t="s">
        <v>138</v>
      </c>
      <c r="H88" s="51"/>
      <c r="I88" s="51"/>
      <c r="J88" s="51"/>
      <c r="K88" s="51"/>
      <c r="L88" s="51">
        <v>0</v>
      </c>
      <c r="M88" s="51">
        <v>750</v>
      </c>
      <c r="N88" s="51">
        <v>750</v>
      </c>
      <c r="O88" s="51">
        <v>1500</v>
      </c>
      <c r="P88" s="51">
        <v>0</v>
      </c>
      <c r="Q88" s="51">
        <v>750</v>
      </c>
      <c r="R88" s="51">
        <v>0</v>
      </c>
      <c r="S88" s="51">
        <v>750</v>
      </c>
      <c r="T88" s="51">
        <v>750</v>
      </c>
      <c r="U88" s="51">
        <v>1500</v>
      </c>
      <c r="V88" s="51">
        <v>0</v>
      </c>
      <c r="W88" s="51">
        <v>750</v>
      </c>
      <c r="X88" s="51"/>
      <c r="Y88" s="51">
        <f t="shared" ref="Y88:Y119" si="17">ROUND(SUM(H88:X88),5)</f>
        <v>7500</v>
      </c>
      <c r="Z88" s="51">
        <v>10500</v>
      </c>
      <c r="AA88" s="60">
        <v>11250</v>
      </c>
      <c r="AB88" s="102" t="s">
        <v>252</v>
      </c>
    </row>
    <row r="89" spans="1:28" x14ac:dyDescent="0.3">
      <c r="A89" s="50"/>
      <c r="B89" s="50"/>
      <c r="C89" s="50"/>
      <c r="D89" s="50"/>
      <c r="E89" s="50"/>
      <c r="F89" s="50"/>
      <c r="G89" s="50" t="s">
        <v>139</v>
      </c>
      <c r="H89" s="51"/>
      <c r="I89" s="51"/>
      <c r="J89" s="51"/>
      <c r="K89" s="51"/>
      <c r="L89" s="51">
        <v>343.33</v>
      </c>
      <c r="M89" s="51">
        <v>145.52000000000001</v>
      </c>
      <c r="N89" s="51">
        <v>48.86</v>
      </c>
      <c r="O89" s="51">
        <v>178.2</v>
      </c>
      <c r="P89" s="51">
        <v>34.76</v>
      </c>
      <c r="Q89" s="51">
        <v>320.76</v>
      </c>
      <c r="R89" s="51">
        <v>60.83</v>
      </c>
      <c r="S89" s="51">
        <v>0</v>
      </c>
      <c r="T89" s="51">
        <v>438.46</v>
      </c>
      <c r="U89" s="51">
        <v>295.25</v>
      </c>
      <c r="V89" s="51">
        <v>206.84</v>
      </c>
      <c r="W89" s="51">
        <v>206.84</v>
      </c>
      <c r="X89" s="51"/>
      <c r="Y89" s="51">
        <f t="shared" si="17"/>
        <v>2279.65</v>
      </c>
      <c r="Z89" s="51">
        <v>3100</v>
      </c>
      <c r="AA89" s="60">
        <v>3600</v>
      </c>
      <c r="AB89" s="102" t="s">
        <v>256</v>
      </c>
    </row>
    <row r="90" spans="1:28" x14ac:dyDescent="0.3">
      <c r="A90" s="50"/>
      <c r="B90" s="50"/>
      <c r="C90" s="50"/>
      <c r="D90" s="50"/>
      <c r="E90" s="50"/>
      <c r="F90" s="50"/>
      <c r="G90" s="50" t="s">
        <v>140</v>
      </c>
      <c r="H90" s="51"/>
      <c r="I90" s="51"/>
      <c r="J90" s="51"/>
      <c r="K90" s="51"/>
      <c r="L90" s="51">
        <v>241.34</v>
      </c>
      <c r="M90" s="51">
        <v>372.18</v>
      </c>
      <c r="N90" s="51">
        <v>296.32</v>
      </c>
      <c r="O90" s="51">
        <v>0</v>
      </c>
      <c r="P90" s="51">
        <v>517.34</v>
      </c>
      <c r="Q90" s="51">
        <v>256.20999999999998</v>
      </c>
      <c r="R90" s="51">
        <v>256.41000000000003</v>
      </c>
      <c r="S90" s="51">
        <v>256.41000000000003</v>
      </c>
      <c r="T90" s="51">
        <v>256.41000000000003</v>
      </c>
      <c r="U90" s="51">
        <v>517.94000000000005</v>
      </c>
      <c r="V90" s="51">
        <v>0</v>
      </c>
      <c r="W90" s="51">
        <v>256.47000000000003</v>
      </c>
      <c r="X90" s="51"/>
      <c r="Y90" s="51">
        <f t="shared" si="17"/>
        <v>3227.03</v>
      </c>
      <c r="Z90" s="51">
        <v>3900</v>
      </c>
      <c r="AA90" s="60">
        <v>3300</v>
      </c>
      <c r="AB90" s="102"/>
    </row>
    <row r="91" spans="1:28" x14ac:dyDescent="0.3">
      <c r="A91" s="50"/>
      <c r="B91" s="50"/>
      <c r="C91" s="50"/>
      <c r="D91" s="50"/>
      <c r="E91" s="50"/>
      <c r="F91" s="50"/>
      <c r="G91" s="50" t="s">
        <v>141</v>
      </c>
      <c r="H91" s="51"/>
      <c r="I91" s="51"/>
      <c r="J91" s="51"/>
      <c r="K91" s="51"/>
      <c r="L91" s="51">
        <v>0</v>
      </c>
      <c r="M91" s="51">
        <v>0</v>
      </c>
      <c r="N91" s="51">
        <v>0</v>
      </c>
      <c r="O91" s="51">
        <v>0</v>
      </c>
      <c r="P91" s="51">
        <v>0</v>
      </c>
      <c r="Q91" s="51">
        <v>0</v>
      </c>
      <c r="R91" s="51">
        <v>0</v>
      </c>
      <c r="S91" s="51">
        <v>0</v>
      </c>
      <c r="T91" s="51">
        <v>0</v>
      </c>
      <c r="U91" s="51">
        <v>0</v>
      </c>
      <c r="V91" s="51">
        <v>0</v>
      </c>
      <c r="W91" s="51">
        <v>47.2</v>
      </c>
      <c r="X91" s="51"/>
      <c r="Y91" s="51">
        <f t="shared" si="17"/>
        <v>47.2</v>
      </c>
      <c r="Z91" s="51">
        <v>1100</v>
      </c>
      <c r="AA91" s="60">
        <v>0</v>
      </c>
      <c r="AB91" s="102" t="s">
        <v>254</v>
      </c>
    </row>
    <row r="92" spans="1:28" x14ac:dyDescent="0.3">
      <c r="A92" s="50"/>
      <c r="B92" s="50"/>
      <c r="C92" s="50"/>
      <c r="D92" s="50"/>
      <c r="E92" s="50"/>
      <c r="F92" s="50"/>
      <c r="G92" s="50" t="s">
        <v>142</v>
      </c>
      <c r="H92" s="51"/>
      <c r="I92" s="51"/>
      <c r="J92" s="51"/>
      <c r="K92" s="51"/>
      <c r="L92" s="51">
        <v>1196.9100000000001</v>
      </c>
      <c r="M92" s="51">
        <v>1196.9100000000001</v>
      </c>
      <c r="N92" s="51">
        <v>1196.9100000000001</v>
      </c>
      <c r="O92" s="51">
        <v>1196.9100000000001</v>
      </c>
      <c r="P92" s="51">
        <v>1196.9100000000001</v>
      </c>
      <c r="Q92" s="51">
        <v>1196.9100000000001</v>
      </c>
      <c r="R92" s="51">
        <v>1196.9100000000001</v>
      </c>
      <c r="S92" s="51">
        <v>1196.9100000000001</v>
      </c>
      <c r="T92" s="51">
        <v>1196.9100000000001</v>
      </c>
      <c r="U92" s="51">
        <v>1196.9100000000001</v>
      </c>
      <c r="V92" s="51">
        <v>1196.9100000000001</v>
      </c>
      <c r="W92" s="51">
        <v>1196.8900000000001</v>
      </c>
      <c r="X92" s="51"/>
      <c r="Y92" s="51">
        <f t="shared" si="17"/>
        <v>14362.9</v>
      </c>
      <c r="Z92" s="51">
        <v>14400</v>
      </c>
      <c r="AA92" s="84">
        <v>15900</v>
      </c>
      <c r="AB92" s="102" t="s">
        <v>262</v>
      </c>
    </row>
    <row r="93" spans="1:28" x14ac:dyDescent="0.3">
      <c r="A93" s="50"/>
      <c r="B93" s="50"/>
      <c r="C93" s="50"/>
      <c r="D93" s="50"/>
      <c r="E93" s="50"/>
      <c r="F93" s="50"/>
      <c r="G93" s="50" t="s">
        <v>143</v>
      </c>
      <c r="H93" s="51"/>
      <c r="I93" s="51"/>
      <c r="J93" s="51"/>
      <c r="K93" s="51"/>
      <c r="L93" s="51">
        <v>120</v>
      </c>
      <c r="M93" s="51">
        <v>75</v>
      </c>
      <c r="N93" s="51">
        <v>0</v>
      </c>
      <c r="O93" s="51">
        <v>0</v>
      </c>
      <c r="P93" s="51">
        <v>395</v>
      </c>
      <c r="Q93" s="51">
        <v>1230</v>
      </c>
      <c r="R93" s="51">
        <v>584</v>
      </c>
      <c r="S93" s="51">
        <v>0</v>
      </c>
      <c r="T93" s="51">
        <v>0</v>
      </c>
      <c r="U93" s="51">
        <v>0</v>
      </c>
      <c r="V93" s="51">
        <v>0</v>
      </c>
      <c r="W93" s="51">
        <v>0</v>
      </c>
      <c r="X93" s="51"/>
      <c r="Y93" s="51">
        <f t="shared" si="17"/>
        <v>2404</v>
      </c>
      <c r="Z93" s="51">
        <v>2600</v>
      </c>
      <c r="AA93" s="60">
        <v>2600</v>
      </c>
      <c r="AB93" s="102"/>
    </row>
    <row r="94" spans="1:28" x14ac:dyDescent="0.3">
      <c r="A94" s="50"/>
      <c r="B94" s="50"/>
      <c r="C94" s="50"/>
      <c r="D94" s="50"/>
      <c r="E94" s="50"/>
      <c r="F94" s="50"/>
      <c r="G94" s="50" t="s">
        <v>144</v>
      </c>
      <c r="H94" s="51"/>
      <c r="I94" s="51"/>
      <c r="J94" s="51"/>
      <c r="K94" s="51"/>
      <c r="L94" s="51">
        <v>21</v>
      </c>
      <c r="M94" s="51">
        <v>21</v>
      </c>
      <c r="N94" s="51">
        <v>21</v>
      </c>
      <c r="O94" s="51">
        <v>56</v>
      </c>
      <c r="P94" s="51">
        <v>21</v>
      </c>
      <c r="Q94" s="51">
        <v>21</v>
      </c>
      <c r="R94" s="51">
        <v>21</v>
      </c>
      <c r="S94" s="51">
        <v>16</v>
      </c>
      <c r="T94" s="51">
        <v>16</v>
      </c>
      <c r="U94" s="51">
        <v>16</v>
      </c>
      <c r="V94" s="51">
        <v>16</v>
      </c>
      <c r="W94" s="51">
        <v>16</v>
      </c>
      <c r="X94" s="51"/>
      <c r="Y94" s="51">
        <f t="shared" si="17"/>
        <v>262</v>
      </c>
      <c r="Z94" s="51">
        <v>800</v>
      </c>
      <c r="AA94" s="60">
        <v>300</v>
      </c>
      <c r="AB94" s="102"/>
    </row>
    <row r="95" spans="1:28" x14ac:dyDescent="0.3">
      <c r="A95" s="50"/>
      <c r="B95" s="50"/>
      <c r="C95" s="50"/>
      <c r="D95" s="50"/>
      <c r="E95" s="50"/>
      <c r="F95" s="50"/>
      <c r="G95" s="50" t="s">
        <v>145</v>
      </c>
      <c r="H95" s="51"/>
      <c r="I95" s="51"/>
      <c r="J95" s="51"/>
      <c r="K95" s="51"/>
      <c r="L95" s="51">
        <v>0</v>
      </c>
      <c r="M95" s="51">
        <v>0</v>
      </c>
      <c r="N95" s="51">
        <v>0</v>
      </c>
      <c r="O95" s="51">
        <v>0</v>
      </c>
      <c r="P95" s="51">
        <v>837.34</v>
      </c>
      <c r="Q95" s="51">
        <v>0</v>
      </c>
      <c r="R95" s="51">
        <v>0</v>
      </c>
      <c r="S95" s="51">
        <v>0</v>
      </c>
      <c r="T95" s="51">
        <v>0</v>
      </c>
      <c r="U95" s="51">
        <v>0</v>
      </c>
      <c r="V95" s="51">
        <v>261</v>
      </c>
      <c r="W95" s="51">
        <v>0</v>
      </c>
      <c r="X95" s="51"/>
      <c r="Y95" s="51">
        <f t="shared" si="17"/>
        <v>1098.3399999999999</v>
      </c>
      <c r="Z95" s="51">
        <v>1500</v>
      </c>
      <c r="AA95" s="60">
        <v>2000</v>
      </c>
      <c r="AB95" s="102" t="s">
        <v>265</v>
      </c>
    </row>
    <row r="96" spans="1:28" x14ac:dyDescent="0.3">
      <c r="A96" s="50"/>
      <c r="B96" s="50"/>
      <c r="C96" s="50"/>
      <c r="D96" s="50"/>
      <c r="E96" s="50"/>
      <c r="F96" s="50"/>
      <c r="G96" s="50" t="s">
        <v>146</v>
      </c>
      <c r="H96" s="51"/>
      <c r="I96" s="51"/>
      <c r="J96" s="51"/>
      <c r="K96" s="51"/>
      <c r="L96" s="51">
        <v>2.99</v>
      </c>
      <c r="M96" s="51">
        <v>488.86</v>
      </c>
      <c r="N96" s="51">
        <v>346.22</v>
      </c>
      <c r="O96" s="51">
        <v>418.45</v>
      </c>
      <c r="P96" s="51">
        <v>349.26</v>
      </c>
      <c r="Q96" s="51">
        <v>350.07</v>
      </c>
      <c r="R96" s="51">
        <v>620.41999999999996</v>
      </c>
      <c r="S96" s="51">
        <v>349.84</v>
      </c>
      <c r="T96" s="51">
        <v>350.02</v>
      </c>
      <c r="U96" s="51">
        <v>1129.01</v>
      </c>
      <c r="V96" s="51">
        <v>355.87</v>
      </c>
      <c r="W96" s="51">
        <v>2.99</v>
      </c>
      <c r="X96" s="51"/>
      <c r="Y96" s="51">
        <f t="shared" si="17"/>
        <v>4764</v>
      </c>
      <c r="Z96" s="51">
        <v>7000</v>
      </c>
      <c r="AA96" s="60">
        <v>7000</v>
      </c>
      <c r="AB96" s="102"/>
    </row>
    <row r="97" spans="1:28" x14ac:dyDescent="0.3">
      <c r="A97" s="50"/>
      <c r="B97" s="50"/>
      <c r="C97" s="50"/>
      <c r="D97" s="50"/>
      <c r="E97" s="50"/>
      <c r="F97" s="50"/>
      <c r="G97" s="50" t="s">
        <v>147</v>
      </c>
      <c r="H97" s="51"/>
      <c r="I97" s="51"/>
      <c r="J97" s="51"/>
      <c r="K97" s="51"/>
      <c r="L97" s="51">
        <v>0</v>
      </c>
      <c r="M97" s="51">
        <v>0</v>
      </c>
      <c r="N97" s="51">
        <v>0</v>
      </c>
      <c r="O97" s="51">
        <v>0</v>
      </c>
      <c r="P97" s="51">
        <v>0</v>
      </c>
      <c r="Q97" s="51">
        <v>0</v>
      </c>
      <c r="R97" s="51">
        <v>0</v>
      </c>
      <c r="S97" s="51">
        <v>0</v>
      </c>
      <c r="T97" s="51">
        <v>0</v>
      </c>
      <c r="U97" s="51">
        <v>0</v>
      </c>
      <c r="V97" s="51">
        <v>89.84</v>
      </c>
      <c r="W97" s="51">
        <v>134.16</v>
      </c>
      <c r="X97" s="51"/>
      <c r="Y97" s="51">
        <f t="shared" si="17"/>
        <v>224</v>
      </c>
      <c r="Z97" s="51">
        <v>1200</v>
      </c>
      <c r="AA97" s="60">
        <v>0</v>
      </c>
      <c r="AB97" s="102" t="s">
        <v>254</v>
      </c>
    </row>
    <row r="98" spans="1:28" x14ac:dyDescent="0.3">
      <c r="A98" s="50"/>
      <c r="B98" s="50"/>
      <c r="C98" s="50"/>
      <c r="D98" s="50"/>
      <c r="E98" s="50"/>
      <c r="F98" s="50"/>
      <c r="G98" s="50" t="s">
        <v>148</v>
      </c>
      <c r="H98" s="51"/>
      <c r="I98" s="51"/>
      <c r="J98" s="51"/>
      <c r="K98" s="51"/>
      <c r="L98" s="51">
        <v>195.95</v>
      </c>
      <c r="M98" s="51">
        <v>275.38</v>
      </c>
      <c r="N98" s="51">
        <v>60.79</v>
      </c>
      <c r="O98" s="51">
        <v>107.39</v>
      </c>
      <c r="P98" s="51">
        <v>191.56</v>
      </c>
      <c r="Q98" s="51">
        <v>69.58</v>
      </c>
      <c r="R98" s="51">
        <v>0</v>
      </c>
      <c r="S98" s="51">
        <v>89.08</v>
      </c>
      <c r="T98" s="51">
        <v>113.48</v>
      </c>
      <c r="U98" s="51">
        <v>162.65</v>
      </c>
      <c r="V98" s="51">
        <v>0</v>
      </c>
      <c r="W98" s="51">
        <v>0</v>
      </c>
      <c r="X98" s="51"/>
      <c r="Y98" s="51">
        <f t="shared" si="17"/>
        <v>1265.8599999999999</v>
      </c>
      <c r="Z98" s="51">
        <v>3000</v>
      </c>
      <c r="AA98" s="60">
        <v>3000</v>
      </c>
      <c r="AB98" s="102"/>
    </row>
    <row r="99" spans="1:28" x14ac:dyDescent="0.3">
      <c r="A99" s="50"/>
      <c r="B99" s="50"/>
      <c r="C99" s="50"/>
      <c r="D99" s="50"/>
      <c r="E99" s="50"/>
      <c r="F99" s="50"/>
      <c r="G99" s="50" t="s">
        <v>149</v>
      </c>
      <c r="H99" s="51"/>
      <c r="I99" s="51"/>
      <c r="J99" s="51"/>
      <c r="K99" s="51"/>
      <c r="L99" s="51">
        <v>110</v>
      </c>
      <c r="M99" s="51">
        <v>0</v>
      </c>
      <c r="N99" s="51">
        <v>136.35</v>
      </c>
      <c r="O99" s="51">
        <v>0</v>
      </c>
      <c r="P99" s="51">
        <v>0</v>
      </c>
      <c r="Q99" s="51">
        <v>0</v>
      </c>
      <c r="R99" s="51">
        <v>220</v>
      </c>
      <c r="S99" s="51">
        <v>0</v>
      </c>
      <c r="T99" s="51">
        <v>0</v>
      </c>
      <c r="U99" s="51">
        <v>44.39</v>
      </c>
      <c r="V99" s="51">
        <v>0</v>
      </c>
      <c r="W99" s="51">
        <v>0</v>
      </c>
      <c r="X99" s="51"/>
      <c r="Y99" s="51">
        <f t="shared" si="17"/>
        <v>510.74</v>
      </c>
      <c r="Z99" s="51">
        <v>1000</v>
      </c>
      <c r="AA99" s="60">
        <v>1000</v>
      </c>
      <c r="AB99" s="102"/>
    </row>
    <row r="100" spans="1:28" x14ac:dyDescent="0.3">
      <c r="A100" s="50"/>
      <c r="B100" s="50"/>
      <c r="C100" s="50"/>
      <c r="D100" s="50"/>
      <c r="E100" s="50"/>
      <c r="F100" s="50"/>
      <c r="G100" s="50" t="s">
        <v>150</v>
      </c>
      <c r="H100" s="51"/>
      <c r="I100" s="51"/>
      <c r="J100" s="51"/>
      <c r="K100" s="51"/>
      <c r="L100" s="51">
        <v>42.34</v>
      </c>
      <c r="M100" s="51">
        <v>0</v>
      </c>
      <c r="N100" s="51">
        <v>0</v>
      </c>
      <c r="O100" s="51">
        <v>0</v>
      </c>
      <c r="P100" s="51">
        <v>0</v>
      </c>
      <c r="Q100" s="51">
        <v>0</v>
      </c>
      <c r="R100" s="51">
        <v>0</v>
      </c>
      <c r="S100" s="51">
        <v>0</v>
      </c>
      <c r="T100" s="51">
        <v>0</v>
      </c>
      <c r="U100" s="51">
        <v>195.72</v>
      </c>
      <c r="V100" s="51">
        <v>0</v>
      </c>
      <c r="W100" s="51">
        <v>0</v>
      </c>
      <c r="X100" s="51"/>
      <c r="Y100" s="51">
        <f t="shared" si="17"/>
        <v>238.06</v>
      </c>
      <c r="Z100" s="51">
        <v>4000</v>
      </c>
      <c r="AA100" s="60">
        <v>2500</v>
      </c>
      <c r="AB100" s="102"/>
    </row>
    <row r="101" spans="1:28" x14ac:dyDescent="0.3">
      <c r="A101" s="50"/>
      <c r="B101" s="50"/>
      <c r="C101" s="50"/>
      <c r="D101" s="50"/>
      <c r="E101" s="50"/>
      <c r="F101" s="50"/>
      <c r="G101" s="50" t="s">
        <v>237</v>
      </c>
      <c r="H101" s="51"/>
      <c r="I101" s="51"/>
      <c r="J101" s="51"/>
      <c r="K101" s="51"/>
      <c r="L101" s="51">
        <v>0</v>
      </c>
      <c r="M101" s="51">
        <v>22.04</v>
      </c>
      <c r="N101" s="51">
        <v>0</v>
      </c>
      <c r="O101" s="51">
        <v>0</v>
      </c>
      <c r="P101" s="51">
        <v>0</v>
      </c>
      <c r="Q101" s="51">
        <v>0</v>
      </c>
      <c r="R101" s="51">
        <v>0</v>
      </c>
      <c r="S101" s="51">
        <v>0</v>
      </c>
      <c r="T101" s="51">
        <v>0</v>
      </c>
      <c r="U101" s="51">
        <v>0</v>
      </c>
      <c r="V101" s="51">
        <v>0</v>
      </c>
      <c r="W101" s="51">
        <v>0</v>
      </c>
      <c r="X101" s="51"/>
      <c r="Y101" s="51">
        <f t="shared" si="17"/>
        <v>22.04</v>
      </c>
      <c r="Z101" s="51">
        <v>0</v>
      </c>
      <c r="AA101" s="60">
        <v>2400</v>
      </c>
      <c r="AB101" s="102" t="s">
        <v>255</v>
      </c>
    </row>
    <row r="102" spans="1:28" x14ac:dyDescent="0.3">
      <c r="A102" s="50"/>
      <c r="B102" s="50"/>
      <c r="C102" s="50"/>
      <c r="D102" s="50"/>
      <c r="E102" s="50"/>
      <c r="F102" s="50"/>
      <c r="G102" s="50" t="s">
        <v>151</v>
      </c>
      <c r="H102" s="51"/>
      <c r="I102" s="51"/>
      <c r="J102" s="51"/>
      <c r="K102" s="51"/>
      <c r="L102" s="51">
        <v>116</v>
      </c>
      <c r="M102" s="51">
        <v>116</v>
      </c>
      <c r="N102" s="51">
        <v>241</v>
      </c>
      <c r="O102" s="51">
        <v>0</v>
      </c>
      <c r="P102" s="51">
        <v>115</v>
      </c>
      <c r="Q102" s="51">
        <v>115</v>
      </c>
      <c r="R102" s="51">
        <v>115</v>
      </c>
      <c r="S102" s="51">
        <v>230</v>
      </c>
      <c r="T102" s="51">
        <v>0</v>
      </c>
      <c r="U102" s="51">
        <v>115</v>
      </c>
      <c r="V102" s="51">
        <v>115</v>
      </c>
      <c r="W102" s="51">
        <v>115</v>
      </c>
      <c r="X102" s="51"/>
      <c r="Y102" s="51">
        <f t="shared" si="17"/>
        <v>1393</v>
      </c>
      <c r="Z102" s="51">
        <v>1500</v>
      </c>
      <c r="AA102" s="60">
        <v>1400</v>
      </c>
      <c r="AB102" s="102"/>
    </row>
    <row r="103" spans="1:28" x14ac:dyDescent="0.3">
      <c r="A103" s="50"/>
      <c r="B103" s="50"/>
      <c r="C103" s="50"/>
      <c r="D103" s="50"/>
      <c r="E103" s="50"/>
      <c r="F103" s="50"/>
      <c r="G103" s="50" t="s">
        <v>152</v>
      </c>
      <c r="H103" s="51"/>
      <c r="I103" s="51"/>
      <c r="J103" s="51"/>
      <c r="K103" s="51"/>
      <c r="L103" s="51">
        <v>278.04000000000002</v>
      </c>
      <c r="M103" s="51">
        <v>270.92</v>
      </c>
      <c r="N103" s="51">
        <v>259.54000000000002</v>
      </c>
      <c r="O103" s="51">
        <v>435.49</v>
      </c>
      <c r="P103" s="51">
        <v>221.98</v>
      </c>
      <c r="Q103" s="51">
        <v>279.07</v>
      </c>
      <c r="R103" s="51">
        <v>425.18</v>
      </c>
      <c r="S103" s="51">
        <v>276.11</v>
      </c>
      <c r="T103" s="51">
        <v>276.11</v>
      </c>
      <c r="U103" s="51">
        <v>463.17</v>
      </c>
      <c r="V103" s="51">
        <v>237.68</v>
      </c>
      <c r="W103" s="51">
        <v>270.11</v>
      </c>
      <c r="X103" s="51"/>
      <c r="Y103" s="51">
        <f t="shared" si="17"/>
        <v>3693.4</v>
      </c>
      <c r="Z103" s="51">
        <v>4200</v>
      </c>
      <c r="AA103" s="60">
        <v>4100</v>
      </c>
      <c r="AB103" s="102"/>
    </row>
    <row r="104" spans="1:28" x14ac:dyDescent="0.3">
      <c r="A104" s="50"/>
      <c r="B104" s="50"/>
      <c r="C104" s="50"/>
      <c r="D104" s="50"/>
      <c r="E104" s="50"/>
      <c r="F104" s="50"/>
      <c r="G104" s="50" t="s">
        <v>153</v>
      </c>
      <c r="H104" s="51"/>
      <c r="I104" s="51"/>
      <c r="J104" s="51"/>
      <c r="K104" s="51"/>
      <c r="L104" s="51">
        <v>0</v>
      </c>
      <c r="M104" s="51">
        <v>8240</v>
      </c>
      <c r="N104" s="51">
        <v>2060</v>
      </c>
      <c r="O104" s="51">
        <v>0</v>
      </c>
      <c r="P104" s="51">
        <v>0</v>
      </c>
      <c r="Q104" s="51">
        <v>0</v>
      </c>
      <c r="R104" s="51">
        <v>0</v>
      </c>
      <c r="S104" s="51">
        <v>0</v>
      </c>
      <c r="T104" s="51">
        <v>0</v>
      </c>
      <c r="U104" s="51">
        <v>0</v>
      </c>
      <c r="V104" s="51">
        <v>0</v>
      </c>
      <c r="W104" s="51">
        <v>0</v>
      </c>
      <c r="X104" s="51"/>
      <c r="Y104" s="51">
        <f t="shared" si="17"/>
        <v>10300</v>
      </c>
      <c r="Z104" s="51">
        <v>12000</v>
      </c>
      <c r="AA104" s="60">
        <v>11000</v>
      </c>
      <c r="AB104" s="102"/>
    </row>
    <row r="105" spans="1:28" x14ac:dyDescent="0.3">
      <c r="A105" s="50"/>
      <c r="B105" s="50"/>
      <c r="C105" s="50"/>
      <c r="D105" s="50"/>
      <c r="E105" s="50"/>
      <c r="F105" s="50"/>
      <c r="G105" s="50" t="s">
        <v>154</v>
      </c>
      <c r="H105" s="51"/>
      <c r="I105" s="51"/>
      <c r="J105" s="51"/>
      <c r="K105" s="51"/>
      <c r="L105" s="51">
        <v>1023.75</v>
      </c>
      <c r="M105" s="51">
        <v>1102.5</v>
      </c>
      <c r="N105" s="51">
        <v>1155</v>
      </c>
      <c r="O105" s="51">
        <v>551.25</v>
      </c>
      <c r="P105" s="51">
        <v>813.75</v>
      </c>
      <c r="Q105" s="51">
        <v>341.25</v>
      </c>
      <c r="R105" s="51">
        <v>446.25</v>
      </c>
      <c r="S105" s="51">
        <v>632.5</v>
      </c>
      <c r="T105" s="51">
        <v>797.5</v>
      </c>
      <c r="U105" s="51">
        <v>972.9</v>
      </c>
      <c r="V105" s="51">
        <v>742.5</v>
      </c>
      <c r="W105" s="51">
        <v>440</v>
      </c>
      <c r="X105" s="51"/>
      <c r="Y105" s="51">
        <f t="shared" si="17"/>
        <v>9019.15</v>
      </c>
      <c r="Z105" s="51">
        <v>8500</v>
      </c>
      <c r="AA105" s="60">
        <v>9500</v>
      </c>
      <c r="AB105" s="102" t="s">
        <v>254</v>
      </c>
    </row>
    <row r="106" spans="1:28" x14ac:dyDescent="0.3">
      <c r="A106" s="50"/>
      <c r="B106" s="50"/>
      <c r="C106" s="50"/>
      <c r="D106" s="50"/>
      <c r="E106" s="50"/>
      <c r="F106" s="50"/>
      <c r="G106" s="50" t="s">
        <v>203</v>
      </c>
      <c r="H106" s="51"/>
      <c r="I106" s="51"/>
      <c r="J106" s="51"/>
      <c r="K106" s="51"/>
      <c r="L106" s="51">
        <v>0</v>
      </c>
      <c r="M106" s="51">
        <v>0</v>
      </c>
      <c r="N106" s="51">
        <v>0</v>
      </c>
      <c r="O106" s="51">
        <v>0</v>
      </c>
      <c r="P106" s="51">
        <v>0</v>
      </c>
      <c r="Q106" s="51">
        <v>0</v>
      </c>
      <c r="R106" s="51">
        <v>0</v>
      </c>
      <c r="S106" s="51">
        <v>0</v>
      </c>
      <c r="T106" s="51">
        <v>0</v>
      </c>
      <c r="U106" s="51">
        <v>0</v>
      </c>
      <c r="V106" s="51">
        <v>0</v>
      </c>
      <c r="W106" s="51">
        <v>0</v>
      </c>
      <c r="X106" s="51"/>
      <c r="Y106" s="51">
        <f t="shared" si="17"/>
        <v>0</v>
      </c>
      <c r="Z106" s="51">
        <v>9000</v>
      </c>
      <c r="AA106" s="60">
        <v>9000</v>
      </c>
      <c r="AB106" s="102"/>
    </row>
    <row r="107" spans="1:28" x14ac:dyDescent="0.3">
      <c r="A107" s="50"/>
      <c r="B107" s="50"/>
      <c r="C107" s="50"/>
      <c r="D107" s="50"/>
      <c r="E107" s="50"/>
      <c r="F107" s="50"/>
      <c r="G107" s="50" t="s">
        <v>238</v>
      </c>
      <c r="H107" s="51"/>
      <c r="I107" s="51"/>
      <c r="J107" s="51"/>
      <c r="K107" s="51"/>
      <c r="L107" s="51">
        <v>0</v>
      </c>
      <c r="M107" s="51">
        <v>0</v>
      </c>
      <c r="N107" s="51">
        <v>0</v>
      </c>
      <c r="O107" s="51">
        <v>0</v>
      </c>
      <c r="P107" s="51">
        <v>0</v>
      </c>
      <c r="Q107" s="51">
        <v>0</v>
      </c>
      <c r="R107" s="51">
        <v>375</v>
      </c>
      <c r="S107" s="51">
        <v>0</v>
      </c>
      <c r="T107" s="51">
        <v>0</v>
      </c>
      <c r="U107" s="51">
        <v>0</v>
      </c>
      <c r="V107" s="51">
        <v>0</v>
      </c>
      <c r="W107" s="51">
        <v>0</v>
      </c>
      <c r="X107" s="51"/>
      <c r="Y107" s="51">
        <f t="shared" si="17"/>
        <v>375</v>
      </c>
      <c r="Z107" s="51">
        <v>200</v>
      </c>
      <c r="AA107" s="60">
        <v>400</v>
      </c>
      <c r="AB107" s="102" t="s">
        <v>256</v>
      </c>
    </row>
    <row r="108" spans="1:28" x14ac:dyDescent="0.3">
      <c r="A108" s="50"/>
      <c r="B108" s="50"/>
      <c r="C108" s="50"/>
      <c r="D108" s="50"/>
      <c r="E108" s="50"/>
      <c r="F108" s="50"/>
      <c r="G108" s="50" t="s">
        <v>155</v>
      </c>
      <c r="H108" s="51"/>
      <c r="I108" s="51"/>
      <c r="J108" s="51"/>
      <c r="K108" s="51"/>
      <c r="L108" s="51">
        <v>540</v>
      </c>
      <c r="M108" s="51">
        <v>60</v>
      </c>
      <c r="N108" s="51">
        <v>0</v>
      </c>
      <c r="O108" s="51">
        <v>0</v>
      </c>
      <c r="P108" s="51">
        <v>650</v>
      </c>
      <c r="Q108" s="51">
        <v>1360</v>
      </c>
      <c r="R108" s="51">
        <v>170</v>
      </c>
      <c r="S108" s="51">
        <v>60</v>
      </c>
      <c r="T108" s="51">
        <v>1850</v>
      </c>
      <c r="U108" s="51">
        <v>0</v>
      </c>
      <c r="V108" s="51">
        <v>1700</v>
      </c>
      <c r="W108" s="51">
        <v>0</v>
      </c>
      <c r="X108" s="51"/>
      <c r="Y108" s="51">
        <f t="shared" si="17"/>
        <v>6390</v>
      </c>
      <c r="Z108" s="51">
        <v>30000</v>
      </c>
      <c r="AA108" s="60">
        <v>30000</v>
      </c>
      <c r="AB108" s="102" t="s">
        <v>257</v>
      </c>
    </row>
    <row r="109" spans="1:28" x14ac:dyDescent="0.3">
      <c r="A109" s="50"/>
      <c r="B109" s="50"/>
      <c r="C109" s="50"/>
      <c r="D109" s="50"/>
      <c r="E109" s="50"/>
      <c r="F109" s="50"/>
      <c r="G109" s="50" t="s">
        <v>156</v>
      </c>
      <c r="H109" s="51"/>
      <c r="I109" s="51"/>
      <c r="J109" s="51"/>
      <c r="K109" s="51"/>
      <c r="L109" s="51">
        <v>445.33</v>
      </c>
      <c r="M109" s="51">
        <v>445.33</v>
      </c>
      <c r="N109" s="51">
        <v>445.33</v>
      </c>
      <c r="O109" s="51">
        <v>365.4</v>
      </c>
      <c r="P109" s="51">
        <v>365.4</v>
      </c>
      <c r="Q109" s="51">
        <v>365.4</v>
      </c>
      <c r="R109" s="51">
        <v>445.33</v>
      </c>
      <c r="S109" s="51">
        <v>445.33</v>
      </c>
      <c r="T109" s="51">
        <v>445.33</v>
      </c>
      <c r="U109" s="51">
        <v>445.33</v>
      </c>
      <c r="V109" s="51">
        <v>445.33</v>
      </c>
      <c r="W109" s="51">
        <v>445.33</v>
      </c>
      <c r="X109" s="51"/>
      <c r="Y109" s="51">
        <f t="shared" si="17"/>
        <v>5104.17</v>
      </c>
      <c r="Z109" s="51">
        <v>5400</v>
      </c>
      <c r="AA109" s="60">
        <v>5400</v>
      </c>
      <c r="AB109" s="102"/>
    </row>
    <row r="110" spans="1:28" x14ac:dyDescent="0.3">
      <c r="A110" s="50"/>
      <c r="B110" s="50"/>
      <c r="C110" s="50"/>
      <c r="D110" s="50"/>
      <c r="E110" s="50"/>
      <c r="F110" s="50"/>
      <c r="G110" s="50" t="s">
        <v>157</v>
      </c>
      <c r="H110" s="51"/>
      <c r="I110" s="51"/>
      <c r="J110" s="51"/>
      <c r="K110" s="51"/>
      <c r="L110" s="51">
        <v>0</v>
      </c>
      <c r="M110" s="51">
        <v>0</v>
      </c>
      <c r="N110" s="51">
        <v>384</v>
      </c>
      <c r="O110" s="51">
        <v>0</v>
      </c>
      <c r="P110" s="51">
        <v>469.18</v>
      </c>
      <c r="Q110" s="51">
        <v>103.23</v>
      </c>
      <c r="R110" s="51">
        <v>0</v>
      </c>
      <c r="S110" s="51">
        <v>0</v>
      </c>
      <c r="T110" s="51">
        <v>0</v>
      </c>
      <c r="U110" s="51">
        <v>0</v>
      </c>
      <c r="V110" s="51">
        <v>0</v>
      </c>
      <c r="W110" s="51">
        <v>0</v>
      </c>
      <c r="X110" s="51"/>
      <c r="Y110" s="51">
        <f t="shared" si="17"/>
        <v>956.41</v>
      </c>
      <c r="Z110" s="51">
        <v>1800</v>
      </c>
      <c r="AA110" s="60">
        <v>1800</v>
      </c>
      <c r="AB110" s="102"/>
    </row>
    <row r="111" spans="1:28" x14ac:dyDescent="0.3">
      <c r="A111" s="50"/>
      <c r="B111" s="50"/>
      <c r="C111" s="50"/>
      <c r="D111" s="50"/>
      <c r="E111" s="50"/>
      <c r="F111" s="50"/>
      <c r="G111" s="50" t="s">
        <v>244</v>
      </c>
      <c r="H111" s="51"/>
      <c r="I111" s="51"/>
      <c r="J111" s="51"/>
      <c r="K111" s="51"/>
      <c r="L111" s="51">
        <v>0</v>
      </c>
      <c r="M111" s="51">
        <v>0</v>
      </c>
      <c r="N111" s="51">
        <v>0</v>
      </c>
      <c r="O111" s="51">
        <v>0</v>
      </c>
      <c r="P111" s="51">
        <v>0</v>
      </c>
      <c r="Q111" s="51">
        <v>0</v>
      </c>
      <c r="R111" s="51">
        <v>0</v>
      </c>
      <c r="S111" s="51">
        <v>0</v>
      </c>
      <c r="T111" s="51">
        <v>0</v>
      </c>
      <c r="U111" s="51">
        <v>0</v>
      </c>
      <c r="V111" s="51">
        <v>0</v>
      </c>
      <c r="W111" s="51">
        <v>0</v>
      </c>
      <c r="X111" s="51"/>
      <c r="Y111" s="51">
        <f t="shared" si="17"/>
        <v>0</v>
      </c>
      <c r="Z111" s="51">
        <v>250</v>
      </c>
      <c r="AA111" s="60">
        <v>300</v>
      </c>
      <c r="AB111" s="102"/>
    </row>
    <row r="112" spans="1:28" x14ac:dyDescent="0.3">
      <c r="A112" s="50"/>
      <c r="B112" s="50"/>
      <c r="C112" s="50"/>
      <c r="D112" s="50"/>
      <c r="E112" s="50"/>
      <c r="F112" s="50"/>
      <c r="G112" s="50" t="s">
        <v>158</v>
      </c>
      <c r="H112" s="51"/>
      <c r="I112" s="51"/>
      <c r="J112" s="51"/>
      <c r="K112" s="51"/>
      <c r="L112" s="51">
        <v>0</v>
      </c>
      <c r="M112" s="51">
        <v>0</v>
      </c>
      <c r="N112" s="51">
        <v>0</v>
      </c>
      <c r="O112" s="51">
        <v>0</v>
      </c>
      <c r="P112" s="51">
        <v>0</v>
      </c>
      <c r="Q112" s="51">
        <v>0</v>
      </c>
      <c r="R112" s="51">
        <v>0</v>
      </c>
      <c r="S112" s="51">
        <v>0</v>
      </c>
      <c r="T112" s="51">
        <v>0</v>
      </c>
      <c r="U112" s="51">
        <v>0</v>
      </c>
      <c r="V112" s="51">
        <v>0</v>
      </c>
      <c r="W112" s="51">
        <v>0</v>
      </c>
      <c r="X112" s="51"/>
      <c r="Y112" s="51">
        <f t="shared" si="17"/>
        <v>0</v>
      </c>
      <c r="Z112" s="51">
        <v>2500</v>
      </c>
      <c r="AA112" s="60">
        <v>2500</v>
      </c>
      <c r="AB112" s="102"/>
    </row>
    <row r="113" spans="1:28" x14ac:dyDescent="0.3">
      <c r="A113" s="50"/>
      <c r="B113" s="50"/>
      <c r="C113" s="50"/>
      <c r="D113" s="50"/>
      <c r="E113" s="50"/>
      <c r="F113" s="50"/>
      <c r="G113" s="50" t="s">
        <v>159</v>
      </c>
      <c r="H113" s="51"/>
      <c r="I113" s="51"/>
      <c r="J113" s="51"/>
      <c r="K113" s="51"/>
      <c r="L113" s="51">
        <v>0</v>
      </c>
      <c r="M113" s="51">
        <v>378</v>
      </c>
      <c r="N113" s="51">
        <v>425</v>
      </c>
      <c r="O113" s="51">
        <v>0</v>
      </c>
      <c r="P113" s="51">
        <v>100</v>
      </c>
      <c r="Q113" s="51">
        <v>0</v>
      </c>
      <c r="R113" s="51">
        <v>99</v>
      </c>
      <c r="S113" s="51">
        <v>-100</v>
      </c>
      <c r="T113" s="51">
        <v>0</v>
      </c>
      <c r="U113" s="51">
        <v>0</v>
      </c>
      <c r="V113" s="51">
        <v>0</v>
      </c>
      <c r="W113" s="51">
        <v>15</v>
      </c>
      <c r="X113" s="51"/>
      <c r="Y113" s="51">
        <f t="shared" si="17"/>
        <v>917</v>
      </c>
      <c r="Z113" s="51">
        <v>30000</v>
      </c>
      <c r="AA113" s="60">
        <v>30000</v>
      </c>
      <c r="AB113" s="102" t="s">
        <v>257</v>
      </c>
    </row>
    <row r="114" spans="1:28" x14ac:dyDescent="0.3">
      <c r="A114" s="50"/>
      <c r="B114" s="50"/>
      <c r="C114" s="50"/>
      <c r="D114" s="50"/>
      <c r="E114" s="50"/>
      <c r="F114" s="50"/>
      <c r="G114" s="50" t="s">
        <v>160</v>
      </c>
      <c r="H114" s="51"/>
      <c r="I114" s="51"/>
      <c r="J114" s="51"/>
      <c r="K114" s="51"/>
      <c r="L114" s="51">
        <v>0</v>
      </c>
      <c r="M114" s="51">
        <v>75.34</v>
      </c>
      <c r="N114" s="51">
        <v>66.03</v>
      </c>
      <c r="O114" s="51">
        <v>100.89</v>
      </c>
      <c r="P114" s="51">
        <v>0</v>
      </c>
      <c r="Q114" s="51">
        <v>0</v>
      </c>
      <c r="R114" s="51">
        <v>43.21</v>
      </c>
      <c r="S114" s="51">
        <v>147.96</v>
      </c>
      <c r="T114" s="51">
        <v>64.540000000000006</v>
      </c>
      <c r="U114" s="51">
        <v>0</v>
      </c>
      <c r="V114" s="51">
        <v>120.73</v>
      </c>
      <c r="W114" s="51">
        <v>0</v>
      </c>
      <c r="X114" s="51"/>
      <c r="Y114" s="51">
        <f t="shared" si="17"/>
        <v>618.70000000000005</v>
      </c>
      <c r="Z114" s="51">
        <v>2000</v>
      </c>
      <c r="AA114" s="60">
        <v>2000</v>
      </c>
      <c r="AB114" s="102"/>
    </row>
    <row r="115" spans="1:28" x14ac:dyDescent="0.3">
      <c r="A115" s="50"/>
      <c r="B115" s="50"/>
      <c r="C115" s="50"/>
      <c r="D115" s="50"/>
      <c r="E115" s="50"/>
      <c r="F115" s="50"/>
      <c r="G115" s="50" t="s">
        <v>161</v>
      </c>
      <c r="H115" s="51"/>
      <c r="I115" s="51"/>
      <c r="J115" s="51"/>
      <c r="K115" s="51"/>
      <c r="L115" s="51">
        <v>0</v>
      </c>
      <c r="M115" s="51">
        <v>0</v>
      </c>
      <c r="N115" s="51">
        <v>0</v>
      </c>
      <c r="O115" s="51">
        <v>0</v>
      </c>
      <c r="P115" s="51">
        <v>0</v>
      </c>
      <c r="Q115" s="51">
        <v>275.2</v>
      </c>
      <c r="R115" s="51">
        <v>0</v>
      </c>
      <c r="S115" s="51">
        <v>0</v>
      </c>
      <c r="T115" s="51">
        <v>0</v>
      </c>
      <c r="U115" s="51">
        <v>0</v>
      </c>
      <c r="V115" s="51">
        <v>0</v>
      </c>
      <c r="W115" s="51">
        <v>0</v>
      </c>
      <c r="X115" s="51"/>
      <c r="Y115" s="51">
        <f t="shared" si="17"/>
        <v>275.2</v>
      </c>
      <c r="Z115" s="51">
        <v>5000</v>
      </c>
      <c r="AA115" s="60">
        <v>5000</v>
      </c>
      <c r="AB115" s="102"/>
    </row>
    <row r="116" spans="1:28" x14ac:dyDescent="0.3">
      <c r="A116" s="50"/>
      <c r="B116" s="50"/>
      <c r="C116" s="50"/>
      <c r="D116" s="50"/>
      <c r="E116" s="50"/>
      <c r="F116" s="50"/>
      <c r="G116" s="50" t="s">
        <v>162</v>
      </c>
      <c r="H116" s="51"/>
      <c r="I116" s="51"/>
      <c r="J116" s="51"/>
      <c r="K116" s="51"/>
      <c r="L116" s="51">
        <v>66.88</v>
      </c>
      <c r="M116" s="51">
        <v>157.94</v>
      </c>
      <c r="N116" s="51">
        <v>166.05</v>
      </c>
      <c r="O116" s="51">
        <v>0</v>
      </c>
      <c r="P116" s="51">
        <v>0</v>
      </c>
      <c r="Q116" s="51">
        <v>0</v>
      </c>
      <c r="R116" s="51">
        <v>0</v>
      </c>
      <c r="S116" s="51">
        <v>0</v>
      </c>
      <c r="T116" s="51">
        <v>248.76</v>
      </c>
      <c r="U116" s="51">
        <v>0</v>
      </c>
      <c r="V116" s="51">
        <v>0</v>
      </c>
      <c r="W116" s="51">
        <v>0</v>
      </c>
      <c r="X116" s="51"/>
      <c r="Y116" s="51">
        <f t="shared" si="17"/>
        <v>639.63</v>
      </c>
      <c r="Z116" s="51">
        <v>2500</v>
      </c>
      <c r="AA116" s="60">
        <v>2500</v>
      </c>
      <c r="AB116" s="102"/>
    </row>
    <row r="117" spans="1:28" x14ac:dyDescent="0.3">
      <c r="A117" s="50"/>
      <c r="B117" s="50"/>
      <c r="C117" s="50"/>
      <c r="D117" s="50"/>
      <c r="E117" s="50"/>
      <c r="F117" s="50"/>
      <c r="G117" s="50" t="s">
        <v>163</v>
      </c>
      <c r="H117" s="51"/>
      <c r="I117" s="51"/>
      <c r="J117" s="51"/>
      <c r="K117" s="51"/>
      <c r="L117" s="51">
        <v>50</v>
      </c>
      <c r="M117" s="51">
        <v>50</v>
      </c>
      <c r="N117" s="51">
        <v>0</v>
      </c>
      <c r="O117" s="51">
        <v>0</v>
      </c>
      <c r="P117" s="51">
        <v>150</v>
      </c>
      <c r="Q117" s="51">
        <v>100</v>
      </c>
      <c r="R117" s="51">
        <v>50</v>
      </c>
      <c r="S117" s="51">
        <v>0</v>
      </c>
      <c r="T117" s="51">
        <v>50</v>
      </c>
      <c r="U117" s="51">
        <v>50</v>
      </c>
      <c r="V117" s="51">
        <v>100</v>
      </c>
      <c r="W117" s="51">
        <v>50</v>
      </c>
      <c r="X117" s="51"/>
      <c r="Y117" s="51">
        <f t="shared" si="17"/>
        <v>650</v>
      </c>
      <c r="Z117" s="51">
        <v>800</v>
      </c>
      <c r="AA117" s="60">
        <v>800</v>
      </c>
      <c r="AB117" s="102"/>
    </row>
    <row r="118" spans="1:28" ht="15" thickBot="1" x14ac:dyDescent="0.35">
      <c r="A118" s="50"/>
      <c r="B118" s="50"/>
      <c r="C118" s="50"/>
      <c r="D118" s="50"/>
      <c r="E118" s="50"/>
      <c r="F118" s="50"/>
      <c r="G118" s="50" t="s">
        <v>164</v>
      </c>
      <c r="H118" s="52"/>
      <c r="I118" s="52"/>
      <c r="J118" s="52"/>
      <c r="K118" s="52"/>
      <c r="L118" s="52">
        <v>135.31</v>
      </c>
      <c r="M118" s="52">
        <v>0</v>
      </c>
      <c r="N118" s="52">
        <v>93.71</v>
      </c>
      <c r="O118" s="52">
        <v>72.73</v>
      </c>
      <c r="P118" s="52">
        <v>304.77999999999997</v>
      </c>
      <c r="Q118" s="52">
        <v>41.26</v>
      </c>
      <c r="R118" s="52">
        <v>24.99</v>
      </c>
      <c r="S118" s="52">
        <v>87.21</v>
      </c>
      <c r="T118" s="52">
        <v>51.92</v>
      </c>
      <c r="U118" s="52">
        <v>91.27</v>
      </c>
      <c r="V118" s="52">
        <v>74.489999999999995</v>
      </c>
      <c r="W118" s="52">
        <v>84.98</v>
      </c>
      <c r="X118" s="52"/>
      <c r="Y118" s="52">
        <f t="shared" si="17"/>
        <v>1062.6500000000001</v>
      </c>
      <c r="Z118" s="52">
        <v>1600</v>
      </c>
      <c r="AA118" s="59">
        <v>1600</v>
      </c>
      <c r="AB118" s="103"/>
    </row>
    <row r="119" spans="1:28" x14ac:dyDescent="0.3">
      <c r="A119" s="50"/>
      <c r="B119" s="50"/>
      <c r="C119" s="50"/>
      <c r="D119" s="50"/>
      <c r="E119" s="50"/>
      <c r="F119" s="50" t="s">
        <v>165</v>
      </c>
      <c r="G119" s="50"/>
      <c r="H119" s="51"/>
      <c r="I119" s="51"/>
      <c r="J119" s="51"/>
      <c r="K119" s="51"/>
      <c r="L119" s="51">
        <f t="shared" ref="L119:W119" si="18">ROUND(SUM(L87:L118),5)</f>
        <v>4929.17</v>
      </c>
      <c r="M119" s="51">
        <f t="shared" si="18"/>
        <v>14242.92</v>
      </c>
      <c r="N119" s="51">
        <f t="shared" si="18"/>
        <v>8152.11</v>
      </c>
      <c r="O119" s="51">
        <f t="shared" si="18"/>
        <v>4982.71</v>
      </c>
      <c r="P119" s="51">
        <f t="shared" si="18"/>
        <v>6733.26</v>
      </c>
      <c r="Q119" s="51">
        <f t="shared" si="18"/>
        <v>7174.94</v>
      </c>
      <c r="R119" s="51">
        <f t="shared" si="18"/>
        <v>5153.53</v>
      </c>
      <c r="S119" s="51">
        <f t="shared" si="18"/>
        <v>4437.3500000000004</v>
      </c>
      <c r="T119" s="51">
        <f t="shared" si="18"/>
        <v>6905.44</v>
      </c>
      <c r="U119" s="51">
        <f t="shared" si="18"/>
        <v>7195.54</v>
      </c>
      <c r="V119" s="51">
        <f t="shared" si="18"/>
        <v>5662.19</v>
      </c>
      <c r="W119" s="51">
        <f t="shared" si="18"/>
        <v>4030.97</v>
      </c>
      <c r="X119" s="51"/>
      <c r="Y119" s="51">
        <f t="shared" si="17"/>
        <v>79600.13</v>
      </c>
      <c r="Z119" s="51">
        <f>ROUND(SUM(Z87:Z118),5)</f>
        <v>171350</v>
      </c>
      <c r="AA119" s="60">
        <f>ROUND(SUM(AA87:AA118),5)</f>
        <v>172150</v>
      </c>
      <c r="AB119" s="102"/>
    </row>
    <row r="120" spans="1:28" x14ac:dyDescent="0.3">
      <c r="A120" s="50"/>
      <c r="B120" s="50"/>
      <c r="C120" s="50"/>
      <c r="D120" s="50"/>
      <c r="E120" s="50"/>
      <c r="F120" s="50"/>
      <c r="G120" s="50"/>
      <c r="H120" s="51"/>
      <c r="I120" s="51"/>
      <c r="J120" s="51"/>
      <c r="K120" s="51"/>
      <c r="L120" s="51"/>
      <c r="M120" s="51"/>
      <c r="N120" s="51"/>
      <c r="O120" s="51"/>
      <c r="P120" s="51"/>
      <c r="Q120" s="51"/>
      <c r="R120" s="51"/>
      <c r="S120" s="51"/>
      <c r="T120" s="51"/>
      <c r="U120" s="51"/>
      <c r="V120" s="51"/>
      <c r="W120" s="51"/>
      <c r="X120" s="51"/>
      <c r="Y120" s="51"/>
      <c r="Z120" s="51"/>
      <c r="AA120" s="60"/>
      <c r="AB120" s="102"/>
    </row>
    <row r="121" spans="1:28" x14ac:dyDescent="0.3">
      <c r="A121" s="50"/>
      <c r="B121" s="50"/>
      <c r="C121" s="50"/>
      <c r="D121" s="50"/>
      <c r="E121" s="50"/>
      <c r="F121" s="50"/>
      <c r="G121" s="50"/>
      <c r="H121" s="51"/>
      <c r="I121" s="51"/>
      <c r="J121" s="51"/>
      <c r="K121" s="51"/>
      <c r="L121" s="51"/>
      <c r="M121" s="51"/>
      <c r="N121" s="51"/>
      <c r="O121" s="51"/>
      <c r="P121" s="51"/>
      <c r="Q121" s="51"/>
      <c r="R121" s="51"/>
      <c r="S121" s="51"/>
      <c r="T121" s="51"/>
      <c r="U121" s="51"/>
      <c r="V121" s="51"/>
      <c r="W121" s="51"/>
      <c r="X121" s="51"/>
      <c r="Y121" s="51"/>
      <c r="Z121" s="51"/>
      <c r="AA121" s="60"/>
      <c r="AB121" s="102"/>
    </row>
    <row r="122" spans="1:28" x14ac:dyDescent="0.3">
      <c r="A122" s="50"/>
      <c r="B122" s="50"/>
      <c r="C122" s="50"/>
      <c r="D122" s="50"/>
      <c r="E122" s="50"/>
      <c r="F122" s="50"/>
      <c r="G122" s="50"/>
      <c r="H122" s="51"/>
      <c r="I122" s="51"/>
      <c r="J122" s="51"/>
      <c r="K122" s="51"/>
      <c r="L122" s="51"/>
      <c r="M122" s="51"/>
      <c r="N122" s="51"/>
      <c r="O122" s="51"/>
      <c r="P122" s="51"/>
      <c r="Q122" s="51"/>
      <c r="R122" s="51"/>
      <c r="S122" s="51"/>
      <c r="T122" s="51"/>
      <c r="U122" s="51"/>
      <c r="V122" s="51"/>
      <c r="W122" s="51"/>
      <c r="X122" s="51"/>
      <c r="Y122" s="51"/>
      <c r="Z122" s="51"/>
      <c r="AA122" s="60"/>
      <c r="AB122" s="102"/>
    </row>
    <row r="123" spans="1:28" x14ac:dyDescent="0.3">
      <c r="A123" s="50"/>
      <c r="B123" s="50"/>
      <c r="C123" s="50"/>
      <c r="D123" s="50"/>
      <c r="E123" s="50"/>
      <c r="F123" s="50"/>
      <c r="G123" s="50"/>
      <c r="H123" s="51"/>
      <c r="I123" s="51"/>
      <c r="J123" s="51"/>
      <c r="K123" s="51"/>
      <c r="L123" s="51"/>
      <c r="M123" s="51"/>
      <c r="N123" s="51"/>
      <c r="O123" s="51"/>
      <c r="P123" s="51"/>
      <c r="Q123" s="51"/>
      <c r="R123" s="51"/>
      <c r="S123" s="51"/>
      <c r="T123" s="51"/>
      <c r="U123" s="51"/>
      <c r="V123" s="51"/>
      <c r="W123" s="51"/>
      <c r="X123" s="51"/>
      <c r="Y123" s="51"/>
      <c r="Z123" s="51"/>
      <c r="AA123" s="60"/>
      <c r="AB123" s="102"/>
    </row>
    <row r="124" spans="1:28" x14ac:dyDescent="0.3">
      <c r="A124" s="50"/>
      <c r="B124" s="50"/>
      <c r="C124" s="50"/>
      <c r="D124" s="50"/>
      <c r="E124" s="50"/>
      <c r="F124" s="50"/>
      <c r="G124" s="50"/>
      <c r="H124" s="51"/>
      <c r="I124" s="51"/>
      <c r="J124" s="51"/>
      <c r="K124" s="51"/>
      <c r="L124" s="51"/>
      <c r="M124" s="51"/>
      <c r="N124" s="51"/>
      <c r="O124" s="51"/>
      <c r="P124" s="51"/>
      <c r="Q124" s="51"/>
      <c r="R124" s="51"/>
      <c r="S124" s="51"/>
      <c r="T124" s="51"/>
      <c r="U124" s="51"/>
      <c r="V124" s="51"/>
      <c r="W124" s="51"/>
      <c r="X124" s="51"/>
      <c r="Y124" s="51"/>
      <c r="Z124" s="51"/>
      <c r="AA124" s="60"/>
      <c r="AB124" s="102"/>
    </row>
    <row r="125" spans="1:28" x14ac:dyDescent="0.3">
      <c r="A125" s="50"/>
      <c r="B125" s="50"/>
      <c r="C125" s="50"/>
      <c r="D125" s="50"/>
      <c r="E125" s="50"/>
      <c r="F125" s="50"/>
      <c r="G125" s="50"/>
      <c r="H125" s="51"/>
      <c r="I125" s="51"/>
      <c r="J125" s="51"/>
      <c r="K125" s="51"/>
      <c r="L125" s="51"/>
      <c r="M125" s="51"/>
      <c r="N125" s="51"/>
      <c r="O125" s="51"/>
      <c r="P125" s="51"/>
      <c r="Q125" s="51"/>
      <c r="R125" s="51"/>
      <c r="S125" s="51"/>
      <c r="T125" s="51"/>
      <c r="U125" s="51"/>
      <c r="V125" s="51"/>
      <c r="W125" s="51"/>
      <c r="X125" s="51"/>
      <c r="Y125" s="51"/>
      <c r="Z125" s="51"/>
      <c r="AA125" s="60"/>
      <c r="AB125" s="102"/>
    </row>
    <row r="126" spans="1:28" x14ac:dyDescent="0.3">
      <c r="A126" s="50"/>
      <c r="B126" s="50"/>
      <c r="C126" s="50"/>
      <c r="D126" s="50"/>
      <c r="E126" s="50"/>
      <c r="F126" s="50"/>
      <c r="G126" s="50"/>
      <c r="H126" s="51"/>
      <c r="I126" s="51"/>
      <c r="J126" s="51"/>
      <c r="K126" s="51"/>
      <c r="L126" s="51"/>
      <c r="M126" s="51"/>
      <c r="N126" s="51"/>
      <c r="O126" s="51"/>
      <c r="P126" s="51"/>
      <c r="Q126" s="51"/>
      <c r="R126" s="51"/>
      <c r="S126" s="51"/>
      <c r="T126" s="51"/>
      <c r="U126" s="51"/>
      <c r="V126" s="51"/>
      <c r="W126" s="51"/>
      <c r="X126" s="51"/>
      <c r="Y126" s="51"/>
      <c r="Z126" s="51"/>
      <c r="AA126" s="60"/>
      <c r="AB126" s="102"/>
    </row>
    <row r="127" spans="1:28" x14ac:dyDescent="0.3">
      <c r="A127" s="50"/>
      <c r="B127" s="50"/>
      <c r="C127" s="50"/>
      <c r="D127" s="50"/>
      <c r="E127" s="50"/>
      <c r="F127" s="50"/>
      <c r="G127" s="50"/>
      <c r="H127" s="51"/>
      <c r="I127" s="51"/>
      <c r="J127" s="51"/>
      <c r="K127" s="51"/>
      <c r="L127" s="51"/>
      <c r="M127" s="51"/>
      <c r="N127" s="51"/>
      <c r="O127" s="51"/>
      <c r="P127" s="51"/>
      <c r="Q127" s="51"/>
      <c r="R127" s="51"/>
      <c r="S127" s="51"/>
      <c r="T127" s="51"/>
      <c r="U127" s="51"/>
      <c r="V127" s="51"/>
      <c r="W127" s="51"/>
      <c r="X127" s="51"/>
      <c r="Y127" s="51"/>
      <c r="Z127" s="51"/>
      <c r="AA127" s="60"/>
      <c r="AB127" s="102"/>
    </row>
    <row r="128" spans="1:28" x14ac:dyDescent="0.3">
      <c r="A128" s="50"/>
      <c r="B128" s="50"/>
      <c r="C128" s="50"/>
      <c r="D128" s="50"/>
      <c r="E128" s="50"/>
      <c r="F128" s="50"/>
      <c r="G128" s="50"/>
      <c r="H128" s="51"/>
      <c r="I128" s="51"/>
      <c r="J128" s="51"/>
      <c r="K128" s="51"/>
      <c r="L128" s="51"/>
      <c r="M128" s="51"/>
      <c r="N128" s="51"/>
      <c r="O128" s="51"/>
      <c r="P128" s="51"/>
      <c r="Q128" s="51"/>
      <c r="R128" s="51"/>
      <c r="S128" s="51"/>
      <c r="T128" s="51"/>
      <c r="U128" s="51"/>
      <c r="V128" s="51"/>
      <c r="W128" s="51"/>
      <c r="X128" s="51"/>
      <c r="Y128" s="51"/>
      <c r="Z128" s="51"/>
      <c r="AA128" s="60"/>
      <c r="AB128" s="102"/>
    </row>
    <row r="129" spans="1:28" x14ac:dyDescent="0.3">
      <c r="A129" s="50"/>
      <c r="B129" s="50"/>
      <c r="C129" s="50"/>
      <c r="D129" s="50"/>
      <c r="E129" s="50"/>
      <c r="F129" s="50"/>
      <c r="G129" s="50"/>
      <c r="H129" s="51"/>
      <c r="I129" s="51"/>
      <c r="J129" s="51"/>
      <c r="K129" s="51"/>
      <c r="L129" s="51"/>
      <c r="M129" s="51"/>
      <c r="N129" s="51"/>
      <c r="O129" s="51"/>
      <c r="P129" s="51"/>
      <c r="Q129" s="51"/>
      <c r="R129" s="51"/>
      <c r="S129" s="51"/>
      <c r="T129" s="51"/>
      <c r="U129" s="51"/>
      <c r="V129" s="51"/>
      <c r="W129" s="51"/>
      <c r="X129" s="51"/>
      <c r="Y129" s="51"/>
      <c r="Z129" s="51"/>
      <c r="AA129" s="60"/>
      <c r="AB129" s="102"/>
    </row>
    <row r="130" spans="1:28" x14ac:dyDescent="0.3">
      <c r="A130" s="50"/>
      <c r="B130" s="50"/>
      <c r="C130" s="50"/>
      <c r="D130" s="50"/>
      <c r="E130" s="50"/>
      <c r="F130" s="50" t="s">
        <v>166</v>
      </c>
      <c r="G130" s="50"/>
      <c r="H130" s="51"/>
      <c r="I130" s="51"/>
      <c r="J130" s="51"/>
      <c r="K130" s="51"/>
      <c r="L130" s="51"/>
      <c r="M130" s="51"/>
      <c r="N130" s="51"/>
      <c r="O130" s="51"/>
      <c r="P130" s="51"/>
      <c r="Q130" s="51"/>
      <c r="R130" s="51"/>
      <c r="S130" s="51"/>
      <c r="T130" s="51"/>
      <c r="U130" s="51"/>
      <c r="V130" s="51"/>
      <c r="W130" s="51"/>
      <c r="X130" s="51"/>
      <c r="Y130" s="51"/>
      <c r="Z130" s="51"/>
      <c r="AA130" s="60"/>
      <c r="AB130" s="102"/>
    </row>
    <row r="131" spans="1:28" x14ac:dyDescent="0.3">
      <c r="A131" s="50"/>
      <c r="B131" s="50"/>
      <c r="C131" s="50"/>
      <c r="D131" s="50"/>
      <c r="E131" s="50"/>
      <c r="F131" s="50"/>
      <c r="G131" s="50" t="s">
        <v>167</v>
      </c>
      <c r="H131" s="51"/>
      <c r="I131" s="51"/>
      <c r="J131" s="51"/>
      <c r="K131" s="51"/>
      <c r="L131" s="51">
        <v>0</v>
      </c>
      <c r="M131" s="51">
        <v>0</v>
      </c>
      <c r="N131" s="51">
        <v>256.27</v>
      </c>
      <c r="O131" s="51">
        <v>0</v>
      </c>
      <c r="P131" s="51">
        <v>309.95</v>
      </c>
      <c r="Q131" s="51">
        <v>0</v>
      </c>
      <c r="R131" s="51">
        <v>0</v>
      </c>
      <c r="S131" s="51">
        <v>100</v>
      </c>
      <c r="T131" s="51">
        <v>0</v>
      </c>
      <c r="U131" s="51">
        <v>0</v>
      </c>
      <c r="V131" s="51">
        <v>295</v>
      </c>
      <c r="W131" s="51">
        <v>190</v>
      </c>
      <c r="X131" s="51"/>
      <c r="Y131" s="51">
        <f t="shared" ref="Y131:Y143" si="19">ROUND(SUM(H131:X131),5)</f>
        <v>1151.22</v>
      </c>
      <c r="Z131" s="51">
        <v>10000</v>
      </c>
      <c r="AA131" s="60">
        <v>10000</v>
      </c>
      <c r="AB131" s="102"/>
    </row>
    <row r="132" spans="1:28" x14ac:dyDescent="0.3">
      <c r="A132" s="50"/>
      <c r="B132" s="50"/>
      <c r="C132" s="50"/>
      <c r="D132" s="50"/>
      <c r="E132" s="50"/>
      <c r="F132" s="50"/>
      <c r="G132" s="50" t="s">
        <v>168</v>
      </c>
      <c r="H132" s="51"/>
      <c r="I132" s="51"/>
      <c r="J132" s="51"/>
      <c r="K132" s="51"/>
      <c r="L132" s="51">
        <v>260</v>
      </c>
      <c r="M132" s="51">
        <v>0</v>
      </c>
      <c r="N132" s="51">
        <v>0</v>
      </c>
      <c r="O132" s="51">
        <v>0</v>
      </c>
      <c r="P132" s="51">
        <v>0</v>
      </c>
      <c r="Q132" s="51">
        <v>0</v>
      </c>
      <c r="R132" s="51">
        <v>55.85</v>
      </c>
      <c r="S132" s="51">
        <v>0</v>
      </c>
      <c r="T132" s="51">
        <v>675</v>
      </c>
      <c r="U132" s="51">
        <v>1525</v>
      </c>
      <c r="V132" s="51">
        <v>0</v>
      </c>
      <c r="W132" s="51">
        <v>0</v>
      </c>
      <c r="X132" s="51"/>
      <c r="Y132" s="51">
        <f t="shared" si="19"/>
        <v>2515.85</v>
      </c>
      <c r="Z132" s="51">
        <v>2500</v>
      </c>
      <c r="AA132" s="60">
        <v>2500</v>
      </c>
      <c r="AB132" s="102"/>
    </row>
    <row r="133" spans="1:28" x14ac:dyDescent="0.3">
      <c r="A133" s="50"/>
      <c r="B133" s="50"/>
      <c r="C133" s="50"/>
      <c r="D133" s="50"/>
      <c r="E133" s="50"/>
      <c r="F133" s="50"/>
      <c r="G133" s="50" t="s">
        <v>169</v>
      </c>
      <c r="H133" s="51"/>
      <c r="I133" s="51"/>
      <c r="J133" s="51"/>
      <c r="K133" s="51"/>
      <c r="L133" s="51">
        <v>2873.04</v>
      </c>
      <c r="M133" s="51">
        <v>51</v>
      </c>
      <c r="N133" s="51">
        <v>490</v>
      </c>
      <c r="O133" s="51">
        <v>2228</v>
      </c>
      <c r="P133" s="51">
        <v>650.25</v>
      </c>
      <c r="Q133" s="51">
        <v>497.74</v>
      </c>
      <c r="R133" s="51">
        <v>2718</v>
      </c>
      <c r="S133" s="51">
        <v>490</v>
      </c>
      <c r="T133" s="51">
        <v>556.5</v>
      </c>
      <c r="U133" s="51">
        <v>994.13</v>
      </c>
      <c r="V133" s="51">
        <v>2228</v>
      </c>
      <c r="W133" s="51">
        <v>0</v>
      </c>
      <c r="X133" s="51"/>
      <c r="Y133" s="51">
        <f t="shared" si="19"/>
        <v>13776.66</v>
      </c>
      <c r="Z133" s="51">
        <v>16500</v>
      </c>
      <c r="AA133" s="60">
        <v>16500</v>
      </c>
      <c r="AB133" s="102"/>
    </row>
    <row r="134" spans="1:28" x14ac:dyDescent="0.3">
      <c r="A134" s="50"/>
      <c r="B134" s="50"/>
      <c r="C134" s="50"/>
      <c r="D134" s="50"/>
      <c r="E134" s="50"/>
      <c r="F134" s="50"/>
      <c r="G134" s="50" t="s">
        <v>170</v>
      </c>
      <c r="H134" s="51"/>
      <c r="I134" s="51"/>
      <c r="J134" s="51"/>
      <c r="K134" s="51"/>
      <c r="L134" s="51">
        <v>496</v>
      </c>
      <c r="M134" s="51">
        <v>450</v>
      </c>
      <c r="N134" s="51">
        <v>496</v>
      </c>
      <c r="O134" s="51">
        <v>450</v>
      </c>
      <c r="P134" s="51">
        <v>450</v>
      </c>
      <c r="Q134" s="51">
        <v>496</v>
      </c>
      <c r="R134" s="51">
        <v>496</v>
      </c>
      <c r="S134" s="51">
        <v>450</v>
      </c>
      <c r="T134" s="51">
        <v>496</v>
      </c>
      <c r="U134" s="51">
        <v>450</v>
      </c>
      <c r="V134" s="51">
        <v>496</v>
      </c>
      <c r="W134" s="51">
        <v>450</v>
      </c>
      <c r="X134" s="51"/>
      <c r="Y134" s="51">
        <f t="shared" si="19"/>
        <v>5676</v>
      </c>
      <c r="Z134" s="51">
        <v>6000</v>
      </c>
      <c r="AA134" s="60">
        <v>6000</v>
      </c>
      <c r="AB134" s="102"/>
    </row>
    <row r="135" spans="1:28" x14ac:dyDescent="0.3">
      <c r="A135" s="50"/>
      <c r="B135" s="50"/>
      <c r="C135" s="50"/>
      <c r="D135" s="50"/>
      <c r="E135" s="50"/>
      <c r="F135" s="50"/>
      <c r="G135" s="50" t="s">
        <v>171</v>
      </c>
      <c r="H135" s="51"/>
      <c r="I135" s="51"/>
      <c r="J135" s="51"/>
      <c r="K135" s="51"/>
      <c r="L135" s="51">
        <v>300</v>
      </c>
      <c r="M135" s="51">
        <v>0</v>
      </c>
      <c r="N135" s="51">
        <v>0</v>
      </c>
      <c r="O135" s="51">
        <v>0</v>
      </c>
      <c r="P135" s="51">
        <v>0</v>
      </c>
      <c r="Q135" s="51">
        <v>0</v>
      </c>
      <c r="R135" s="51">
        <v>0</v>
      </c>
      <c r="S135" s="51">
        <v>0</v>
      </c>
      <c r="T135" s="51">
        <v>0</v>
      </c>
      <c r="U135" s="51">
        <v>0</v>
      </c>
      <c r="V135" s="51">
        <v>0</v>
      </c>
      <c r="W135" s="51">
        <v>800</v>
      </c>
      <c r="X135" s="51"/>
      <c r="Y135" s="51">
        <f t="shared" si="19"/>
        <v>1100</v>
      </c>
      <c r="Z135" s="51">
        <v>3500</v>
      </c>
      <c r="AA135" s="60">
        <v>2500</v>
      </c>
      <c r="AB135" s="102" t="s">
        <v>258</v>
      </c>
    </row>
    <row r="136" spans="1:28" x14ac:dyDescent="0.3">
      <c r="A136" s="50"/>
      <c r="B136" s="50"/>
      <c r="C136" s="50"/>
      <c r="D136" s="50"/>
      <c r="E136" s="50"/>
      <c r="F136" s="50"/>
      <c r="G136" s="50" t="s">
        <v>172</v>
      </c>
      <c r="H136" s="51"/>
      <c r="I136" s="51"/>
      <c r="J136" s="51"/>
      <c r="K136" s="51"/>
      <c r="L136" s="51">
        <v>0</v>
      </c>
      <c r="M136" s="51">
        <v>0</v>
      </c>
      <c r="N136" s="51">
        <v>389</v>
      </c>
      <c r="O136" s="51">
        <v>125</v>
      </c>
      <c r="P136" s="51">
        <v>250</v>
      </c>
      <c r="Q136" s="51">
        <v>0</v>
      </c>
      <c r="R136" s="51">
        <v>0</v>
      </c>
      <c r="S136" s="51">
        <v>0</v>
      </c>
      <c r="T136" s="51">
        <v>560</v>
      </c>
      <c r="U136" s="51">
        <v>0</v>
      </c>
      <c r="V136" s="51">
        <v>125</v>
      </c>
      <c r="W136" s="51">
        <v>465</v>
      </c>
      <c r="X136" s="51"/>
      <c r="Y136" s="51">
        <f t="shared" si="19"/>
        <v>1914</v>
      </c>
      <c r="Z136" s="51">
        <v>2500</v>
      </c>
      <c r="AA136" s="60">
        <v>2500</v>
      </c>
      <c r="AB136" s="102"/>
    </row>
    <row r="137" spans="1:28" ht="21.6" x14ac:dyDescent="0.3">
      <c r="A137" s="50"/>
      <c r="B137" s="50"/>
      <c r="C137" s="50"/>
      <c r="D137" s="50"/>
      <c r="E137" s="50"/>
      <c r="F137" s="50"/>
      <c r="G137" s="50" t="s">
        <v>173</v>
      </c>
      <c r="H137" s="51"/>
      <c r="I137" s="51"/>
      <c r="J137" s="51"/>
      <c r="K137" s="51"/>
      <c r="L137" s="51">
        <v>0</v>
      </c>
      <c r="M137" s="51">
        <v>0</v>
      </c>
      <c r="N137" s="51">
        <v>0</v>
      </c>
      <c r="O137" s="51">
        <v>0</v>
      </c>
      <c r="P137" s="51">
        <v>0</v>
      </c>
      <c r="Q137" s="51">
        <v>0</v>
      </c>
      <c r="R137" s="51">
        <v>0</v>
      </c>
      <c r="S137" s="51">
        <v>0</v>
      </c>
      <c r="T137" s="51">
        <v>0</v>
      </c>
      <c r="U137" s="51">
        <v>0</v>
      </c>
      <c r="V137" s="51">
        <v>0</v>
      </c>
      <c r="W137" s="51"/>
      <c r="X137" s="51"/>
      <c r="Y137" s="51">
        <f t="shared" si="19"/>
        <v>0</v>
      </c>
      <c r="Z137" s="51">
        <v>250</v>
      </c>
      <c r="AA137" s="60">
        <v>400</v>
      </c>
      <c r="AB137" s="102" t="s">
        <v>273</v>
      </c>
    </row>
    <row r="138" spans="1:28" ht="21.6" x14ac:dyDescent="0.3">
      <c r="A138" s="50"/>
      <c r="B138" s="50"/>
      <c r="C138" s="50"/>
      <c r="D138" s="50"/>
      <c r="E138" s="50"/>
      <c r="F138" s="50"/>
      <c r="G138" s="50" t="s">
        <v>174</v>
      </c>
      <c r="H138" s="51"/>
      <c r="I138" s="51"/>
      <c r="J138" s="51"/>
      <c r="K138" s="51"/>
      <c r="L138" s="51">
        <v>305.61</v>
      </c>
      <c r="M138" s="51">
        <v>0</v>
      </c>
      <c r="N138" s="51">
        <v>611.22</v>
      </c>
      <c r="O138" s="51">
        <v>305.61</v>
      </c>
      <c r="P138" s="51">
        <v>305.61</v>
      </c>
      <c r="Q138" s="51">
        <v>414.25</v>
      </c>
      <c r="R138" s="51">
        <v>305.61</v>
      </c>
      <c r="S138" s="51">
        <v>0</v>
      </c>
      <c r="T138" s="51">
        <v>611.22</v>
      </c>
      <c r="U138" s="51">
        <v>305.61</v>
      </c>
      <c r="V138" s="51">
        <v>0</v>
      </c>
      <c r="W138" s="51">
        <v>305.61</v>
      </c>
      <c r="X138" s="51"/>
      <c r="Y138" s="51">
        <f t="shared" si="19"/>
        <v>3470.35</v>
      </c>
      <c r="Z138" s="51">
        <v>3700</v>
      </c>
      <c r="AA138" s="60">
        <v>7500</v>
      </c>
      <c r="AB138" s="102" t="s">
        <v>272</v>
      </c>
    </row>
    <row r="139" spans="1:28" ht="21.6" x14ac:dyDescent="0.3">
      <c r="A139" s="50"/>
      <c r="B139" s="50"/>
      <c r="C139" s="50"/>
      <c r="D139" s="50"/>
      <c r="E139" s="50"/>
      <c r="F139" s="50"/>
      <c r="G139" s="50" t="s">
        <v>175</v>
      </c>
      <c r="H139" s="51"/>
      <c r="I139" s="51"/>
      <c r="J139" s="51"/>
      <c r="K139" s="51"/>
      <c r="L139" s="51">
        <v>330.81</v>
      </c>
      <c r="M139" s="51">
        <v>96.32</v>
      </c>
      <c r="N139" s="51">
        <v>169.12</v>
      </c>
      <c r="O139" s="51">
        <v>97.75</v>
      </c>
      <c r="P139" s="51">
        <v>134.9</v>
      </c>
      <c r="Q139" s="51">
        <v>147.91</v>
      </c>
      <c r="R139" s="51">
        <v>325.38</v>
      </c>
      <c r="S139" s="51">
        <v>0</v>
      </c>
      <c r="T139" s="51">
        <v>265.42</v>
      </c>
      <c r="U139" s="51">
        <v>163.34</v>
      </c>
      <c r="V139" s="51">
        <v>384.91</v>
      </c>
      <c r="W139" s="51">
        <v>185.81</v>
      </c>
      <c r="X139" s="51"/>
      <c r="Y139" s="51">
        <f t="shared" si="19"/>
        <v>2301.67</v>
      </c>
      <c r="Z139" s="51">
        <v>2800</v>
      </c>
      <c r="AA139" s="60">
        <v>4000</v>
      </c>
      <c r="AB139" s="102" t="s">
        <v>271</v>
      </c>
    </row>
    <row r="140" spans="1:28" x14ac:dyDescent="0.3">
      <c r="A140" s="50"/>
      <c r="B140" s="50"/>
      <c r="C140" s="50"/>
      <c r="D140" s="50"/>
      <c r="E140" s="50"/>
      <c r="F140" s="50"/>
      <c r="G140" s="50" t="s">
        <v>176</v>
      </c>
      <c r="H140" s="51"/>
      <c r="I140" s="51"/>
      <c r="J140" s="51"/>
      <c r="K140" s="51"/>
      <c r="L140" s="51">
        <v>1549.97</v>
      </c>
      <c r="M140" s="51">
        <v>1016.67</v>
      </c>
      <c r="N140" s="51">
        <v>1015.39</v>
      </c>
      <c r="O140" s="51">
        <v>289.32</v>
      </c>
      <c r="P140" s="51">
        <v>1934.04</v>
      </c>
      <c r="Q140" s="51">
        <v>903.78</v>
      </c>
      <c r="R140" s="51">
        <v>1184.33</v>
      </c>
      <c r="S140" s="51">
        <v>443.68</v>
      </c>
      <c r="T140" s="51">
        <v>1827.36</v>
      </c>
      <c r="U140" s="51">
        <v>1086.21</v>
      </c>
      <c r="V140" s="51">
        <v>684.66</v>
      </c>
      <c r="W140" s="51">
        <v>938.47</v>
      </c>
      <c r="X140" s="51"/>
      <c r="Y140" s="51">
        <f t="shared" si="19"/>
        <v>12873.88</v>
      </c>
      <c r="Z140" s="51">
        <v>12500</v>
      </c>
      <c r="AA140" s="60">
        <v>13000</v>
      </c>
      <c r="AB140" s="102"/>
    </row>
    <row r="141" spans="1:28" ht="15" thickBot="1" x14ac:dyDescent="0.35">
      <c r="A141" s="50"/>
      <c r="B141" s="50"/>
      <c r="C141" s="50"/>
      <c r="D141" s="50"/>
      <c r="E141" s="50"/>
      <c r="F141" s="50"/>
      <c r="G141" s="50" t="s">
        <v>177</v>
      </c>
      <c r="H141" s="51"/>
      <c r="I141" s="51"/>
      <c r="J141" s="51"/>
      <c r="K141" s="51"/>
      <c r="L141" s="51">
        <v>0</v>
      </c>
      <c r="M141" s="51">
        <v>0</v>
      </c>
      <c r="N141" s="51">
        <v>188.42</v>
      </c>
      <c r="O141" s="51">
        <v>1763.16</v>
      </c>
      <c r="P141" s="51">
        <v>0</v>
      </c>
      <c r="Q141" s="51">
        <v>82</v>
      </c>
      <c r="R141" s="51">
        <v>88</v>
      </c>
      <c r="S141" s="51">
        <v>0</v>
      </c>
      <c r="T141" s="51">
        <v>3276</v>
      </c>
      <c r="U141" s="51">
        <v>0</v>
      </c>
      <c r="V141" s="51">
        <v>0</v>
      </c>
      <c r="W141" s="51">
        <v>2528.17</v>
      </c>
      <c r="X141" s="51"/>
      <c r="Y141" s="51">
        <f t="shared" si="19"/>
        <v>7925.75</v>
      </c>
      <c r="Z141" s="51">
        <v>8500</v>
      </c>
      <c r="AA141" s="60">
        <v>8500</v>
      </c>
      <c r="AB141" s="102"/>
    </row>
    <row r="142" spans="1:28" ht="15" thickBot="1" x14ac:dyDescent="0.35">
      <c r="A142" s="50"/>
      <c r="B142" s="50"/>
      <c r="C142" s="50"/>
      <c r="D142" s="50"/>
      <c r="E142" s="50"/>
      <c r="F142" s="50" t="s">
        <v>178</v>
      </c>
      <c r="G142" s="50"/>
      <c r="H142" s="53"/>
      <c r="I142" s="53"/>
      <c r="J142" s="53"/>
      <c r="K142" s="53"/>
      <c r="L142" s="53">
        <f t="shared" ref="L142:W142" si="20">ROUND(SUM(L130:L141),5)</f>
        <v>6115.43</v>
      </c>
      <c r="M142" s="53">
        <f t="shared" si="20"/>
        <v>1613.99</v>
      </c>
      <c r="N142" s="53">
        <f t="shared" si="20"/>
        <v>3615.42</v>
      </c>
      <c r="O142" s="53">
        <f t="shared" si="20"/>
        <v>5258.84</v>
      </c>
      <c r="P142" s="53">
        <f t="shared" si="20"/>
        <v>4034.75</v>
      </c>
      <c r="Q142" s="53">
        <f t="shared" si="20"/>
        <v>2541.6799999999998</v>
      </c>
      <c r="R142" s="53">
        <f t="shared" si="20"/>
        <v>5173.17</v>
      </c>
      <c r="S142" s="53">
        <f t="shared" si="20"/>
        <v>1483.68</v>
      </c>
      <c r="T142" s="53">
        <f t="shared" si="20"/>
        <v>8267.5</v>
      </c>
      <c r="U142" s="53">
        <f t="shared" si="20"/>
        <v>4524.29</v>
      </c>
      <c r="V142" s="53">
        <f t="shared" si="20"/>
        <v>4213.57</v>
      </c>
      <c r="W142" s="53">
        <f t="shared" si="20"/>
        <v>5863.06</v>
      </c>
      <c r="X142" s="53"/>
      <c r="Y142" s="53">
        <f t="shared" si="19"/>
        <v>52705.38</v>
      </c>
      <c r="Z142" s="53">
        <f>ROUND(SUM(Z130:Z141),5)</f>
        <v>68750</v>
      </c>
      <c r="AA142" s="78">
        <f>ROUND(SUM(AA130:AA141),5)</f>
        <v>73400</v>
      </c>
      <c r="AB142" s="104"/>
    </row>
    <row r="143" spans="1:28" x14ac:dyDescent="0.3">
      <c r="A143" s="50"/>
      <c r="B143" s="50"/>
      <c r="C143" s="50"/>
      <c r="D143" s="50"/>
      <c r="E143" s="50" t="s">
        <v>179</v>
      </c>
      <c r="F143" s="50"/>
      <c r="G143" s="50"/>
      <c r="H143" s="51"/>
      <c r="I143" s="51"/>
      <c r="J143" s="51"/>
      <c r="K143" s="51"/>
      <c r="L143" s="51">
        <f t="shared" ref="L143:W143" si="21">ROUND(L76+L80+L119+L142,5)</f>
        <v>11309.88</v>
      </c>
      <c r="M143" s="51">
        <f t="shared" si="21"/>
        <v>16749.12</v>
      </c>
      <c r="N143" s="51">
        <f t="shared" si="21"/>
        <v>12622.71</v>
      </c>
      <c r="O143" s="51">
        <f t="shared" si="21"/>
        <v>11103.24</v>
      </c>
      <c r="P143" s="51">
        <f t="shared" si="21"/>
        <v>11446.41</v>
      </c>
      <c r="Q143" s="51">
        <f t="shared" si="21"/>
        <v>10453.459999999999</v>
      </c>
      <c r="R143" s="51">
        <f t="shared" si="21"/>
        <v>11012.23</v>
      </c>
      <c r="S143" s="51">
        <f t="shared" si="21"/>
        <v>6587.86</v>
      </c>
      <c r="T143" s="51">
        <f t="shared" si="21"/>
        <v>15896.94</v>
      </c>
      <c r="U143" s="51">
        <f t="shared" si="21"/>
        <v>12377.06</v>
      </c>
      <c r="V143" s="51">
        <f t="shared" si="21"/>
        <v>10661.28</v>
      </c>
      <c r="W143" s="51">
        <f t="shared" si="21"/>
        <v>10720.98</v>
      </c>
      <c r="X143" s="51"/>
      <c r="Y143" s="51">
        <f t="shared" si="19"/>
        <v>140941.17000000001</v>
      </c>
      <c r="Z143" s="51">
        <f>ROUND(Z76+Z80+Z119+Z142,5)</f>
        <v>248400</v>
      </c>
      <c r="AA143" s="60">
        <f>ROUND(AA76+AA80+AA119+AA142,5)</f>
        <v>255150</v>
      </c>
      <c r="AB143" s="102"/>
    </row>
    <row r="144" spans="1:28" x14ac:dyDescent="0.3">
      <c r="A144" s="50"/>
      <c r="B144" s="50"/>
      <c r="C144" s="50"/>
      <c r="D144" s="50"/>
      <c r="E144" s="50" t="s">
        <v>180</v>
      </c>
      <c r="F144" s="50"/>
      <c r="G144" s="50"/>
      <c r="H144" s="51"/>
      <c r="I144" s="51"/>
      <c r="J144" s="51"/>
      <c r="K144" s="51"/>
      <c r="L144" s="51"/>
      <c r="M144" s="51"/>
      <c r="N144" s="51"/>
      <c r="O144" s="51"/>
      <c r="P144" s="51"/>
      <c r="Q144" s="51"/>
      <c r="R144" s="51"/>
      <c r="S144" s="51"/>
      <c r="T144" s="51"/>
      <c r="U144" s="51"/>
      <c r="V144" s="51"/>
      <c r="W144" s="51"/>
      <c r="X144" s="51"/>
      <c r="Y144" s="51"/>
      <c r="Z144" s="51"/>
      <c r="AA144" s="60"/>
      <c r="AB144" s="102"/>
    </row>
    <row r="145" spans="1:28" x14ac:dyDescent="0.3">
      <c r="A145" s="50"/>
      <c r="B145" s="50"/>
      <c r="C145" s="50"/>
      <c r="D145" s="50"/>
      <c r="E145" s="50"/>
      <c r="F145" s="50" t="s">
        <v>181</v>
      </c>
      <c r="G145" s="50"/>
      <c r="H145" s="51"/>
      <c r="I145" s="51"/>
      <c r="J145" s="51"/>
      <c r="K145" s="51"/>
      <c r="L145" s="51"/>
      <c r="M145" s="51"/>
      <c r="N145" s="51"/>
      <c r="O145" s="51"/>
      <c r="P145" s="51"/>
      <c r="Q145" s="51"/>
      <c r="R145" s="51"/>
      <c r="S145" s="51"/>
      <c r="T145" s="51"/>
      <c r="U145" s="51"/>
      <c r="V145" s="51"/>
      <c r="W145" s="51"/>
      <c r="X145" s="51"/>
      <c r="Y145" s="51"/>
      <c r="Z145" s="51"/>
      <c r="AA145" s="60"/>
      <c r="AB145" s="102"/>
    </row>
    <row r="146" spans="1:28" ht="22.8" customHeight="1" thickBot="1" x14ac:dyDescent="0.35">
      <c r="A146" s="50"/>
      <c r="B146" s="50"/>
      <c r="C146" s="50"/>
      <c r="D146" s="50"/>
      <c r="E146" s="50"/>
      <c r="F146" s="50"/>
      <c r="G146" s="50" t="s">
        <v>182</v>
      </c>
      <c r="H146" s="52"/>
      <c r="I146" s="52"/>
      <c r="J146" s="52"/>
      <c r="K146" s="52"/>
      <c r="L146" s="52">
        <v>0</v>
      </c>
      <c r="M146" s="52">
        <v>0</v>
      </c>
      <c r="N146" s="52">
        <v>0</v>
      </c>
      <c r="O146" s="52">
        <v>0</v>
      </c>
      <c r="P146" s="52">
        <v>0</v>
      </c>
      <c r="Q146" s="52">
        <v>0</v>
      </c>
      <c r="R146" s="52">
        <v>0</v>
      </c>
      <c r="S146" s="52">
        <v>0</v>
      </c>
      <c r="T146" s="52">
        <v>0</v>
      </c>
      <c r="U146" s="52">
        <v>0</v>
      </c>
      <c r="V146" s="52">
        <v>0</v>
      </c>
      <c r="W146" s="52">
        <v>50812.91</v>
      </c>
      <c r="X146" s="52"/>
      <c r="Y146" s="52">
        <f>ROUND(SUM(H146:X146),5)</f>
        <v>50812.91</v>
      </c>
      <c r="Z146" s="52">
        <v>0</v>
      </c>
      <c r="AA146" s="59">
        <v>0</v>
      </c>
      <c r="AB146" s="103" t="s">
        <v>208</v>
      </c>
    </row>
    <row r="147" spans="1:28" x14ac:dyDescent="0.3">
      <c r="A147" s="50"/>
      <c r="B147" s="50"/>
      <c r="C147" s="50"/>
      <c r="D147" s="50"/>
      <c r="E147" s="50"/>
      <c r="F147" s="50" t="s">
        <v>183</v>
      </c>
      <c r="G147" s="50"/>
      <c r="H147" s="51"/>
      <c r="I147" s="51"/>
      <c r="J147" s="51"/>
      <c r="K147" s="51"/>
      <c r="L147" s="51">
        <f t="shared" ref="L147:W147" si="22">ROUND(SUM(L145:L146),5)</f>
        <v>0</v>
      </c>
      <c r="M147" s="51">
        <f t="shared" si="22"/>
        <v>0</v>
      </c>
      <c r="N147" s="51">
        <f t="shared" si="22"/>
        <v>0</v>
      </c>
      <c r="O147" s="51">
        <f t="shared" si="22"/>
        <v>0</v>
      </c>
      <c r="P147" s="51">
        <f t="shared" si="22"/>
        <v>0</v>
      </c>
      <c r="Q147" s="51">
        <f t="shared" si="22"/>
        <v>0</v>
      </c>
      <c r="R147" s="51">
        <f t="shared" si="22"/>
        <v>0</v>
      </c>
      <c r="S147" s="51">
        <f t="shared" si="22"/>
        <v>0</v>
      </c>
      <c r="T147" s="51">
        <f t="shared" si="22"/>
        <v>0</v>
      </c>
      <c r="U147" s="51">
        <f t="shared" si="22"/>
        <v>0</v>
      </c>
      <c r="V147" s="51">
        <f t="shared" si="22"/>
        <v>0</v>
      </c>
      <c r="W147" s="51">
        <f t="shared" si="22"/>
        <v>50812.91</v>
      </c>
      <c r="X147" s="51"/>
      <c r="Y147" s="51">
        <f>ROUND(SUM(H147:X147),5)</f>
        <v>50812.91</v>
      </c>
      <c r="Z147" s="51">
        <f>ROUND(SUM(Z145:Z146),5)</f>
        <v>0</v>
      </c>
      <c r="AA147" s="60">
        <f>ROUND(SUM(AA145:AA146),5)</f>
        <v>0</v>
      </c>
      <c r="AB147" s="102"/>
    </row>
    <row r="148" spans="1:28" ht="15" thickBot="1" x14ac:dyDescent="0.35">
      <c r="A148" s="50"/>
      <c r="B148" s="50"/>
      <c r="C148" s="50"/>
      <c r="D148" s="50"/>
      <c r="E148" s="50"/>
      <c r="F148" s="50" t="s">
        <v>184</v>
      </c>
      <c r="G148" s="50"/>
      <c r="H148" s="52"/>
      <c r="I148" s="52"/>
      <c r="J148" s="52"/>
      <c r="K148" s="52"/>
      <c r="L148" s="52">
        <v>298.70999999999998</v>
      </c>
      <c r="M148" s="52">
        <v>172.26</v>
      </c>
      <c r="N148" s="52">
        <v>191.39</v>
      </c>
      <c r="O148" s="52">
        <v>0</v>
      </c>
      <c r="P148" s="52">
        <v>0</v>
      </c>
      <c r="Q148" s="52">
        <v>689.18</v>
      </c>
      <c r="R148" s="52">
        <v>484.71</v>
      </c>
      <c r="S148" s="52">
        <v>0</v>
      </c>
      <c r="T148" s="52">
        <v>357.28</v>
      </c>
      <c r="U148" s="52">
        <v>370.04</v>
      </c>
      <c r="V148" s="52">
        <v>197.78</v>
      </c>
      <c r="W148" s="52">
        <v>416.65</v>
      </c>
      <c r="X148" s="52"/>
      <c r="Y148" s="52">
        <f>ROUND(SUM(H148:X148),5)</f>
        <v>3178</v>
      </c>
      <c r="Z148" s="52">
        <v>4000</v>
      </c>
      <c r="AA148" s="59">
        <v>4000</v>
      </c>
      <c r="AB148" s="103"/>
    </row>
    <row r="149" spans="1:28" x14ac:dyDescent="0.3">
      <c r="A149" s="50"/>
      <c r="B149" s="50"/>
      <c r="C149" s="50"/>
      <c r="D149" s="50"/>
      <c r="E149" s="50" t="s">
        <v>185</v>
      </c>
      <c r="F149" s="50"/>
      <c r="G149" s="50"/>
      <c r="H149" s="51"/>
      <c r="I149" s="51"/>
      <c r="J149" s="51"/>
      <c r="K149" s="51"/>
      <c r="L149" s="51">
        <f t="shared" ref="L149:W149" si="23">ROUND(L144+SUM(L147:L148),5)</f>
        <v>298.70999999999998</v>
      </c>
      <c r="M149" s="51">
        <f t="shared" si="23"/>
        <v>172.26</v>
      </c>
      <c r="N149" s="51">
        <f t="shared" si="23"/>
        <v>191.39</v>
      </c>
      <c r="O149" s="51">
        <f t="shared" si="23"/>
        <v>0</v>
      </c>
      <c r="P149" s="51">
        <f t="shared" si="23"/>
        <v>0</v>
      </c>
      <c r="Q149" s="51">
        <f t="shared" si="23"/>
        <v>689.18</v>
      </c>
      <c r="R149" s="51">
        <f t="shared" si="23"/>
        <v>484.71</v>
      </c>
      <c r="S149" s="51">
        <f t="shared" si="23"/>
        <v>0</v>
      </c>
      <c r="T149" s="51">
        <f t="shared" si="23"/>
        <v>357.28</v>
      </c>
      <c r="U149" s="51">
        <f t="shared" si="23"/>
        <v>370.04</v>
      </c>
      <c r="V149" s="51">
        <f t="shared" si="23"/>
        <v>197.78</v>
      </c>
      <c r="W149" s="51">
        <f t="shared" si="23"/>
        <v>51229.56</v>
      </c>
      <c r="X149" s="51"/>
      <c r="Y149" s="51">
        <f>ROUND(SUM(H149:X149),5)</f>
        <v>53990.91</v>
      </c>
      <c r="Z149" s="51">
        <f>ROUND(Z144+SUM(Z147:Z148),5)</f>
        <v>4000</v>
      </c>
      <c r="AA149" s="60">
        <f>ROUND(AA144+SUM(AA147:AA148),5)</f>
        <v>4000</v>
      </c>
      <c r="AB149" s="102"/>
    </row>
    <row r="150" spans="1:28" x14ac:dyDescent="0.3">
      <c r="A150" s="50"/>
      <c r="B150" s="50"/>
      <c r="C150" s="50"/>
      <c r="D150" s="50"/>
      <c r="E150" s="50" t="s">
        <v>186</v>
      </c>
      <c r="F150" s="50"/>
      <c r="G150" s="50"/>
      <c r="H150" s="51"/>
      <c r="I150" s="51"/>
      <c r="J150" s="51"/>
      <c r="K150" s="51"/>
      <c r="L150" s="51"/>
      <c r="M150" s="51"/>
      <c r="N150" s="51"/>
      <c r="O150" s="51"/>
      <c r="P150" s="51"/>
      <c r="Q150" s="51"/>
      <c r="R150" s="51"/>
      <c r="S150" s="51"/>
      <c r="T150" s="51"/>
      <c r="U150" s="51"/>
      <c r="V150" s="51"/>
      <c r="W150" s="51"/>
      <c r="X150" s="51"/>
      <c r="Y150" s="51"/>
      <c r="Z150" s="51"/>
      <c r="AA150" s="60"/>
      <c r="AB150" s="102"/>
    </row>
    <row r="151" spans="1:28" x14ac:dyDescent="0.3">
      <c r="A151" s="50"/>
      <c r="B151" s="50"/>
      <c r="C151" s="50"/>
      <c r="D151" s="50"/>
      <c r="E151" s="50"/>
      <c r="F151" s="50" t="s">
        <v>187</v>
      </c>
      <c r="G151" s="50"/>
      <c r="H151" s="51"/>
      <c r="I151" s="51"/>
      <c r="J151" s="51"/>
      <c r="K151" s="51"/>
      <c r="L151" s="51"/>
      <c r="M151" s="51"/>
      <c r="N151" s="51"/>
      <c r="O151" s="51"/>
      <c r="P151" s="51"/>
      <c r="Q151" s="51"/>
      <c r="R151" s="51"/>
      <c r="S151" s="51"/>
      <c r="T151" s="51"/>
      <c r="U151" s="51"/>
      <c r="V151" s="51"/>
      <c r="W151" s="51"/>
      <c r="X151" s="51"/>
      <c r="Y151" s="51"/>
      <c r="Z151" s="51"/>
      <c r="AA151" s="60"/>
      <c r="AB151" s="102"/>
    </row>
    <row r="152" spans="1:28" x14ac:dyDescent="0.3">
      <c r="A152" s="50"/>
      <c r="B152" s="50"/>
      <c r="C152" s="50"/>
      <c r="D152" s="50"/>
      <c r="E152" s="50"/>
      <c r="F152" s="50"/>
      <c r="G152" s="50" t="s">
        <v>204</v>
      </c>
      <c r="H152" s="51"/>
      <c r="I152" s="51"/>
      <c r="J152" s="51"/>
      <c r="K152" s="51"/>
      <c r="L152" s="51">
        <v>0</v>
      </c>
      <c r="M152" s="51">
        <v>0</v>
      </c>
      <c r="N152" s="51">
        <v>0</v>
      </c>
      <c r="O152" s="51">
        <v>0</v>
      </c>
      <c r="P152" s="51">
        <v>0</v>
      </c>
      <c r="Q152" s="51">
        <v>0</v>
      </c>
      <c r="R152" s="51">
        <v>0</v>
      </c>
      <c r="S152" s="51">
        <v>0</v>
      </c>
      <c r="T152" s="51">
        <v>0</v>
      </c>
      <c r="U152" s="51">
        <v>0</v>
      </c>
      <c r="V152" s="51">
        <v>0</v>
      </c>
      <c r="W152" s="51">
        <v>0</v>
      </c>
      <c r="X152" s="51"/>
      <c r="Y152" s="51">
        <f>ROUND(SUM(H152:X152),5)</f>
        <v>0</v>
      </c>
      <c r="Z152" s="51">
        <v>100000</v>
      </c>
      <c r="AA152" s="60">
        <v>100000</v>
      </c>
      <c r="AB152" s="102"/>
    </row>
    <row r="153" spans="1:28" x14ac:dyDescent="0.3">
      <c r="A153" s="50"/>
      <c r="B153" s="50"/>
      <c r="C153" s="50"/>
      <c r="D153" s="50"/>
      <c r="E153" s="50"/>
      <c r="F153" s="50"/>
      <c r="G153" s="50" t="s">
        <v>205</v>
      </c>
      <c r="H153" s="51"/>
      <c r="I153" s="51"/>
      <c r="J153" s="51"/>
      <c r="K153" s="51"/>
      <c r="L153" s="51">
        <v>0</v>
      </c>
      <c r="M153" s="51">
        <v>0</v>
      </c>
      <c r="N153" s="51">
        <v>0</v>
      </c>
      <c r="O153" s="51">
        <v>0</v>
      </c>
      <c r="P153" s="51">
        <v>0</v>
      </c>
      <c r="Q153" s="51">
        <v>0</v>
      </c>
      <c r="R153" s="51">
        <v>0</v>
      </c>
      <c r="S153" s="51">
        <v>0</v>
      </c>
      <c r="T153" s="51">
        <v>0</v>
      </c>
      <c r="U153" s="51">
        <v>0</v>
      </c>
      <c r="V153" s="51">
        <v>0</v>
      </c>
      <c r="W153" s="51">
        <v>0</v>
      </c>
      <c r="X153" s="51"/>
      <c r="Y153" s="51">
        <f>ROUND(SUM(H153:X153),5)</f>
        <v>0</v>
      </c>
      <c r="Z153" s="51">
        <v>6000</v>
      </c>
      <c r="AA153" s="60">
        <v>6000</v>
      </c>
      <c r="AB153" s="102"/>
    </row>
    <row r="154" spans="1:28" x14ac:dyDescent="0.3">
      <c r="A154" s="50"/>
      <c r="B154" s="50"/>
      <c r="C154" s="50"/>
      <c r="D154" s="50"/>
      <c r="E154" s="50"/>
      <c r="F154" s="50"/>
      <c r="G154" s="50" t="s">
        <v>188</v>
      </c>
      <c r="H154" s="51"/>
      <c r="I154" s="51"/>
      <c r="J154" s="51"/>
      <c r="K154" s="51"/>
      <c r="L154" s="51">
        <v>0</v>
      </c>
      <c r="M154" s="51">
        <v>0</v>
      </c>
      <c r="N154" s="51">
        <v>0</v>
      </c>
      <c r="O154" s="51">
        <v>0</v>
      </c>
      <c r="P154" s="51">
        <v>0</v>
      </c>
      <c r="Q154" s="51">
        <v>0</v>
      </c>
      <c r="R154" s="51">
        <v>0</v>
      </c>
      <c r="S154" s="51">
        <v>0</v>
      </c>
      <c r="T154" s="51">
        <v>0</v>
      </c>
      <c r="U154" s="51">
        <v>0</v>
      </c>
      <c r="V154" s="51">
        <v>0</v>
      </c>
      <c r="W154" s="51">
        <v>0</v>
      </c>
      <c r="X154" s="51"/>
      <c r="Y154" s="51">
        <f>ROUND(SUM(H154:X154),5)</f>
        <v>0</v>
      </c>
      <c r="Z154" s="51">
        <v>7500</v>
      </c>
      <c r="AA154" s="60">
        <v>7500</v>
      </c>
      <c r="AB154" s="102"/>
    </row>
    <row r="155" spans="1:28" ht="15" thickBot="1" x14ac:dyDescent="0.35">
      <c r="A155" s="50"/>
      <c r="B155" s="50"/>
      <c r="C155" s="50"/>
      <c r="D155" s="50"/>
      <c r="E155" s="50"/>
      <c r="F155" s="50"/>
      <c r="G155" s="50" t="s">
        <v>245</v>
      </c>
      <c r="H155" s="52"/>
      <c r="I155" s="52"/>
      <c r="J155" s="52"/>
      <c r="K155" s="52"/>
      <c r="L155" s="52">
        <v>0</v>
      </c>
      <c r="M155" s="52">
        <v>0</v>
      </c>
      <c r="N155" s="52">
        <v>0</v>
      </c>
      <c r="O155" s="52">
        <v>0</v>
      </c>
      <c r="P155" s="52">
        <v>0</v>
      </c>
      <c r="Q155" s="52">
        <v>0</v>
      </c>
      <c r="R155" s="52">
        <v>0</v>
      </c>
      <c r="S155" s="52">
        <v>0</v>
      </c>
      <c r="T155" s="52">
        <v>0</v>
      </c>
      <c r="U155" s="52">
        <v>0</v>
      </c>
      <c r="V155" s="52">
        <v>0</v>
      </c>
      <c r="W155" s="52">
        <v>0</v>
      </c>
      <c r="X155" s="52"/>
      <c r="Y155" s="52">
        <f>ROUND(SUM(H155:X155),5)</f>
        <v>0</v>
      </c>
      <c r="Z155" s="52">
        <v>6000</v>
      </c>
      <c r="AA155" s="59">
        <v>6000</v>
      </c>
      <c r="AB155" s="103"/>
    </row>
    <row r="156" spans="1:28" x14ac:dyDescent="0.3">
      <c r="A156" s="50"/>
      <c r="B156" s="50"/>
      <c r="C156" s="50"/>
      <c r="D156" s="50"/>
      <c r="E156" s="50"/>
      <c r="F156" s="50" t="s">
        <v>189</v>
      </c>
      <c r="G156" s="50"/>
      <c r="H156" s="51"/>
      <c r="I156" s="51"/>
      <c r="J156" s="51"/>
      <c r="K156" s="51"/>
      <c r="L156" s="51">
        <f t="shared" ref="L156:W156" si="24">ROUND(SUM(L151:L155),5)</f>
        <v>0</v>
      </c>
      <c r="M156" s="51">
        <f t="shared" si="24"/>
        <v>0</v>
      </c>
      <c r="N156" s="51">
        <f t="shared" si="24"/>
        <v>0</v>
      </c>
      <c r="O156" s="51">
        <f t="shared" si="24"/>
        <v>0</v>
      </c>
      <c r="P156" s="51">
        <f t="shared" si="24"/>
        <v>0</v>
      </c>
      <c r="Q156" s="51">
        <f t="shared" si="24"/>
        <v>0</v>
      </c>
      <c r="R156" s="51">
        <f t="shared" si="24"/>
        <v>0</v>
      </c>
      <c r="S156" s="51">
        <f t="shared" si="24"/>
        <v>0</v>
      </c>
      <c r="T156" s="51">
        <f t="shared" si="24"/>
        <v>0</v>
      </c>
      <c r="U156" s="51">
        <f t="shared" si="24"/>
        <v>0</v>
      </c>
      <c r="V156" s="51">
        <f t="shared" si="24"/>
        <v>0</v>
      </c>
      <c r="W156" s="51">
        <f t="shared" si="24"/>
        <v>0</v>
      </c>
      <c r="X156" s="51"/>
      <c r="Y156" s="51">
        <f>ROUND(SUM(H156:X156),5)</f>
        <v>0</v>
      </c>
      <c r="Z156" s="51">
        <f>ROUND(SUM(Z151:Z155),5)</f>
        <v>119500</v>
      </c>
      <c r="AA156" s="60">
        <f>ROUND(SUM(AA151:AA155),5)</f>
        <v>119500</v>
      </c>
      <c r="AB156" s="102"/>
    </row>
    <row r="157" spans="1:28" x14ac:dyDescent="0.3">
      <c r="A157" s="50"/>
      <c r="B157" s="50"/>
      <c r="C157" s="50"/>
      <c r="D157" s="50"/>
      <c r="E157" s="50"/>
      <c r="F157" s="50" t="s">
        <v>190</v>
      </c>
      <c r="G157" s="50"/>
      <c r="H157" s="51"/>
      <c r="I157" s="51"/>
      <c r="J157" s="51"/>
      <c r="K157" s="51"/>
      <c r="L157" s="51"/>
      <c r="M157" s="51"/>
      <c r="N157" s="51"/>
      <c r="O157" s="51"/>
      <c r="P157" s="51"/>
      <c r="Q157" s="51"/>
      <c r="R157" s="51"/>
      <c r="S157" s="51"/>
      <c r="T157" s="51"/>
      <c r="U157" s="51"/>
      <c r="V157" s="51"/>
      <c r="W157" s="51"/>
      <c r="X157" s="51"/>
      <c r="Y157" s="51"/>
      <c r="Z157" s="51"/>
      <c r="AA157" s="60"/>
      <c r="AB157" s="102"/>
    </row>
    <row r="158" spans="1:28" ht="15" thickBot="1" x14ac:dyDescent="0.35">
      <c r="A158" s="50"/>
      <c r="B158" s="50"/>
      <c r="C158" s="50"/>
      <c r="D158" s="50"/>
      <c r="E158" s="50"/>
      <c r="F158" s="50"/>
      <c r="G158" s="50" t="s">
        <v>191</v>
      </c>
      <c r="H158" s="52"/>
      <c r="I158" s="52"/>
      <c r="J158" s="52"/>
      <c r="K158" s="52"/>
      <c r="L158" s="52">
        <v>0</v>
      </c>
      <c r="M158" s="52">
        <v>0</v>
      </c>
      <c r="N158" s="52">
        <v>5379.38</v>
      </c>
      <c r="O158" s="52">
        <v>0</v>
      </c>
      <c r="P158" s="52">
        <v>0</v>
      </c>
      <c r="Q158" s="52">
        <v>0</v>
      </c>
      <c r="R158" s="52">
        <v>0</v>
      </c>
      <c r="S158" s="52">
        <v>0</v>
      </c>
      <c r="T158" s="52">
        <v>0</v>
      </c>
      <c r="U158" s="52">
        <v>0</v>
      </c>
      <c r="V158" s="52">
        <v>0</v>
      </c>
      <c r="W158" s="52">
        <v>0</v>
      </c>
      <c r="X158" s="52"/>
      <c r="Y158" s="52">
        <f>ROUND(SUM(H158:X158),5)</f>
        <v>5379.38</v>
      </c>
      <c r="Z158" s="52">
        <v>150000</v>
      </c>
      <c r="AA158" s="59">
        <v>150000</v>
      </c>
      <c r="AB158" s="103" t="s">
        <v>257</v>
      </c>
    </row>
    <row r="159" spans="1:28" x14ac:dyDescent="0.3">
      <c r="A159" s="50"/>
      <c r="B159" s="50"/>
      <c r="C159" s="50"/>
      <c r="D159" s="50"/>
      <c r="E159" s="50"/>
      <c r="F159" s="50" t="s">
        <v>192</v>
      </c>
      <c r="G159" s="50"/>
      <c r="H159" s="51"/>
      <c r="I159" s="51"/>
      <c r="J159" s="51"/>
      <c r="K159" s="51"/>
      <c r="L159" s="51">
        <f t="shared" ref="L159:W159" si="25">ROUND(SUM(L157:L158),5)</f>
        <v>0</v>
      </c>
      <c r="M159" s="51">
        <f t="shared" si="25"/>
        <v>0</v>
      </c>
      <c r="N159" s="51">
        <f t="shared" si="25"/>
        <v>5379.38</v>
      </c>
      <c r="O159" s="51">
        <f t="shared" si="25"/>
        <v>0</v>
      </c>
      <c r="P159" s="51">
        <f t="shared" si="25"/>
        <v>0</v>
      </c>
      <c r="Q159" s="51">
        <f t="shared" si="25"/>
        <v>0</v>
      </c>
      <c r="R159" s="51">
        <f t="shared" si="25"/>
        <v>0</v>
      </c>
      <c r="S159" s="51">
        <f t="shared" si="25"/>
        <v>0</v>
      </c>
      <c r="T159" s="51">
        <f t="shared" si="25"/>
        <v>0</v>
      </c>
      <c r="U159" s="51">
        <f t="shared" si="25"/>
        <v>0</v>
      </c>
      <c r="V159" s="51">
        <f t="shared" si="25"/>
        <v>0</v>
      </c>
      <c r="W159" s="51">
        <f t="shared" si="25"/>
        <v>0</v>
      </c>
      <c r="X159" s="51"/>
      <c r="Y159" s="51">
        <f>ROUND(SUM(H159:X159),5)</f>
        <v>5379.38</v>
      </c>
      <c r="Z159" s="51">
        <f>ROUND(SUM(Z157:Z158),5)</f>
        <v>150000</v>
      </c>
      <c r="AA159" s="60">
        <f>ROUND(SUM(AA157:AA158),5)</f>
        <v>150000</v>
      </c>
      <c r="AB159" s="102"/>
    </row>
    <row r="160" spans="1:28" x14ac:dyDescent="0.3">
      <c r="A160" s="50"/>
      <c r="B160" s="50"/>
      <c r="C160" s="50"/>
      <c r="D160" s="50"/>
      <c r="E160" s="50"/>
      <c r="F160" s="50" t="s">
        <v>193</v>
      </c>
      <c r="G160" s="50"/>
      <c r="H160" s="51"/>
      <c r="I160" s="51"/>
      <c r="J160" s="51"/>
      <c r="K160" s="51"/>
      <c r="L160" s="51"/>
      <c r="M160" s="51"/>
      <c r="N160" s="51"/>
      <c r="O160" s="51"/>
      <c r="P160" s="51"/>
      <c r="Q160" s="51"/>
      <c r="R160" s="51"/>
      <c r="S160" s="51"/>
      <c r="T160" s="51"/>
      <c r="U160" s="51"/>
      <c r="V160" s="51"/>
      <c r="W160" s="51"/>
      <c r="X160" s="51"/>
      <c r="Y160" s="51"/>
      <c r="Z160" s="51"/>
      <c r="AA160" s="60"/>
      <c r="AB160" s="102"/>
    </row>
    <row r="161" spans="1:28" x14ac:dyDescent="0.3">
      <c r="A161" s="50"/>
      <c r="B161" s="50"/>
      <c r="C161" s="50"/>
      <c r="D161" s="50"/>
      <c r="E161" s="50"/>
      <c r="F161" s="50"/>
      <c r="G161" s="50" t="s">
        <v>194</v>
      </c>
      <c r="H161" s="51"/>
      <c r="I161" s="51"/>
      <c r="J161" s="51"/>
      <c r="K161" s="51"/>
      <c r="L161" s="51">
        <v>0</v>
      </c>
      <c r="M161" s="51">
        <v>0</v>
      </c>
      <c r="N161" s="51">
        <v>0</v>
      </c>
      <c r="O161" s="51">
        <v>0</v>
      </c>
      <c r="P161" s="51">
        <v>0</v>
      </c>
      <c r="Q161" s="51">
        <v>0</v>
      </c>
      <c r="R161" s="51">
        <v>0</v>
      </c>
      <c r="S161" s="51">
        <v>0</v>
      </c>
      <c r="T161" s="51">
        <v>9137.67</v>
      </c>
      <c r="U161" s="51">
        <v>0</v>
      </c>
      <c r="V161" s="51">
        <v>0</v>
      </c>
      <c r="W161" s="51">
        <v>0</v>
      </c>
      <c r="X161" s="51"/>
      <c r="Y161" s="51">
        <f>ROUND(SUM(H161:X161),5)</f>
        <v>9137.67</v>
      </c>
      <c r="Z161" s="51">
        <v>75000</v>
      </c>
      <c r="AA161" s="60">
        <v>60000</v>
      </c>
      <c r="AB161" s="102"/>
    </row>
    <row r="162" spans="1:28" x14ac:dyDescent="0.3">
      <c r="A162" s="50"/>
      <c r="B162" s="50"/>
      <c r="C162" s="50"/>
      <c r="D162" s="50"/>
      <c r="E162" s="50"/>
      <c r="F162" s="50"/>
      <c r="G162" s="50" t="s">
        <v>195</v>
      </c>
      <c r="H162" s="51"/>
      <c r="I162" s="51"/>
      <c r="J162" s="51"/>
      <c r="K162" s="51"/>
      <c r="L162" s="51">
        <v>0</v>
      </c>
      <c r="M162" s="51">
        <v>0</v>
      </c>
      <c r="N162" s="51">
        <v>0</v>
      </c>
      <c r="O162" s="51">
        <v>0</v>
      </c>
      <c r="P162" s="51">
        <v>0</v>
      </c>
      <c r="Q162" s="51">
        <v>0</v>
      </c>
      <c r="R162" s="51">
        <v>0</v>
      </c>
      <c r="S162" s="51">
        <v>2082.06</v>
      </c>
      <c r="T162" s="51">
        <v>0</v>
      </c>
      <c r="U162" s="51">
        <v>0</v>
      </c>
      <c r="V162" s="51">
        <v>0</v>
      </c>
      <c r="W162" s="51">
        <v>13119.14</v>
      </c>
      <c r="X162" s="51"/>
      <c r="Y162" s="51">
        <f>ROUND(SUM(H162:X162),5)</f>
        <v>15201.2</v>
      </c>
      <c r="Z162" s="51">
        <v>17000</v>
      </c>
      <c r="AA162" s="60">
        <v>17000</v>
      </c>
      <c r="AB162" s="102"/>
    </row>
    <row r="163" spans="1:28" ht="22.2" thickBot="1" x14ac:dyDescent="0.35">
      <c r="A163" s="50"/>
      <c r="B163" s="50"/>
      <c r="C163" s="50"/>
      <c r="D163" s="50"/>
      <c r="E163" s="50"/>
      <c r="F163" s="50"/>
      <c r="G163" s="50" t="s">
        <v>196</v>
      </c>
      <c r="H163" s="51"/>
      <c r="I163" s="51"/>
      <c r="J163" s="51"/>
      <c r="K163" s="51"/>
      <c r="L163" s="51">
        <v>0</v>
      </c>
      <c r="M163" s="51">
        <v>1945</v>
      </c>
      <c r="N163" s="51">
        <v>0</v>
      </c>
      <c r="O163" s="51">
        <v>0</v>
      </c>
      <c r="P163" s="51">
        <v>0</v>
      </c>
      <c r="Q163" s="51">
        <v>0</v>
      </c>
      <c r="R163" s="51">
        <v>0</v>
      </c>
      <c r="S163" s="51">
        <v>0</v>
      </c>
      <c r="T163" s="51">
        <v>0</v>
      </c>
      <c r="U163" s="51">
        <v>0</v>
      </c>
      <c r="V163" s="51">
        <v>0</v>
      </c>
      <c r="W163" s="51">
        <v>0</v>
      </c>
      <c r="X163" s="51"/>
      <c r="Y163" s="51">
        <f>ROUND(SUM(H163:X163),5)</f>
        <v>1945</v>
      </c>
      <c r="Z163" s="51">
        <v>5000</v>
      </c>
      <c r="AA163" s="60">
        <v>5000</v>
      </c>
      <c r="AB163" s="102" t="s">
        <v>260</v>
      </c>
    </row>
    <row r="164" spans="1:28" x14ac:dyDescent="0.3">
      <c r="A164" s="50"/>
      <c r="B164" s="50"/>
      <c r="C164" s="50"/>
      <c r="D164" s="50"/>
      <c r="E164" s="50"/>
      <c r="F164" s="50" t="s">
        <v>197</v>
      </c>
      <c r="G164" s="50"/>
      <c r="H164" s="54"/>
      <c r="I164" s="54"/>
      <c r="J164" s="54"/>
      <c r="K164" s="54"/>
      <c r="L164" s="54">
        <f t="shared" ref="L164:W164" si="26">ROUND(SUM(L160:L163),5)</f>
        <v>0</v>
      </c>
      <c r="M164" s="54">
        <f t="shared" si="26"/>
        <v>1945</v>
      </c>
      <c r="N164" s="54">
        <f t="shared" si="26"/>
        <v>0</v>
      </c>
      <c r="O164" s="54">
        <f t="shared" si="26"/>
        <v>0</v>
      </c>
      <c r="P164" s="54">
        <f t="shared" si="26"/>
        <v>0</v>
      </c>
      <c r="Q164" s="54">
        <f t="shared" si="26"/>
        <v>0</v>
      </c>
      <c r="R164" s="54">
        <f t="shared" si="26"/>
        <v>0</v>
      </c>
      <c r="S164" s="54">
        <f t="shared" si="26"/>
        <v>2082.06</v>
      </c>
      <c r="T164" s="54">
        <f t="shared" si="26"/>
        <v>9137.67</v>
      </c>
      <c r="U164" s="54">
        <f t="shared" si="26"/>
        <v>0</v>
      </c>
      <c r="V164" s="54">
        <f t="shared" si="26"/>
        <v>0</v>
      </c>
      <c r="W164" s="54">
        <f t="shared" si="26"/>
        <v>13119.14</v>
      </c>
      <c r="X164" s="54"/>
      <c r="Y164" s="54">
        <f>ROUND(SUM(H164:X164),5)</f>
        <v>26283.87</v>
      </c>
      <c r="Z164" s="54">
        <f>ROUND(SUM(Z160:Z163),5)</f>
        <v>97000</v>
      </c>
      <c r="AA164" s="61">
        <f>ROUND(SUM(AA160:AA163),5)</f>
        <v>82000</v>
      </c>
      <c r="AB164" s="105"/>
    </row>
    <row r="165" spans="1:28" x14ac:dyDescent="0.3">
      <c r="A165" s="50"/>
      <c r="B165" s="50"/>
      <c r="C165" s="50"/>
      <c r="D165" s="50"/>
      <c r="E165" s="50" t="s">
        <v>198</v>
      </c>
      <c r="F165" s="50"/>
      <c r="G165" s="50"/>
      <c r="H165" s="51"/>
      <c r="I165" s="51"/>
      <c r="J165" s="51"/>
      <c r="K165" s="51"/>
      <c r="L165" s="70">
        <f t="shared" ref="L165:W165" si="27">ROUND(L150+L156+L159+L164,5)</f>
        <v>0</v>
      </c>
      <c r="M165" s="70">
        <f t="shared" si="27"/>
        <v>1945</v>
      </c>
      <c r="N165" s="70">
        <f t="shared" si="27"/>
        <v>5379.38</v>
      </c>
      <c r="O165" s="70">
        <f t="shared" si="27"/>
        <v>0</v>
      </c>
      <c r="P165" s="70">
        <f t="shared" si="27"/>
        <v>0</v>
      </c>
      <c r="Q165" s="70">
        <f t="shared" si="27"/>
        <v>0</v>
      </c>
      <c r="R165" s="70">
        <f t="shared" si="27"/>
        <v>0</v>
      </c>
      <c r="S165" s="70">
        <f t="shared" si="27"/>
        <v>2082.06</v>
      </c>
      <c r="T165" s="70">
        <f t="shared" si="27"/>
        <v>9137.67</v>
      </c>
      <c r="U165" s="70">
        <f t="shared" si="27"/>
        <v>0</v>
      </c>
      <c r="V165" s="70">
        <f t="shared" si="27"/>
        <v>0</v>
      </c>
      <c r="W165" s="70">
        <f t="shared" si="27"/>
        <v>13119.14</v>
      </c>
      <c r="X165" s="70"/>
      <c r="Y165" s="70">
        <f>ROUND(SUM(H165:X165),5)</f>
        <v>31663.25</v>
      </c>
      <c r="Z165" s="70">
        <f>ROUND(Z150+Z156+Z159+Z164,5)</f>
        <v>366500</v>
      </c>
      <c r="AA165" s="79">
        <f>ROUND(AA150+AA156+AA159+AA164,5)</f>
        <v>351500</v>
      </c>
      <c r="AB165" s="106"/>
    </row>
    <row r="166" spans="1:28" x14ac:dyDescent="0.3">
      <c r="A166" s="50"/>
      <c r="B166" s="50"/>
      <c r="C166" s="50"/>
      <c r="D166" s="50"/>
      <c r="E166" s="50"/>
      <c r="F166" s="50"/>
      <c r="G166" s="50"/>
      <c r="H166" s="51"/>
      <c r="I166" s="51"/>
      <c r="J166" s="51"/>
      <c r="K166" s="51"/>
      <c r="L166" s="70"/>
      <c r="M166" s="70"/>
      <c r="N166" s="70"/>
      <c r="O166" s="70"/>
      <c r="P166" s="70"/>
      <c r="Q166" s="70"/>
      <c r="R166" s="70"/>
      <c r="S166" s="70"/>
      <c r="T166" s="70"/>
      <c r="U166" s="70"/>
      <c r="V166" s="70"/>
      <c r="W166" s="70"/>
      <c r="X166" s="70"/>
      <c r="Y166" s="70"/>
      <c r="Z166" s="70"/>
      <c r="AA166" s="79"/>
      <c r="AB166" s="106"/>
    </row>
    <row r="167" spans="1:28" x14ac:dyDescent="0.3">
      <c r="A167" s="50"/>
      <c r="B167" s="50"/>
      <c r="C167" s="50"/>
      <c r="D167" s="50"/>
      <c r="E167" s="50"/>
      <c r="F167" s="50"/>
      <c r="G167" s="50"/>
      <c r="H167" s="51"/>
      <c r="I167" s="51"/>
      <c r="J167" s="51"/>
      <c r="K167" s="51"/>
      <c r="L167" s="51"/>
      <c r="M167" s="51"/>
      <c r="N167" s="51"/>
      <c r="O167" s="51"/>
      <c r="P167" s="51"/>
      <c r="Q167" s="51"/>
      <c r="R167" s="51"/>
      <c r="S167" s="51"/>
      <c r="T167" s="51"/>
      <c r="U167" s="51"/>
      <c r="V167" s="51"/>
      <c r="W167" s="51"/>
      <c r="X167" s="51"/>
      <c r="Y167" s="51"/>
      <c r="Z167" s="51"/>
      <c r="AA167" s="60"/>
      <c r="AB167" s="102"/>
    </row>
    <row r="168" spans="1:28" x14ac:dyDescent="0.3">
      <c r="A168" s="50"/>
      <c r="B168" s="50"/>
      <c r="C168" s="50"/>
      <c r="D168" s="50"/>
      <c r="E168" s="50"/>
      <c r="F168" s="50"/>
      <c r="G168" s="50"/>
      <c r="H168" s="51"/>
      <c r="I168" s="51"/>
      <c r="J168" s="51"/>
      <c r="K168" s="51"/>
      <c r="L168" s="51"/>
      <c r="M168" s="51"/>
      <c r="N168" s="51"/>
      <c r="O168" s="51"/>
      <c r="P168" s="51"/>
      <c r="Q168" s="51"/>
      <c r="R168" s="51"/>
      <c r="S168" s="51"/>
      <c r="T168" s="51"/>
      <c r="U168" s="51"/>
      <c r="V168" s="51"/>
      <c r="W168" s="51"/>
      <c r="X168" s="51"/>
      <c r="Y168" s="51"/>
      <c r="Z168" s="51"/>
      <c r="AA168" s="60"/>
      <c r="AB168" s="102"/>
    </row>
    <row r="169" spans="1:28" ht="39.6" customHeight="1" thickBot="1" x14ac:dyDescent="0.35">
      <c r="A169" s="50"/>
      <c r="B169" s="50"/>
      <c r="C169" s="50"/>
      <c r="D169" s="50"/>
      <c r="E169" s="50" t="s">
        <v>206</v>
      </c>
      <c r="F169" s="50"/>
      <c r="G169" s="50"/>
      <c r="H169" s="51"/>
      <c r="I169" s="51"/>
      <c r="J169" s="51"/>
      <c r="K169" s="51"/>
      <c r="L169" s="69">
        <v>0</v>
      </c>
      <c r="M169" s="69">
        <v>0</v>
      </c>
      <c r="N169" s="69">
        <v>0</v>
      </c>
      <c r="O169" s="69">
        <v>0</v>
      </c>
      <c r="P169" s="69">
        <v>0</v>
      </c>
      <c r="Q169" s="69">
        <v>0</v>
      </c>
      <c r="R169" s="69">
        <v>0</v>
      </c>
      <c r="S169" s="69">
        <v>0</v>
      </c>
      <c r="T169" s="69">
        <v>0</v>
      </c>
      <c r="U169" s="69">
        <v>0</v>
      </c>
      <c r="V169" s="69">
        <v>0</v>
      </c>
      <c r="W169" s="69">
        <v>0</v>
      </c>
      <c r="X169" s="69"/>
      <c r="Y169" s="69">
        <v>0</v>
      </c>
      <c r="Z169" s="69">
        <v>177000</v>
      </c>
      <c r="AA169" s="107">
        <f>AA16+AA17+AA23+AA19</f>
        <v>226000</v>
      </c>
      <c r="AB169" s="108" t="s">
        <v>212</v>
      </c>
    </row>
    <row r="170" spans="1:28" ht="54" customHeight="1" thickBot="1" x14ac:dyDescent="0.35">
      <c r="A170" s="50"/>
      <c r="B170" s="50"/>
      <c r="C170" s="50"/>
      <c r="D170" s="50"/>
      <c r="E170" s="50" t="s">
        <v>207</v>
      </c>
      <c r="F170" s="50"/>
      <c r="G170" s="50"/>
      <c r="H170" s="51"/>
      <c r="I170" s="51"/>
      <c r="J170" s="51"/>
      <c r="K170" s="51"/>
      <c r="L170" s="51">
        <v>0</v>
      </c>
      <c r="M170" s="51">
        <v>0</v>
      </c>
      <c r="N170" s="51">
        <v>0</v>
      </c>
      <c r="O170" s="51">
        <v>0</v>
      </c>
      <c r="P170" s="51">
        <v>0</v>
      </c>
      <c r="Q170" s="51">
        <v>0</v>
      </c>
      <c r="R170" s="51">
        <v>0</v>
      </c>
      <c r="S170" s="51">
        <v>0</v>
      </c>
      <c r="T170" s="51">
        <v>0</v>
      </c>
      <c r="U170" s="51">
        <v>0</v>
      </c>
      <c r="V170" s="51">
        <v>0</v>
      </c>
      <c r="W170" s="51">
        <v>0</v>
      </c>
      <c r="X170" s="51"/>
      <c r="Y170" s="51">
        <v>0</v>
      </c>
      <c r="Z170" s="51">
        <v>236020</v>
      </c>
      <c r="AA170" s="60">
        <f>245659+351500-300648-4077</f>
        <v>292434</v>
      </c>
      <c r="AB170" s="102" t="s">
        <v>266</v>
      </c>
    </row>
    <row r="171" spans="1:28" ht="15" thickBot="1" x14ac:dyDescent="0.35">
      <c r="A171" s="50"/>
      <c r="B171" s="50"/>
      <c r="C171" s="50"/>
      <c r="D171" s="50" t="s">
        <v>8</v>
      </c>
      <c r="E171" s="50"/>
      <c r="F171" s="50"/>
      <c r="G171" s="50"/>
      <c r="H171" s="53"/>
      <c r="I171" s="53"/>
      <c r="J171" s="53"/>
      <c r="K171" s="53"/>
      <c r="L171" s="53">
        <f>ROUND(L48+L75+L143+L149+L165,5)+L169+L170</f>
        <v>27999</v>
      </c>
      <c r="M171" s="53">
        <f t="shared" ref="M171:AA171" si="28">ROUND(M48+M75+M143+M149+M165,5)+M169+M170</f>
        <v>43641.53</v>
      </c>
      <c r="N171" s="53">
        <f t="shared" si="28"/>
        <v>40907.26</v>
      </c>
      <c r="O171" s="53">
        <f t="shared" si="28"/>
        <v>48192.54</v>
      </c>
      <c r="P171" s="53">
        <f t="shared" si="28"/>
        <v>32728.26</v>
      </c>
      <c r="Q171" s="53">
        <f t="shared" si="28"/>
        <v>36866.379999999997</v>
      </c>
      <c r="R171" s="53">
        <f t="shared" si="28"/>
        <v>44453.31</v>
      </c>
      <c r="S171" s="53">
        <f t="shared" si="28"/>
        <v>32567.72</v>
      </c>
      <c r="T171" s="53">
        <f t="shared" si="28"/>
        <v>51434.97</v>
      </c>
      <c r="U171" s="53">
        <f t="shared" si="28"/>
        <v>54600.480000000003</v>
      </c>
      <c r="V171" s="53">
        <f t="shared" si="28"/>
        <v>35265.449999999997</v>
      </c>
      <c r="W171" s="53">
        <f t="shared" si="28"/>
        <v>110406.32</v>
      </c>
      <c r="X171" s="53">
        <f t="shared" si="28"/>
        <v>0</v>
      </c>
      <c r="Y171" s="53">
        <f t="shared" si="28"/>
        <v>559063.22</v>
      </c>
      <c r="Z171" s="53">
        <f t="shared" si="28"/>
        <v>1445300</v>
      </c>
      <c r="AA171" s="78">
        <f t="shared" si="28"/>
        <v>1552500</v>
      </c>
      <c r="AB171" s="104"/>
    </row>
    <row r="172" spans="1:28" x14ac:dyDescent="0.3">
      <c r="A172" s="50"/>
      <c r="B172" s="50" t="s">
        <v>9</v>
      </c>
      <c r="C172" s="50"/>
      <c r="D172" s="50"/>
      <c r="E172" s="50"/>
      <c r="F172" s="50"/>
      <c r="G172" s="50"/>
      <c r="H172" s="51"/>
      <c r="I172" s="51"/>
      <c r="J172" s="51"/>
      <c r="K172" s="51"/>
      <c r="L172" s="51">
        <f t="shared" ref="L172:W172" si="29">ROUND(L2+L38-L171,5)</f>
        <v>-8841.0400000000009</v>
      </c>
      <c r="M172" s="51">
        <f t="shared" si="29"/>
        <v>-10879.27</v>
      </c>
      <c r="N172" s="51">
        <f t="shared" si="29"/>
        <v>-2325.44</v>
      </c>
      <c r="O172" s="51">
        <f t="shared" si="29"/>
        <v>43497.59</v>
      </c>
      <c r="P172" s="51">
        <f t="shared" si="29"/>
        <v>-13444.18</v>
      </c>
      <c r="Q172" s="51">
        <f t="shared" si="29"/>
        <v>210923.04</v>
      </c>
      <c r="R172" s="51">
        <f t="shared" si="29"/>
        <v>211891.47</v>
      </c>
      <c r="S172" s="51">
        <f t="shared" si="29"/>
        <v>26678.65</v>
      </c>
      <c r="T172" s="51">
        <f t="shared" si="29"/>
        <v>14025.84</v>
      </c>
      <c r="U172" s="51">
        <f t="shared" si="29"/>
        <v>42664.17</v>
      </c>
      <c r="V172" s="51">
        <f t="shared" si="29"/>
        <v>201556.38</v>
      </c>
      <c r="W172" s="51">
        <f t="shared" si="29"/>
        <v>8770.7099999999991</v>
      </c>
      <c r="X172" s="51"/>
      <c r="Y172" s="51">
        <f>ROUND(SUM(H172:X172),5)</f>
        <v>724517.92</v>
      </c>
      <c r="Z172" s="51">
        <f>ROUND(Z2+Z38-Z171,5)</f>
        <v>-366500</v>
      </c>
      <c r="AA172" s="60">
        <f>ROUND(AA2+AA38-AA171,5)</f>
        <v>-351500</v>
      </c>
      <c r="AB172" s="102"/>
    </row>
    <row r="173" spans="1:28" x14ac:dyDescent="0.3">
      <c r="A173" s="50"/>
      <c r="B173" s="50" t="s">
        <v>10</v>
      </c>
      <c r="C173" s="50"/>
      <c r="D173" s="50"/>
      <c r="E173" s="50"/>
      <c r="F173" s="50"/>
      <c r="G173" s="50"/>
      <c r="H173" s="51"/>
      <c r="I173" s="51"/>
      <c r="J173" s="51"/>
      <c r="K173" s="51"/>
      <c r="L173" s="51"/>
      <c r="M173" s="51"/>
      <c r="N173" s="51"/>
      <c r="O173" s="51"/>
      <c r="P173" s="51"/>
      <c r="Q173" s="51"/>
      <c r="R173" s="51"/>
      <c r="S173" s="51"/>
      <c r="T173" s="51"/>
      <c r="U173" s="51"/>
      <c r="V173" s="51"/>
      <c r="W173" s="51"/>
      <c r="X173" s="51"/>
      <c r="Y173" s="51"/>
      <c r="Z173" s="51"/>
      <c r="AA173" s="60"/>
      <c r="AB173" s="102"/>
    </row>
    <row r="174" spans="1:28" x14ac:dyDescent="0.3">
      <c r="A174" s="50"/>
      <c r="B174" s="50"/>
      <c r="C174" s="50" t="s">
        <v>11</v>
      </c>
      <c r="D174" s="50"/>
      <c r="E174" s="50"/>
      <c r="F174" s="50"/>
      <c r="G174" s="50"/>
      <c r="H174" s="51"/>
      <c r="I174" s="51"/>
      <c r="J174" s="51"/>
      <c r="K174" s="51"/>
      <c r="L174" s="51"/>
      <c r="M174" s="51"/>
      <c r="N174" s="51"/>
      <c r="O174" s="51"/>
      <c r="P174" s="51"/>
      <c r="Q174" s="51"/>
      <c r="R174" s="51"/>
      <c r="S174" s="51"/>
      <c r="T174" s="51"/>
      <c r="U174" s="51"/>
      <c r="V174" s="51"/>
      <c r="W174" s="51"/>
      <c r="X174" s="51"/>
      <c r="Y174" s="51"/>
      <c r="Z174" s="51"/>
      <c r="AA174" s="60"/>
      <c r="AB174" s="102"/>
    </row>
    <row r="175" spans="1:28" ht="28.2" customHeight="1" x14ac:dyDescent="0.3">
      <c r="A175" s="50"/>
      <c r="B175" s="50"/>
      <c r="C175" s="50"/>
      <c r="D175" s="50" t="s">
        <v>199</v>
      </c>
      <c r="E175" s="50"/>
      <c r="F175" s="50"/>
      <c r="G175" s="50"/>
      <c r="H175" s="51"/>
      <c r="I175" s="51"/>
      <c r="J175" s="51"/>
      <c r="K175" s="51"/>
      <c r="L175" s="51">
        <v>0</v>
      </c>
      <c r="M175" s="51">
        <v>0</v>
      </c>
      <c r="N175" s="51">
        <v>0</v>
      </c>
      <c r="O175" s="51">
        <v>0</v>
      </c>
      <c r="P175" s="51">
        <v>0</v>
      </c>
      <c r="Q175" s="51">
        <v>0</v>
      </c>
      <c r="R175" s="51">
        <v>2768.64</v>
      </c>
      <c r="S175" s="51">
        <v>0</v>
      </c>
      <c r="T175" s="51">
        <v>0</v>
      </c>
      <c r="U175" s="51">
        <v>0</v>
      </c>
      <c r="V175" s="51">
        <v>0</v>
      </c>
      <c r="W175" s="51">
        <v>0</v>
      </c>
      <c r="X175" s="51"/>
      <c r="Y175" s="51">
        <f>ROUND(SUM(H175:X175),5)</f>
        <v>2768.64</v>
      </c>
      <c r="Z175" s="51">
        <v>0</v>
      </c>
      <c r="AA175" s="60">
        <v>0</v>
      </c>
      <c r="AB175" s="102" t="s">
        <v>209</v>
      </c>
    </row>
    <row r="176" spans="1:28" ht="30.6" customHeight="1" thickBot="1" x14ac:dyDescent="0.35">
      <c r="A176" s="50"/>
      <c r="B176" s="50"/>
      <c r="C176" s="50"/>
      <c r="D176" s="50" t="s">
        <v>200</v>
      </c>
      <c r="E176" s="50"/>
      <c r="F176" s="50"/>
      <c r="G176" s="50"/>
      <c r="H176" s="51"/>
      <c r="I176" s="51"/>
      <c r="J176" s="51"/>
      <c r="K176" s="51"/>
      <c r="L176" s="51">
        <v>3379.65</v>
      </c>
      <c r="M176" s="51">
        <v>-3012.35</v>
      </c>
      <c r="N176" s="51">
        <v>-3352.29</v>
      </c>
      <c r="O176" s="51">
        <v>-8759.74</v>
      </c>
      <c r="P176" s="51">
        <v>2275.2600000000002</v>
      </c>
      <c r="Q176" s="51">
        <v>-9141.42</v>
      </c>
      <c r="R176" s="51">
        <v>-5290.7</v>
      </c>
      <c r="S176" s="51">
        <v>-9875.18</v>
      </c>
      <c r="T176" s="51">
        <v>-10281.08</v>
      </c>
      <c r="U176" s="51">
        <v>-4192.53</v>
      </c>
      <c r="V176" s="51">
        <v>3613.14</v>
      </c>
      <c r="W176" s="51">
        <v>-10762.94</v>
      </c>
      <c r="X176" s="51"/>
      <c r="Y176" s="51">
        <f>ROUND(SUM(H176:X176),5)</f>
        <v>-55400.18</v>
      </c>
      <c r="Z176" s="51">
        <v>0</v>
      </c>
      <c r="AA176" s="60">
        <v>0</v>
      </c>
      <c r="AB176" s="102" t="s">
        <v>209</v>
      </c>
    </row>
    <row r="177" spans="1:28" ht="15" thickBot="1" x14ac:dyDescent="0.35">
      <c r="A177" s="50"/>
      <c r="B177" s="50"/>
      <c r="C177" s="50" t="s">
        <v>12</v>
      </c>
      <c r="D177" s="50"/>
      <c r="E177" s="50"/>
      <c r="F177" s="50"/>
      <c r="G177" s="50"/>
      <c r="H177" s="54"/>
      <c r="I177" s="54"/>
      <c r="J177" s="54"/>
      <c r="K177" s="54"/>
      <c r="L177" s="54">
        <f t="shared" ref="L177:W177" si="30">ROUND(SUM(L174:L176),5)</f>
        <v>3379.65</v>
      </c>
      <c r="M177" s="54">
        <f t="shared" si="30"/>
        <v>-3012.35</v>
      </c>
      <c r="N177" s="54">
        <f t="shared" si="30"/>
        <v>-3352.29</v>
      </c>
      <c r="O177" s="54">
        <f t="shared" si="30"/>
        <v>-8759.74</v>
      </c>
      <c r="P177" s="54">
        <f t="shared" si="30"/>
        <v>2275.2600000000002</v>
      </c>
      <c r="Q177" s="54">
        <f t="shared" si="30"/>
        <v>-9141.42</v>
      </c>
      <c r="R177" s="54">
        <f t="shared" si="30"/>
        <v>-2522.06</v>
      </c>
      <c r="S177" s="54">
        <f t="shared" si="30"/>
        <v>-9875.18</v>
      </c>
      <c r="T177" s="54">
        <f t="shared" si="30"/>
        <v>-10281.08</v>
      </c>
      <c r="U177" s="54">
        <f t="shared" si="30"/>
        <v>-4192.53</v>
      </c>
      <c r="V177" s="54">
        <f t="shared" si="30"/>
        <v>3613.14</v>
      </c>
      <c r="W177" s="54">
        <f t="shared" si="30"/>
        <v>-10762.94</v>
      </c>
      <c r="X177" s="54"/>
      <c r="Y177" s="54">
        <f>ROUND(SUM(H177:X177),5)</f>
        <v>-52631.54</v>
      </c>
      <c r="Z177" s="54">
        <f>ROUND(SUM(Z174:Z176),5)</f>
        <v>0</v>
      </c>
      <c r="AA177" s="61">
        <f>ROUND(SUM(AA174:AA176),5)</f>
        <v>0</v>
      </c>
      <c r="AB177" s="105"/>
    </row>
    <row r="178" spans="1:28" ht="15" thickBot="1" x14ac:dyDescent="0.35">
      <c r="A178" s="50"/>
      <c r="B178" s="50" t="s">
        <v>13</v>
      </c>
      <c r="C178" s="50"/>
      <c r="D178" s="50"/>
      <c r="E178" s="50"/>
      <c r="F178" s="50"/>
      <c r="G178" s="50"/>
      <c r="H178" s="54"/>
      <c r="I178" s="54"/>
      <c r="J178" s="54"/>
      <c r="K178" s="54"/>
      <c r="L178" s="54">
        <f t="shared" ref="L178:W178" si="31">ROUND(L173+L177,5)</f>
        <v>3379.65</v>
      </c>
      <c r="M178" s="54">
        <f t="shared" si="31"/>
        <v>-3012.35</v>
      </c>
      <c r="N178" s="54">
        <f t="shared" si="31"/>
        <v>-3352.29</v>
      </c>
      <c r="O178" s="54">
        <f t="shared" si="31"/>
        <v>-8759.74</v>
      </c>
      <c r="P178" s="54">
        <f t="shared" si="31"/>
        <v>2275.2600000000002</v>
      </c>
      <c r="Q178" s="54">
        <f t="shared" si="31"/>
        <v>-9141.42</v>
      </c>
      <c r="R178" s="54">
        <f t="shared" si="31"/>
        <v>-2522.06</v>
      </c>
      <c r="S178" s="54">
        <f t="shared" si="31"/>
        <v>-9875.18</v>
      </c>
      <c r="T178" s="54">
        <f t="shared" si="31"/>
        <v>-10281.08</v>
      </c>
      <c r="U178" s="54">
        <f t="shared" si="31"/>
        <v>-4192.53</v>
      </c>
      <c r="V178" s="54">
        <f t="shared" si="31"/>
        <v>3613.14</v>
      </c>
      <c r="W178" s="54">
        <f t="shared" si="31"/>
        <v>-10762.94</v>
      </c>
      <c r="X178" s="54"/>
      <c r="Y178" s="54">
        <f>ROUND(SUM(H178:X178),5)</f>
        <v>-52631.54</v>
      </c>
      <c r="Z178" s="54">
        <f>ROUND(Z173+Z177,5)</f>
        <v>0</v>
      </c>
      <c r="AA178" s="61">
        <f>ROUND(AA173+AA177,5)</f>
        <v>0</v>
      </c>
      <c r="AB178" s="105"/>
    </row>
    <row r="179" spans="1:28" s="56" customFormat="1" ht="10.8" thickBot="1" x14ac:dyDescent="0.25">
      <c r="A179" s="50" t="s">
        <v>14</v>
      </c>
      <c r="B179" s="50"/>
      <c r="C179" s="50"/>
      <c r="D179" s="50"/>
      <c r="E179" s="50"/>
      <c r="F179" s="50"/>
      <c r="G179" s="50"/>
      <c r="H179" s="55"/>
      <c r="I179" s="55"/>
      <c r="J179" s="55"/>
      <c r="K179" s="55"/>
      <c r="L179" s="55">
        <f t="shared" ref="L179:W179" si="32">ROUND(L172+L178,5)</f>
        <v>-5461.39</v>
      </c>
      <c r="M179" s="55">
        <f t="shared" si="32"/>
        <v>-13891.62</v>
      </c>
      <c r="N179" s="55">
        <f t="shared" si="32"/>
        <v>-5677.73</v>
      </c>
      <c r="O179" s="55">
        <f t="shared" si="32"/>
        <v>34737.85</v>
      </c>
      <c r="P179" s="55">
        <f t="shared" si="32"/>
        <v>-11168.92</v>
      </c>
      <c r="Q179" s="55">
        <f t="shared" si="32"/>
        <v>201781.62</v>
      </c>
      <c r="R179" s="55">
        <f t="shared" si="32"/>
        <v>209369.41</v>
      </c>
      <c r="S179" s="55">
        <f t="shared" si="32"/>
        <v>16803.47</v>
      </c>
      <c r="T179" s="55">
        <f t="shared" si="32"/>
        <v>3744.76</v>
      </c>
      <c r="U179" s="55">
        <f t="shared" si="32"/>
        <v>38471.64</v>
      </c>
      <c r="V179" s="55">
        <f t="shared" si="32"/>
        <v>205169.52</v>
      </c>
      <c r="W179" s="55">
        <f t="shared" si="32"/>
        <v>-1992.23</v>
      </c>
      <c r="X179" s="55"/>
      <c r="Y179" s="55">
        <f>ROUND(SUM(H179:X179),5)</f>
        <v>671886.38</v>
      </c>
      <c r="Z179" s="55">
        <f>ROUND(Z172+Z178,5)</f>
        <v>-366500</v>
      </c>
      <c r="AA179" s="80">
        <f>ROUND(AA172+AA178,5)</f>
        <v>-351500</v>
      </c>
      <c r="AB179" s="109"/>
    </row>
    <row r="180" spans="1:28" ht="15" thickTop="1" x14ac:dyDescent="0.3"/>
  </sheetData>
  <printOptions horizontalCentered="1"/>
  <pageMargins left="0.2" right="0.7" top="0.75" bottom="0.75" header="0.1" footer="0.3"/>
  <pageSetup orientation="portrait" horizontalDpi="0" verticalDpi="0" r:id="rId1"/>
  <headerFooter>
    <oddHeader>&amp;C&amp;"Arial,Bold"&amp;12 Temecula Public Cemetery District
&amp;14 Approved Budget
FYE 06/30/2022</oddHeader>
    <oddFooter>&amp;R&amp;"Arial,Bold"&amp;8 Page &amp;P of &amp;N</oddFooter>
  </headerFooter>
  <drawing r:id="rId2"/>
  <legacyDrawing r:id="rId3"/>
  <controls>
    <mc:AlternateContent xmlns:mc="http://schemas.openxmlformats.org/markup-compatibility/2006">
      <mc:Choice Requires="x14">
        <control shapeId="150529" r:id="rId4" name="FILTER">
          <controlPr defaultSize="0" autoLine="0" r:id="rId5">
            <anchor moveWithCells="1">
              <from>
                <xdr:col>0</xdr:col>
                <xdr:colOff>0</xdr:colOff>
                <xdr:row>0</xdr:row>
                <xdr:rowOff>0</xdr:rowOff>
              </from>
              <to>
                <xdr:col>4</xdr:col>
                <xdr:colOff>91440</xdr:colOff>
                <xdr:row>0</xdr:row>
                <xdr:rowOff>228600</xdr:rowOff>
              </to>
            </anchor>
          </controlPr>
        </control>
      </mc:Choice>
      <mc:Fallback>
        <control shapeId="150529" r:id="rId4" name="FILTER"/>
      </mc:Fallback>
    </mc:AlternateContent>
    <mc:AlternateContent xmlns:mc="http://schemas.openxmlformats.org/markup-compatibility/2006">
      <mc:Choice Requires="x14">
        <control shapeId="150530" r:id="rId6" name="HEADER">
          <controlPr defaultSize="0" autoLine="0" r:id="rId7">
            <anchor moveWithCells="1">
              <from>
                <xdr:col>0</xdr:col>
                <xdr:colOff>0</xdr:colOff>
                <xdr:row>0</xdr:row>
                <xdr:rowOff>0</xdr:rowOff>
              </from>
              <to>
                <xdr:col>4</xdr:col>
                <xdr:colOff>91440</xdr:colOff>
                <xdr:row>0</xdr:row>
                <xdr:rowOff>228600</xdr:rowOff>
              </to>
            </anchor>
          </controlPr>
        </control>
      </mc:Choice>
      <mc:Fallback>
        <control shapeId="150530" r:id="rId6" name="HEADER"/>
      </mc:Fallback>
    </mc:AlternateContent>
  </control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81C66-506E-4111-9CA5-927C322B08C6}">
  <sheetPr codeName="Sheet9"/>
  <dimension ref="A1:AB152"/>
  <sheetViews>
    <sheetView workbookViewId="0">
      <pane xSplit="7" ySplit="1" topLeftCell="L64" activePane="bottomRight" state="frozenSplit"/>
      <selection pane="topRight" activeCell="H1" sqref="H1"/>
      <selection pane="bottomLeft" activeCell="A2" sqref="A2"/>
      <selection pane="bottomRight" activeCell="G87" sqref="G87"/>
    </sheetView>
  </sheetViews>
  <sheetFormatPr defaultRowHeight="14.4" x14ac:dyDescent="0.3"/>
  <cols>
    <col min="1" max="6" width="3" style="56" customWidth="1"/>
    <col min="7" max="7" width="30.5546875" style="56" customWidth="1"/>
    <col min="8" max="9" width="7.109375" hidden="1" customWidth="1"/>
    <col min="10" max="10" width="7.88671875" hidden="1" customWidth="1"/>
    <col min="11" max="11" width="8.33203125" hidden="1" customWidth="1"/>
    <col min="12" max="12" width="7.109375" bestFit="1" customWidth="1"/>
    <col min="13" max="13" width="7.5546875" bestFit="1" customWidth="1"/>
    <col min="14" max="15" width="7.109375" bestFit="1" customWidth="1"/>
    <col min="16" max="16" width="7.5546875" bestFit="1" customWidth="1"/>
    <col min="17" max="18" width="7.88671875" bestFit="1" customWidth="1"/>
    <col min="19" max="19" width="7.109375" bestFit="1" customWidth="1"/>
    <col min="20" max="20" width="7.5546875" bestFit="1" customWidth="1"/>
    <col min="21" max="23" width="9.5546875" customWidth="1"/>
    <col min="24" max="24" width="7.5546875" hidden="1" customWidth="1"/>
    <col min="25" max="25" width="9.109375" bestFit="1" customWidth="1"/>
    <col min="26" max="27" width="9.5546875" customWidth="1"/>
    <col min="28" max="28" width="22.88671875" style="67" customWidth="1"/>
  </cols>
  <sheetData>
    <row r="1" spans="1:28" s="47" customFormat="1" ht="32.4" thickBot="1" x14ac:dyDescent="0.35">
      <c r="A1" s="57"/>
      <c r="B1" s="57"/>
      <c r="C1" s="57"/>
      <c r="D1" s="57"/>
      <c r="E1" s="57"/>
      <c r="F1" s="57"/>
      <c r="G1" s="57"/>
      <c r="H1" s="58"/>
      <c r="I1" s="58"/>
      <c r="J1" s="58"/>
      <c r="K1" s="58"/>
      <c r="L1" s="58" t="s">
        <v>226</v>
      </c>
      <c r="M1" s="58" t="s">
        <v>227</v>
      </c>
      <c r="N1" s="58" t="s">
        <v>228</v>
      </c>
      <c r="O1" s="58" t="s">
        <v>229</v>
      </c>
      <c r="P1" s="58" t="s">
        <v>230</v>
      </c>
      <c r="Q1" s="58" t="s">
        <v>231</v>
      </c>
      <c r="R1" s="58" t="s">
        <v>232</v>
      </c>
      <c r="S1" s="58" t="s">
        <v>233</v>
      </c>
      <c r="T1" s="58" t="s">
        <v>234</v>
      </c>
      <c r="U1" s="58" t="s">
        <v>267</v>
      </c>
      <c r="V1" s="58" t="s">
        <v>240</v>
      </c>
      <c r="W1" s="58" t="s">
        <v>241</v>
      </c>
      <c r="X1" s="58"/>
      <c r="Y1" s="58" t="s">
        <v>242</v>
      </c>
      <c r="Z1" s="58" t="s">
        <v>224</v>
      </c>
      <c r="AA1" s="58" t="s">
        <v>246</v>
      </c>
      <c r="AB1" s="77" t="s">
        <v>247</v>
      </c>
    </row>
    <row r="2" spans="1:28" ht="15" thickTop="1" x14ac:dyDescent="0.3">
      <c r="A2" s="50"/>
      <c r="B2" s="50" t="s">
        <v>4</v>
      </c>
      <c r="C2" s="50"/>
      <c r="D2" s="50"/>
      <c r="E2" s="50"/>
      <c r="F2" s="50"/>
      <c r="G2" s="50"/>
      <c r="H2" s="51"/>
      <c r="I2" s="51"/>
      <c r="J2" s="51"/>
      <c r="K2" s="51"/>
      <c r="L2" s="51"/>
      <c r="M2" s="51"/>
      <c r="N2" s="51"/>
      <c r="O2" s="51"/>
      <c r="P2" s="51"/>
      <c r="Q2" s="51"/>
      <c r="R2" s="51"/>
      <c r="S2" s="51"/>
      <c r="T2" s="51"/>
      <c r="U2" s="51"/>
      <c r="V2" s="51"/>
      <c r="W2" s="51"/>
      <c r="X2" s="51"/>
      <c r="Y2" s="51"/>
      <c r="Z2" s="51"/>
      <c r="AA2" s="51"/>
      <c r="AB2" s="62"/>
    </row>
    <row r="3" spans="1:28" x14ac:dyDescent="0.3">
      <c r="A3" s="50"/>
      <c r="B3" s="50"/>
      <c r="C3" s="50"/>
      <c r="D3" s="50" t="s">
        <v>5</v>
      </c>
      <c r="E3" s="50"/>
      <c r="F3" s="50"/>
      <c r="G3" s="50"/>
      <c r="H3" s="51"/>
      <c r="I3" s="51"/>
      <c r="J3" s="51"/>
      <c r="K3" s="51"/>
      <c r="L3" s="51"/>
      <c r="M3" s="51"/>
      <c r="N3" s="51"/>
      <c r="O3" s="51"/>
      <c r="P3" s="51"/>
      <c r="Q3" s="51"/>
      <c r="R3" s="51"/>
      <c r="S3" s="51"/>
      <c r="T3" s="51"/>
      <c r="U3" s="51"/>
      <c r="V3" s="51"/>
      <c r="W3" s="51"/>
      <c r="X3" s="51"/>
      <c r="Y3" s="51"/>
      <c r="Z3" s="51"/>
      <c r="AA3" s="51"/>
      <c r="AB3" s="62"/>
    </row>
    <row r="4" spans="1:28" x14ac:dyDescent="0.3">
      <c r="A4" s="50"/>
      <c r="B4" s="50"/>
      <c r="C4" s="50"/>
      <c r="D4" s="50"/>
      <c r="E4" s="50" t="s">
        <v>77</v>
      </c>
      <c r="F4" s="50"/>
      <c r="G4" s="50"/>
      <c r="H4" s="51"/>
      <c r="I4" s="51"/>
      <c r="J4" s="51"/>
      <c r="K4" s="51"/>
      <c r="L4" s="51"/>
      <c r="M4" s="51"/>
      <c r="N4" s="51"/>
      <c r="O4" s="51"/>
      <c r="P4" s="51"/>
      <c r="Q4" s="51"/>
      <c r="R4" s="51"/>
      <c r="S4" s="51"/>
      <c r="T4" s="51"/>
      <c r="U4" s="51"/>
      <c r="V4" s="51"/>
      <c r="W4" s="51"/>
      <c r="X4" s="51"/>
      <c r="Y4" s="51"/>
      <c r="Z4" s="51"/>
      <c r="AA4" s="51"/>
      <c r="AB4" s="62"/>
    </row>
    <row r="5" spans="1:28" x14ac:dyDescent="0.3">
      <c r="A5" s="50"/>
      <c r="B5" s="50"/>
      <c r="C5" s="50"/>
      <c r="D5" s="50"/>
      <c r="E5" s="50"/>
      <c r="F5" s="50" t="s">
        <v>78</v>
      </c>
      <c r="G5" s="50"/>
      <c r="H5" s="51"/>
      <c r="I5" s="51"/>
      <c r="J5" s="51"/>
      <c r="K5" s="51"/>
      <c r="L5" s="51">
        <v>-4000.33</v>
      </c>
      <c r="M5" s="51">
        <v>0</v>
      </c>
      <c r="N5" s="51">
        <v>0</v>
      </c>
      <c r="O5" s="51">
        <v>0</v>
      </c>
      <c r="P5" s="51">
        <v>0</v>
      </c>
      <c r="Q5" s="51">
        <v>198022.72</v>
      </c>
      <c r="R5" s="51">
        <v>156187.59</v>
      </c>
      <c r="S5" s="51">
        <v>3095.51</v>
      </c>
      <c r="T5" s="51">
        <v>0</v>
      </c>
      <c r="U5" s="51">
        <v>66007.55</v>
      </c>
      <c r="V5" s="51">
        <v>190781.16</v>
      </c>
      <c r="W5" s="51">
        <v>13907</v>
      </c>
      <c r="X5" s="51"/>
      <c r="Y5" s="51">
        <f t="shared" ref="Y5:Y14" si="0">ROUND(SUM(H5:X5),5)</f>
        <v>624001.19999999995</v>
      </c>
      <c r="Z5" s="51">
        <v>625300</v>
      </c>
      <c r="AA5" s="73">
        <v>663000</v>
      </c>
      <c r="AB5" s="62"/>
    </row>
    <row r="6" spans="1:28" x14ac:dyDescent="0.3">
      <c r="A6" s="50"/>
      <c r="B6" s="50"/>
      <c r="C6" s="50"/>
      <c r="D6" s="50"/>
      <c r="E6" s="50"/>
      <c r="F6" s="50" t="s">
        <v>79</v>
      </c>
      <c r="G6" s="50"/>
      <c r="H6" s="51"/>
      <c r="I6" s="51"/>
      <c r="J6" s="51"/>
      <c r="K6" s="51"/>
      <c r="L6" s="51">
        <v>0</v>
      </c>
      <c r="M6" s="51">
        <v>0</v>
      </c>
      <c r="N6" s="51">
        <v>0</v>
      </c>
      <c r="O6" s="51">
        <v>25398.66</v>
      </c>
      <c r="P6" s="51">
        <v>0</v>
      </c>
      <c r="Q6" s="51">
        <v>1708.76</v>
      </c>
      <c r="R6" s="51">
        <v>0</v>
      </c>
      <c r="S6" s="51">
        <v>0</v>
      </c>
      <c r="T6" s="51">
        <v>0</v>
      </c>
      <c r="U6" s="51">
        <v>0</v>
      </c>
      <c r="V6" s="51">
        <v>0</v>
      </c>
      <c r="W6" s="51">
        <v>17730</v>
      </c>
      <c r="X6" s="51"/>
      <c r="Y6" s="51">
        <f t="shared" si="0"/>
        <v>44837.42</v>
      </c>
      <c r="Z6" s="51">
        <v>15000</v>
      </c>
      <c r="AA6" s="73">
        <v>25000</v>
      </c>
      <c r="AB6" s="62" t="s">
        <v>261</v>
      </c>
    </row>
    <row r="7" spans="1:28" x14ac:dyDescent="0.3">
      <c r="A7" s="50"/>
      <c r="B7" s="50"/>
      <c r="C7" s="50"/>
      <c r="D7" s="50"/>
      <c r="E7" s="50"/>
      <c r="F7" s="50" t="s">
        <v>80</v>
      </c>
      <c r="G7" s="50"/>
      <c r="H7" s="51"/>
      <c r="I7" s="51"/>
      <c r="J7" s="51"/>
      <c r="K7" s="51"/>
      <c r="L7" s="51">
        <v>0</v>
      </c>
      <c r="M7" s="51">
        <v>0</v>
      </c>
      <c r="N7" s="51">
        <v>0</v>
      </c>
      <c r="O7" s="51">
        <v>0</v>
      </c>
      <c r="P7" s="51">
        <v>0</v>
      </c>
      <c r="Q7" s="51">
        <v>0</v>
      </c>
      <c r="R7" s="51">
        <v>3744.8</v>
      </c>
      <c r="S7" s="51">
        <v>0</v>
      </c>
      <c r="T7" s="51">
        <v>2285.4699999999998</v>
      </c>
      <c r="U7" s="51">
        <v>0</v>
      </c>
      <c r="V7" s="51">
        <v>3115.61</v>
      </c>
      <c r="W7" s="51">
        <v>260</v>
      </c>
      <c r="X7" s="51"/>
      <c r="Y7" s="51">
        <f t="shared" si="0"/>
        <v>9405.8799999999992</v>
      </c>
      <c r="Z7" s="51">
        <v>9000</v>
      </c>
      <c r="AA7" s="73">
        <v>9600</v>
      </c>
      <c r="AB7" s="62" t="s">
        <v>261</v>
      </c>
    </row>
    <row r="8" spans="1:28" x14ac:dyDescent="0.3">
      <c r="A8" s="50"/>
      <c r="B8" s="50"/>
      <c r="C8" s="50"/>
      <c r="D8" s="50"/>
      <c r="E8" s="50"/>
      <c r="F8" s="50" t="s">
        <v>81</v>
      </c>
      <c r="G8" s="50"/>
      <c r="H8" s="51"/>
      <c r="I8" s="51"/>
      <c r="J8" s="51"/>
      <c r="K8" s="51"/>
      <c r="L8" s="51">
        <v>0</v>
      </c>
      <c r="M8" s="51">
        <v>0</v>
      </c>
      <c r="N8" s="51">
        <v>0</v>
      </c>
      <c r="O8" s="51">
        <v>0</v>
      </c>
      <c r="P8" s="51">
        <v>0</v>
      </c>
      <c r="Q8" s="51">
        <v>0</v>
      </c>
      <c r="R8" s="51">
        <v>3829.4</v>
      </c>
      <c r="S8" s="51">
        <v>0</v>
      </c>
      <c r="T8" s="51">
        <v>644.45000000000005</v>
      </c>
      <c r="U8" s="51">
        <v>0</v>
      </c>
      <c r="V8" s="51">
        <v>0</v>
      </c>
      <c r="W8" s="51">
        <v>2014.63</v>
      </c>
      <c r="X8" s="51"/>
      <c r="Y8" s="51">
        <f t="shared" si="0"/>
        <v>6488.48</v>
      </c>
      <c r="Z8" s="51">
        <v>3500</v>
      </c>
      <c r="AA8" s="73">
        <v>4500</v>
      </c>
      <c r="AB8" s="62" t="s">
        <v>261</v>
      </c>
    </row>
    <row r="9" spans="1:28" x14ac:dyDescent="0.3">
      <c r="A9" s="50"/>
      <c r="B9" s="50"/>
      <c r="C9" s="50"/>
      <c r="D9" s="50"/>
      <c r="E9" s="50"/>
      <c r="F9" s="50" t="s">
        <v>82</v>
      </c>
      <c r="G9" s="50"/>
      <c r="H9" s="51"/>
      <c r="I9" s="51"/>
      <c r="J9" s="51"/>
      <c r="K9" s="51"/>
      <c r="L9" s="51">
        <v>0</v>
      </c>
      <c r="M9" s="51">
        <v>0</v>
      </c>
      <c r="N9" s="51">
        <v>0</v>
      </c>
      <c r="O9" s="51">
        <v>4889.55</v>
      </c>
      <c r="P9" s="51">
        <v>0</v>
      </c>
      <c r="Q9" s="51">
        <v>0</v>
      </c>
      <c r="R9" s="51">
        <v>0</v>
      </c>
      <c r="S9" s="51">
        <v>0</v>
      </c>
      <c r="T9" s="51">
        <v>0</v>
      </c>
      <c r="U9" s="51">
        <v>0</v>
      </c>
      <c r="V9" s="51">
        <v>0</v>
      </c>
      <c r="W9" s="51">
        <v>-1639</v>
      </c>
      <c r="X9" s="51"/>
      <c r="Y9" s="51">
        <f t="shared" si="0"/>
        <v>3250.55</v>
      </c>
      <c r="Z9" s="51">
        <v>10000</v>
      </c>
      <c r="AA9" s="73">
        <v>10000</v>
      </c>
      <c r="AB9" s="62"/>
    </row>
    <row r="10" spans="1:28" x14ac:dyDescent="0.3">
      <c r="A10" s="50"/>
      <c r="B10" s="50"/>
      <c r="C10" s="50"/>
      <c r="D10" s="50"/>
      <c r="E10" s="50"/>
      <c r="F10" s="50" t="s">
        <v>83</v>
      </c>
      <c r="G10" s="50"/>
      <c r="H10" s="51"/>
      <c r="I10" s="51"/>
      <c r="J10" s="51"/>
      <c r="K10" s="51"/>
      <c r="L10" s="51">
        <v>0</v>
      </c>
      <c r="M10" s="51">
        <v>0</v>
      </c>
      <c r="N10" s="51">
        <v>0</v>
      </c>
      <c r="O10" s="51">
        <v>0</v>
      </c>
      <c r="P10" s="51">
        <v>0</v>
      </c>
      <c r="Q10" s="51">
        <v>0</v>
      </c>
      <c r="R10" s="51">
        <v>43513.8</v>
      </c>
      <c r="S10" s="51">
        <v>0</v>
      </c>
      <c r="T10" s="51">
        <v>0</v>
      </c>
      <c r="U10" s="51">
        <v>0</v>
      </c>
      <c r="V10" s="51">
        <v>0</v>
      </c>
      <c r="W10" s="51">
        <v>41834.04</v>
      </c>
      <c r="X10" s="51"/>
      <c r="Y10" s="51">
        <f t="shared" si="0"/>
        <v>85347.839999999997</v>
      </c>
      <c r="Z10" s="51">
        <v>40000</v>
      </c>
      <c r="AA10" s="73">
        <v>40000</v>
      </c>
      <c r="AB10" s="62"/>
    </row>
    <row r="11" spans="1:28" x14ac:dyDescent="0.3">
      <c r="A11" s="50"/>
      <c r="B11" s="50"/>
      <c r="C11" s="50"/>
      <c r="D11" s="50"/>
      <c r="E11" s="50"/>
      <c r="F11" s="50" t="s">
        <v>84</v>
      </c>
      <c r="G11" s="50"/>
      <c r="H11" s="51"/>
      <c r="I11" s="51"/>
      <c r="J11" s="51"/>
      <c r="K11" s="51"/>
      <c r="L11" s="51">
        <v>0</v>
      </c>
      <c r="M11" s="51">
        <v>0</v>
      </c>
      <c r="N11" s="51">
        <v>0</v>
      </c>
      <c r="O11" s="51">
        <v>0</v>
      </c>
      <c r="P11" s="51">
        <v>0</v>
      </c>
      <c r="Q11" s="51">
        <v>0</v>
      </c>
      <c r="R11" s="51">
        <v>0</v>
      </c>
      <c r="S11" s="51">
        <v>0</v>
      </c>
      <c r="T11" s="51">
        <v>0</v>
      </c>
      <c r="U11" s="51">
        <v>0</v>
      </c>
      <c r="V11" s="51">
        <v>2208.9</v>
      </c>
      <c r="W11" s="51">
        <v>946.84</v>
      </c>
      <c r="X11" s="51"/>
      <c r="Y11" s="51">
        <f t="shared" si="0"/>
        <v>3155.74</v>
      </c>
      <c r="Z11" s="51">
        <v>7000</v>
      </c>
      <c r="AA11" s="73">
        <v>4000</v>
      </c>
      <c r="AB11" s="62"/>
    </row>
    <row r="12" spans="1:28" x14ac:dyDescent="0.3">
      <c r="A12" s="50"/>
      <c r="B12" s="50"/>
      <c r="C12" s="50"/>
      <c r="D12" s="50"/>
      <c r="E12" s="50"/>
      <c r="F12" s="50" t="s">
        <v>85</v>
      </c>
      <c r="G12" s="50"/>
      <c r="H12" s="51"/>
      <c r="I12" s="51"/>
      <c r="J12" s="51"/>
      <c r="K12" s="51"/>
      <c r="L12" s="51">
        <v>0</v>
      </c>
      <c r="M12" s="51">
        <v>0</v>
      </c>
      <c r="N12" s="51">
        <v>0</v>
      </c>
      <c r="O12" s="51">
        <v>0</v>
      </c>
      <c r="P12" s="51">
        <v>0</v>
      </c>
      <c r="Q12" s="51">
        <v>0</v>
      </c>
      <c r="R12" s="51">
        <v>5671.54</v>
      </c>
      <c r="S12" s="51">
        <v>0</v>
      </c>
      <c r="T12" s="51">
        <v>0</v>
      </c>
      <c r="U12" s="51">
        <v>0</v>
      </c>
      <c r="V12" s="51">
        <v>4670.6000000000004</v>
      </c>
      <c r="W12" s="51">
        <v>143</v>
      </c>
      <c r="X12" s="51"/>
      <c r="Y12" s="51">
        <f t="shared" si="0"/>
        <v>10485.14</v>
      </c>
      <c r="Z12" s="51">
        <v>10000</v>
      </c>
      <c r="AA12" s="73">
        <v>10500</v>
      </c>
      <c r="AB12" s="62"/>
    </row>
    <row r="13" spans="1:28" ht="15" thickBot="1" x14ac:dyDescent="0.35">
      <c r="A13" s="50"/>
      <c r="B13" s="50"/>
      <c r="C13" s="50"/>
      <c r="D13" s="50"/>
      <c r="E13" s="50"/>
      <c r="F13" s="50" t="s">
        <v>86</v>
      </c>
      <c r="G13" s="50"/>
      <c r="H13" s="52"/>
      <c r="I13" s="52"/>
      <c r="J13" s="52"/>
      <c r="K13" s="52"/>
      <c r="L13" s="52">
        <v>0</v>
      </c>
      <c r="M13" s="52">
        <v>0</v>
      </c>
      <c r="N13" s="52">
        <v>0</v>
      </c>
      <c r="O13" s="52">
        <v>0</v>
      </c>
      <c r="P13" s="52">
        <v>0</v>
      </c>
      <c r="Q13" s="52">
        <v>115.4</v>
      </c>
      <c r="R13" s="52">
        <v>0</v>
      </c>
      <c r="S13" s="52">
        <v>0</v>
      </c>
      <c r="T13" s="52">
        <v>0</v>
      </c>
      <c r="U13" s="52">
        <v>0</v>
      </c>
      <c r="V13" s="52">
        <v>0</v>
      </c>
      <c r="W13" s="52">
        <v>0</v>
      </c>
      <c r="X13" s="52"/>
      <c r="Y13" s="52">
        <f t="shared" si="0"/>
        <v>115.4</v>
      </c>
      <c r="Z13" s="52">
        <v>200</v>
      </c>
      <c r="AA13" s="74">
        <v>200</v>
      </c>
      <c r="AB13" s="63"/>
    </row>
    <row r="14" spans="1:28" x14ac:dyDescent="0.3">
      <c r="A14" s="50"/>
      <c r="B14" s="50"/>
      <c r="C14" s="50"/>
      <c r="D14" s="50"/>
      <c r="E14" s="50" t="s">
        <v>87</v>
      </c>
      <c r="F14" s="50"/>
      <c r="G14" s="50"/>
      <c r="H14" s="51"/>
      <c r="I14" s="51"/>
      <c r="J14" s="51"/>
      <c r="K14" s="51"/>
      <c r="L14" s="51">
        <f t="shared" ref="L14:W14" si="1">ROUND(SUM(L4:L13),5)</f>
        <v>-4000.33</v>
      </c>
      <c r="M14" s="51">
        <f t="shared" si="1"/>
        <v>0</v>
      </c>
      <c r="N14" s="51">
        <f t="shared" si="1"/>
        <v>0</v>
      </c>
      <c r="O14" s="51">
        <f t="shared" si="1"/>
        <v>30288.21</v>
      </c>
      <c r="P14" s="51">
        <f t="shared" si="1"/>
        <v>0</v>
      </c>
      <c r="Q14" s="51">
        <f t="shared" si="1"/>
        <v>199846.88</v>
      </c>
      <c r="R14" s="51">
        <f t="shared" si="1"/>
        <v>212947.13</v>
      </c>
      <c r="S14" s="51">
        <f t="shared" si="1"/>
        <v>3095.51</v>
      </c>
      <c r="T14" s="51">
        <f t="shared" si="1"/>
        <v>2929.92</v>
      </c>
      <c r="U14" s="51">
        <f t="shared" si="1"/>
        <v>66007.55</v>
      </c>
      <c r="V14" s="51">
        <f t="shared" si="1"/>
        <v>200776.27</v>
      </c>
      <c r="W14" s="51">
        <f t="shared" si="1"/>
        <v>75196.509999999995</v>
      </c>
      <c r="X14" s="51"/>
      <c r="Y14" s="51">
        <f t="shared" si="0"/>
        <v>787087.65</v>
      </c>
      <c r="Z14" s="51">
        <f>ROUND(SUM(Z4:Z13),5)</f>
        <v>720000</v>
      </c>
      <c r="AA14" s="60">
        <f>ROUND(SUM(AA4:AA13),5)</f>
        <v>766800</v>
      </c>
      <c r="AB14" s="62"/>
    </row>
    <row r="15" spans="1:28" x14ac:dyDescent="0.3">
      <c r="A15" s="50"/>
      <c r="B15" s="50"/>
      <c r="C15" s="50"/>
      <c r="D15" s="50"/>
      <c r="E15" s="50" t="s">
        <v>88</v>
      </c>
      <c r="F15" s="50"/>
      <c r="G15" s="50"/>
      <c r="H15" s="51"/>
      <c r="I15" s="51"/>
      <c r="J15" s="51"/>
      <c r="K15" s="51"/>
      <c r="L15" s="51"/>
      <c r="M15" s="51"/>
      <c r="N15" s="51"/>
      <c r="O15" s="51"/>
      <c r="P15" s="51"/>
      <c r="Q15" s="51"/>
      <c r="R15" s="51"/>
      <c r="S15" s="51"/>
      <c r="T15" s="51"/>
      <c r="U15" s="51"/>
      <c r="V15" s="51"/>
      <c r="W15" s="51"/>
      <c r="X15" s="51"/>
      <c r="Y15" s="51"/>
      <c r="Z15" s="51"/>
      <c r="AA15" s="60"/>
      <c r="AB15" s="62"/>
    </row>
    <row r="16" spans="1:28" x14ac:dyDescent="0.3">
      <c r="A16" s="50"/>
      <c r="B16" s="50"/>
      <c r="C16" s="50"/>
      <c r="D16" s="50"/>
      <c r="E16" s="50"/>
      <c r="F16" s="50" t="s">
        <v>89</v>
      </c>
      <c r="G16" s="50"/>
      <c r="H16" s="51"/>
      <c r="I16" s="51"/>
      <c r="J16" s="51"/>
      <c r="K16" s="51"/>
      <c r="L16" s="51">
        <v>603.74</v>
      </c>
      <c r="M16" s="51">
        <v>636.47</v>
      </c>
      <c r="N16" s="51">
        <v>550.29999999999995</v>
      </c>
      <c r="O16" s="51">
        <v>512.91999999999996</v>
      </c>
      <c r="P16" s="51">
        <v>505.03</v>
      </c>
      <c r="Q16" s="51">
        <v>452.33</v>
      </c>
      <c r="R16" s="51">
        <v>7314.37</v>
      </c>
      <c r="S16" s="51">
        <v>420.5</v>
      </c>
      <c r="T16" s="51">
        <v>378.15</v>
      </c>
      <c r="U16" s="51">
        <v>381.98</v>
      </c>
      <c r="V16" s="51">
        <v>954.87</v>
      </c>
      <c r="W16" s="51">
        <v>652.66</v>
      </c>
      <c r="X16" s="51"/>
      <c r="Y16" s="51">
        <f t="shared" ref="Y16:Y21" si="2">ROUND(SUM(H16:X16),5)</f>
        <v>13363.32</v>
      </c>
      <c r="Z16" s="51">
        <v>4000</v>
      </c>
      <c r="AA16" s="73">
        <v>10000</v>
      </c>
      <c r="AB16" s="62" t="s">
        <v>253</v>
      </c>
    </row>
    <row r="17" spans="1:28" x14ac:dyDescent="0.3">
      <c r="A17" s="50"/>
      <c r="B17" s="50"/>
      <c r="C17" s="50"/>
      <c r="D17" s="50"/>
      <c r="E17" s="50"/>
      <c r="F17" s="50" t="s">
        <v>90</v>
      </c>
      <c r="G17" s="50"/>
      <c r="H17" s="51"/>
      <c r="I17" s="51"/>
      <c r="J17" s="51"/>
      <c r="K17" s="51"/>
      <c r="L17" s="51">
        <v>4709.55</v>
      </c>
      <c r="M17" s="51">
        <v>9565.7900000000009</v>
      </c>
      <c r="N17" s="51">
        <v>-941.62</v>
      </c>
      <c r="O17" s="51">
        <v>8144.95</v>
      </c>
      <c r="P17" s="51">
        <v>6079.05</v>
      </c>
      <c r="Q17" s="51">
        <v>4930.87</v>
      </c>
      <c r="R17" s="51">
        <v>4937.05</v>
      </c>
      <c r="S17" s="51">
        <v>4807.21</v>
      </c>
      <c r="T17" s="51">
        <v>4995.72</v>
      </c>
      <c r="U17" s="51">
        <v>6212.36</v>
      </c>
      <c r="V17" s="51">
        <v>5047.13</v>
      </c>
      <c r="W17" s="51">
        <v>5522.27</v>
      </c>
      <c r="X17" s="51"/>
      <c r="Y17" s="51">
        <f t="shared" si="2"/>
        <v>64010.33</v>
      </c>
      <c r="Z17" s="51">
        <v>40000</v>
      </c>
      <c r="AA17" s="73">
        <v>50000</v>
      </c>
      <c r="AB17" s="62"/>
    </row>
    <row r="18" spans="1:28" x14ac:dyDescent="0.3">
      <c r="A18" s="50"/>
      <c r="B18" s="50"/>
      <c r="C18" s="50"/>
      <c r="D18" s="50"/>
      <c r="E18" s="50"/>
      <c r="F18" s="50" t="s">
        <v>91</v>
      </c>
      <c r="G18" s="50"/>
      <c r="H18" s="51"/>
      <c r="I18" s="51"/>
      <c r="J18" s="51"/>
      <c r="K18" s="51"/>
      <c r="L18" s="51">
        <v>0</v>
      </c>
      <c r="M18" s="51">
        <v>0</v>
      </c>
      <c r="N18" s="51">
        <v>2382.91</v>
      </c>
      <c r="O18" s="51">
        <v>164.98</v>
      </c>
      <c r="P18" s="51">
        <v>0</v>
      </c>
      <c r="Q18" s="51">
        <v>1779.4</v>
      </c>
      <c r="R18" s="51">
        <v>208.6</v>
      </c>
      <c r="S18" s="51">
        <v>0</v>
      </c>
      <c r="T18" s="51">
        <v>1194.3699999999999</v>
      </c>
      <c r="U18" s="51">
        <v>83.37</v>
      </c>
      <c r="V18" s="51">
        <v>0</v>
      </c>
      <c r="W18" s="51">
        <v>5126.62</v>
      </c>
      <c r="X18" s="51"/>
      <c r="Y18" s="51">
        <f t="shared" si="2"/>
        <v>10940.25</v>
      </c>
      <c r="Z18" s="51">
        <v>13000</v>
      </c>
      <c r="AA18" s="73">
        <v>10000</v>
      </c>
      <c r="AB18" s="62" t="s">
        <v>253</v>
      </c>
    </row>
    <row r="19" spans="1:28" x14ac:dyDescent="0.3">
      <c r="A19" s="50"/>
      <c r="B19" s="50"/>
      <c r="C19" s="50"/>
      <c r="D19" s="50"/>
      <c r="E19" s="50"/>
      <c r="F19" s="50" t="s">
        <v>92</v>
      </c>
      <c r="G19" s="50"/>
      <c r="H19" s="51"/>
      <c r="I19" s="51"/>
      <c r="J19" s="51"/>
      <c r="K19" s="51"/>
      <c r="L19" s="51">
        <v>-854</v>
      </c>
      <c r="M19" s="51">
        <v>0</v>
      </c>
      <c r="N19" s="51">
        <v>541.74</v>
      </c>
      <c r="O19" s="51">
        <v>38.130000000000003</v>
      </c>
      <c r="P19" s="51">
        <v>0</v>
      </c>
      <c r="Q19" s="51">
        <v>411.31</v>
      </c>
      <c r="R19" s="51">
        <v>53.48</v>
      </c>
      <c r="S19" s="51">
        <v>0</v>
      </c>
      <c r="T19" s="51">
        <v>306.22000000000003</v>
      </c>
      <c r="U19" s="51">
        <v>19.61</v>
      </c>
      <c r="V19" s="51">
        <v>0</v>
      </c>
      <c r="W19" s="51">
        <v>816.59</v>
      </c>
      <c r="X19" s="51"/>
      <c r="Y19" s="51">
        <f t="shared" si="2"/>
        <v>1333.08</v>
      </c>
      <c r="Z19" s="51">
        <v>3000</v>
      </c>
      <c r="AA19" s="73">
        <v>1000</v>
      </c>
      <c r="AB19" s="62" t="s">
        <v>253</v>
      </c>
    </row>
    <row r="20" spans="1:28" ht="15" thickBot="1" x14ac:dyDescent="0.35">
      <c r="A20" s="50"/>
      <c r="B20" s="50"/>
      <c r="C20" s="50"/>
      <c r="D20" s="50"/>
      <c r="E20" s="50"/>
      <c r="F20" s="50" t="s">
        <v>93</v>
      </c>
      <c r="G20" s="50"/>
      <c r="H20" s="52"/>
      <c r="I20" s="52"/>
      <c r="J20" s="52"/>
      <c r="K20" s="52"/>
      <c r="L20" s="52">
        <v>-126</v>
      </c>
      <c r="M20" s="52">
        <v>0</v>
      </c>
      <c r="N20" s="52">
        <v>3663.49</v>
      </c>
      <c r="O20" s="52">
        <v>240.94</v>
      </c>
      <c r="P20" s="52">
        <v>0</v>
      </c>
      <c r="Q20" s="52">
        <v>2598.63</v>
      </c>
      <c r="R20" s="52">
        <v>304.14999999999998</v>
      </c>
      <c r="S20" s="52">
        <v>0</v>
      </c>
      <c r="T20" s="52">
        <v>1741.43</v>
      </c>
      <c r="U20" s="52">
        <v>99.78</v>
      </c>
      <c r="V20" s="52">
        <v>0</v>
      </c>
      <c r="W20" s="52">
        <v>6128.28</v>
      </c>
      <c r="X20" s="52"/>
      <c r="Y20" s="52">
        <f t="shared" si="2"/>
        <v>14650.7</v>
      </c>
      <c r="Z20" s="52">
        <v>30000</v>
      </c>
      <c r="AA20" s="74">
        <v>20000</v>
      </c>
      <c r="AB20" s="63" t="s">
        <v>253</v>
      </c>
    </row>
    <row r="21" spans="1:28" x14ac:dyDescent="0.3">
      <c r="A21" s="50"/>
      <c r="B21" s="50"/>
      <c r="C21" s="50"/>
      <c r="D21" s="50"/>
      <c r="E21" s="50" t="s">
        <v>94</v>
      </c>
      <c r="F21" s="50"/>
      <c r="G21" s="50"/>
      <c r="H21" s="51"/>
      <c r="I21" s="51"/>
      <c r="J21" s="51"/>
      <c r="K21" s="51"/>
      <c r="L21" s="51">
        <f t="shared" ref="L21:W21" si="3">ROUND(SUM(L15:L20),5)</f>
        <v>4333.29</v>
      </c>
      <c r="M21" s="51">
        <f t="shared" si="3"/>
        <v>10202.26</v>
      </c>
      <c r="N21" s="51">
        <f t="shared" si="3"/>
        <v>6196.82</v>
      </c>
      <c r="O21" s="51">
        <f t="shared" si="3"/>
        <v>9101.92</v>
      </c>
      <c r="P21" s="51">
        <f t="shared" si="3"/>
        <v>6584.08</v>
      </c>
      <c r="Q21" s="51">
        <f t="shared" si="3"/>
        <v>10172.540000000001</v>
      </c>
      <c r="R21" s="51">
        <f t="shared" si="3"/>
        <v>12817.65</v>
      </c>
      <c r="S21" s="51">
        <f t="shared" si="3"/>
        <v>5227.71</v>
      </c>
      <c r="T21" s="51">
        <f t="shared" si="3"/>
        <v>8615.89</v>
      </c>
      <c r="U21" s="51">
        <f t="shared" si="3"/>
        <v>6797.1</v>
      </c>
      <c r="V21" s="51">
        <f t="shared" si="3"/>
        <v>6002</v>
      </c>
      <c r="W21" s="51">
        <f t="shared" si="3"/>
        <v>18246.419999999998</v>
      </c>
      <c r="X21" s="51"/>
      <c r="Y21" s="51">
        <f t="shared" si="2"/>
        <v>104297.68</v>
      </c>
      <c r="Z21" s="51">
        <f>ROUND(SUM(Z15:Z20),5)</f>
        <v>90000</v>
      </c>
      <c r="AA21" s="60">
        <f>ROUND(SUM(AA15:AA20),5)</f>
        <v>91000</v>
      </c>
      <c r="AB21" s="62"/>
    </row>
    <row r="22" spans="1:28" x14ac:dyDescent="0.3">
      <c r="A22" s="50"/>
      <c r="B22" s="50"/>
      <c r="C22" s="50"/>
      <c r="D22" s="50"/>
      <c r="E22" s="50" t="s">
        <v>95</v>
      </c>
      <c r="F22" s="50"/>
      <c r="G22" s="50"/>
      <c r="H22" s="51"/>
      <c r="I22" s="51"/>
      <c r="J22" s="51"/>
      <c r="K22" s="51"/>
      <c r="L22" s="51"/>
      <c r="M22" s="51"/>
      <c r="N22" s="51"/>
      <c r="O22" s="51"/>
      <c r="P22" s="51"/>
      <c r="Q22" s="51"/>
      <c r="R22" s="51"/>
      <c r="S22" s="51"/>
      <c r="T22" s="51"/>
      <c r="U22" s="51"/>
      <c r="V22" s="51"/>
      <c r="W22" s="51"/>
      <c r="X22" s="51"/>
      <c r="Y22" s="51"/>
      <c r="Z22" s="51"/>
      <c r="AA22" s="60"/>
      <c r="AB22" s="62"/>
    </row>
    <row r="23" spans="1:28" x14ac:dyDescent="0.3">
      <c r="A23" s="50"/>
      <c r="B23" s="50"/>
      <c r="C23" s="50"/>
      <c r="D23" s="50"/>
      <c r="E23" s="50"/>
      <c r="F23" s="50" t="s">
        <v>96</v>
      </c>
      <c r="G23" s="50"/>
      <c r="H23" s="51"/>
      <c r="I23" s="51"/>
      <c r="J23" s="51"/>
      <c r="K23" s="51"/>
      <c r="L23" s="51">
        <v>8225</v>
      </c>
      <c r="M23" s="51">
        <v>10866.67</v>
      </c>
      <c r="N23" s="51">
        <v>9500</v>
      </c>
      <c r="O23" s="51">
        <v>25066.67</v>
      </c>
      <c r="P23" s="51">
        <v>7800</v>
      </c>
      <c r="Q23" s="51">
        <v>20950</v>
      </c>
      <c r="R23" s="51">
        <v>19000</v>
      </c>
      <c r="S23" s="51">
        <v>24450</v>
      </c>
      <c r="T23" s="51">
        <v>22500</v>
      </c>
      <c r="U23" s="51">
        <v>12325</v>
      </c>
      <c r="V23" s="51">
        <v>5000</v>
      </c>
      <c r="W23" s="51">
        <v>10643</v>
      </c>
      <c r="X23" s="51"/>
      <c r="Y23" s="51">
        <f t="shared" ref="Y23:Y34" si="4">ROUND(SUM(H23:X23),5)</f>
        <v>176326.34</v>
      </c>
      <c r="Z23" s="51">
        <v>120000</v>
      </c>
      <c r="AA23" s="73">
        <v>165000</v>
      </c>
      <c r="AB23" s="62" t="s">
        <v>253</v>
      </c>
    </row>
    <row r="24" spans="1:28" x14ac:dyDescent="0.3">
      <c r="A24" s="50"/>
      <c r="B24" s="50"/>
      <c r="C24" s="50"/>
      <c r="D24" s="50"/>
      <c r="E24" s="50"/>
      <c r="F24" s="50" t="s">
        <v>97</v>
      </c>
      <c r="G24" s="50"/>
      <c r="H24" s="51"/>
      <c r="I24" s="51"/>
      <c r="J24" s="51"/>
      <c r="K24" s="51"/>
      <c r="L24" s="51">
        <v>1200</v>
      </c>
      <c r="M24" s="51">
        <v>1410</v>
      </c>
      <c r="N24" s="51">
        <v>1250</v>
      </c>
      <c r="O24" s="51">
        <v>2500</v>
      </c>
      <c r="P24" s="51">
        <v>500</v>
      </c>
      <c r="Q24" s="51">
        <v>2000</v>
      </c>
      <c r="R24" s="51">
        <v>1250</v>
      </c>
      <c r="S24" s="51">
        <v>1910</v>
      </c>
      <c r="T24" s="51">
        <v>2500</v>
      </c>
      <c r="U24" s="51">
        <v>1450</v>
      </c>
      <c r="V24" s="51">
        <v>1250</v>
      </c>
      <c r="W24" s="51">
        <v>750</v>
      </c>
      <c r="X24" s="51"/>
      <c r="Y24" s="51">
        <f t="shared" si="4"/>
        <v>17970</v>
      </c>
      <c r="Z24" s="51">
        <v>12000</v>
      </c>
      <c r="AA24" s="73">
        <v>18000</v>
      </c>
      <c r="AB24" s="62"/>
    </row>
    <row r="25" spans="1:28" x14ac:dyDescent="0.3">
      <c r="A25" s="50"/>
      <c r="B25" s="50"/>
      <c r="C25" s="50"/>
      <c r="D25" s="50"/>
      <c r="E25" s="50"/>
      <c r="F25" s="50" t="s">
        <v>235</v>
      </c>
      <c r="G25" s="50"/>
      <c r="H25" s="51"/>
      <c r="I25" s="51"/>
      <c r="J25" s="51"/>
      <c r="K25" s="51"/>
      <c r="L25" s="51">
        <v>0</v>
      </c>
      <c r="M25" s="51">
        <v>0</v>
      </c>
      <c r="N25" s="51">
        <v>0</v>
      </c>
      <c r="O25" s="51">
        <v>0</v>
      </c>
      <c r="P25" s="51">
        <v>0</v>
      </c>
      <c r="Q25" s="51">
        <v>450</v>
      </c>
      <c r="R25" s="51">
        <v>0</v>
      </c>
      <c r="S25" s="51">
        <v>450</v>
      </c>
      <c r="T25" s="51">
        <v>0</v>
      </c>
      <c r="U25" s="51">
        <v>225</v>
      </c>
      <c r="V25" s="51">
        <v>0</v>
      </c>
      <c r="W25" s="51">
        <v>0</v>
      </c>
      <c r="X25" s="51"/>
      <c r="Y25" s="51">
        <f t="shared" si="4"/>
        <v>1125</v>
      </c>
      <c r="Z25" s="51">
        <v>0</v>
      </c>
      <c r="AA25" s="73">
        <v>3000</v>
      </c>
      <c r="AB25" s="62"/>
    </row>
    <row r="26" spans="1:28" x14ac:dyDescent="0.3">
      <c r="A26" s="50"/>
      <c r="B26" s="50"/>
      <c r="C26" s="50"/>
      <c r="D26" s="50"/>
      <c r="E26" s="50"/>
      <c r="F26" s="50" t="s">
        <v>98</v>
      </c>
      <c r="G26" s="50"/>
      <c r="H26" s="51"/>
      <c r="I26" s="51"/>
      <c r="J26" s="51"/>
      <c r="K26" s="51"/>
      <c r="L26" s="51">
        <v>3650</v>
      </c>
      <c r="M26" s="51">
        <v>3250</v>
      </c>
      <c r="N26" s="51">
        <v>2800</v>
      </c>
      <c r="O26" s="51">
        <v>6100</v>
      </c>
      <c r="P26" s="51">
        <v>100</v>
      </c>
      <c r="Q26" s="51">
        <v>4900</v>
      </c>
      <c r="R26" s="51">
        <v>3500</v>
      </c>
      <c r="S26" s="51">
        <v>7650</v>
      </c>
      <c r="T26" s="51">
        <v>8000</v>
      </c>
      <c r="U26" s="51">
        <v>3700</v>
      </c>
      <c r="V26" s="51">
        <v>5150</v>
      </c>
      <c r="W26" s="51">
        <v>2550</v>
      </c>
      <c r="X26" s="51"/>
      <c r="Y26" s="51">
        <f t="shared" si="4"/>
        <v>51350</v>
      </c>
      <c r="Z26" s="51">
        <v>30000</v>
      </c>
      <c r="AA26" s="73">
        <v>47000</v>
      </c>
      <c r="AB26" s="62"/>
    </row>
    <row r="27" spans="1:28" x14ac:dyDescent="0.3">
      <c r="A27" s="50"/>
      <c r="B27" s="50"/>
      <c r="C27" s="50"/>
      <c r="D27" s="50"/>
      <c r="E27" s="50"/>
      <c r="F27" s="50" t="s">
        <v>99</v>
      </c>
      <c r="G27" s="50"/>
      <c r="H27" s="51"/>
      <c r="I27" s="51"/>
      <c r="J27" s="51"/>
      <c r="K27" s="51"/>
      <c r="L27" s="51">
        <v>2500</v>
      </c>
      <c r="M27" s="51">
        <v>6083.33</v>
      </c>
      <c r="N27" s="51">
        <v>16450</v>
      </c>
      <c r="O27" s="51">
        <v>17583.330000000002</v>
      </c>
      <c r="P27" s="51">
        <v>0</v>
      </c>
      <c r="Q27" s="51">
        <v>3050</v>
      </c>
      <c r="R27" s="51">
        <v>4000</v>
      </c>
      <c r="S27" s="51">
        <v>9050</v>
      </c>
      <c r="T27" s="51">
        <v>16650</v>
      </c>
      <c r="U27" s="51">
        <v>2675</v>
      </c>
      <c r="V27" s="51">
        <v>1725</v>
      </c>
      <c r="W27" s="51">
        <v>5357</v>
      </c>
      <c r="X27" s="51"/>
      <c r="Y27" s="51">
        <f t="shared" si="4"/>
        <v>85123.66</v>
      </c>
      <c r="Z27" s="51">
        <v>67000</v>
      </c>
      <c r="AA27" s="73">
        <v>70000</v>
      </c>
      <c r="AB27" s="62"/>
    </row>
    <row r="28" spans="1:28" x14ac:dyDescent="0.3">
      <c r="A28" s="50"/>
      <c r="B28" s="50"/>
      <c r="C28" s="50"/>
      <c r="D28" s="50"/>
      <c r="E28" s="50"/>
      <c r="F28" s="50" t="s">
        <v>100</v>
      </c>
      <c r="G28" s="50"/>
      <c r="H28" s="51"/>
      <c r="I28" s="51"/>
      <c r="J28" s="51"/>
      <c r="K28" s="51"/>
      <c r="L28" s="51">
        <v>1500</v>
      </c>
      <c r="M28" s="51">
        <v>0</v>
      </c>
      <c r="N28" s="51">
        <v>1600</v>
      </c>
      <c r="O28" s="51">
        <v>0</v>
      </c>
      <c r="P28" s="51">
        <v>3000</v>
      </c>
      <c r="Q28" s="51">
        <v>3100</v>
      </c>
      <c r="R28" s="51">
        <v>0</v>
      </c>
      <c r="S28" s="51">
        <v>3300</v>
      </c>
      <c r="T28" s="51">
        <v>1500</v>
      </c>
      <c r="U28" s="51">
        <v>3100</v>
      </c>
      <c r="V28" s="51">
        <v>0</v>
      </c>
      <c r="W28" s="51">
        <v>1500</v>
      </c>
      <c r="X28" s="51"/>
      <c r="Y28" s="51">
        <f t="shared" si="4"/>
        <v>18600</v>
      </c>
      <c r="Z28" s="51">
        <v>27000</v>
      </c>
      <c r="AA28" s="73">
        <v>17000</v>
      </c>
      <c r="AB28" s="62"/>
    </row>
    <row r="29" spans="1:28" x14ac:dyDescent="0.3">
      <c r="A29" s="50"/>
      <c r="B29" s="50"/>
      <c r="C29" s="50"/>
      <c r="D29" s="50"/>
      <c r="E29" s="50"/>
      <c r="F29" s="50" t="s">
        <v>201</v>
      </c>
      <c r="G29" s="50"/>
      <c r="H29" s="51"/>
      <c r="I29" s="51"/>
      <c r="J29" s="51"/>
      <c r="K29" s="51"/>
      <c r="L29" s="51">
        <v>0</v>
      </c>
      <c r="M29" s="51">
        <v>0</v>
      </c>
      <c r="N29" s="51">
        <v>0</v>
      </c>
      <c r="O29" s="51">
        <v>0</v>
      </c>
      <c r="P29" s="51">
        <v>300</v>
      </c>
      <c r="Q29" s="51">
        <v>0</v>
      </c>
      <c r="R29" s="51">
        <v>0</v>
      </c>
      <c r="S29" s="51">
        <v>0</v>
      </c>
      <c r="T29" s="51">
        <v>0</v>
      </c>
      <c r="U29" s="51">
        <v>0</v>
      </c>
      <c r="V29" s="51">
        <v>0</v>
      </c>
      <c r="W29" s="51">
        <v>0</v>
      </c>
      <c r="X29" s="51"/>
      <c r="Y29" s="51">
        <f t="shared" si="4"/>
        <v>300</v>
      </c>
      <c r="Z29" s="51">
        <v>300</v>
      </c>
      <c r="AA29" s="73">
        <v>300</v>
      </c>
      <c r="AB29" s="62"/>
    </row>
    <row r="30" spans="1:28" ht="21.6" x14ac:dyDescent="0.3">
      <c r="A30" s="50"/>
      <c r="B30" s="50"/>
      <c r="C30" s="50"/>
      <c r="D30" s="50"/>
      <c r="E30" s="50"/>
      <c r="F30" s="50" t="s">
        <v>236</v>
      </c>
      <c r="G30" s="50"/>
      <c r="H30" s="51"/>
      <c r="I30" s="51"/>
      <c r="J30" s="51"/>
      <c r="K30" s="51"/>
      <c r="L30" s="51">
        <v>0</v>
      </c>
      <c r="M30" s="51">
        <v>0</v>
      </c>
      <c r="N30" s="51">
        <v>0</v>
      </c>
      <c r="O30" s="51">
        <v>-500</v>
      </c>
      <c r="P30" s="51">
        <v>500</v>
      </c>
      <c r="Q30" s="51">
        <v>2000</v>
      </c>
      <c r="R30" s="51">
        <v>1500</v>
      </c>
      <c r="S30" s="51">
        <v>0</v>
      </c>
      <c r="T30" s="51">
        <v>0</v>
      </c>
      <c r="U30" s="51">
        <v>0</v>
      </c>
      <c r="V30" s="51">
        <v>0</v>
      </c>
      <c r="W30" s="51">
        <v>0</v>
      </c>
      <c r="X30" s="51"/>
      <c r="Y30" s="51">
        <f t="shared" si="4"/>
        <v>3500</v>
      </c>
      <c r="Z30" s="51">
        <v>0</v>
      </c>
      <c r="AA30" s="73">
        <v>6500</v>
      </c>
      <c r="AB30" s="62" t="s">
        <v>264</v>
      </c>
    </row>
    <row r="31" spans="1:28" x14ac:dyDescent="0.3">
      <c r="A31" s="50"/>
      <c r="B31" s="50"/>
      <c r="C31" s="50"/>
      <c r="D31" s="50"/>
      <c r="E31" s="50"/>
      <c r="F31" s="50" t="s">
        <v>101</v>
      </c>
      <c r="G31" s="50"/>
      <c r="H31" s="51"/>
      <c r="I31" s="51"/>
      <c r="J31" s="51"/>
      <c r="K31" s="51"/>
      <c r="L31" s="51">
        <v>1750</v>
      </c>
      <c r="M31" s="51">
        <v>950</v>
      </c>
      <c r="N31" s="51">
        <v>785</v>
      </c>
      <c r="O31" s="51">
        <v>1550</v>
      </c>
      <c r="P31" s="51">
        <v>500</v>
      </c>
      <c r="Q31" s="51">
        <v>1320</v>
      </c>
      <c r="R31" s="51">
        <v>1330</v>
      </c>
      <c r="S31" s="51">
        <v>4113.1499999999996</v>
      </c>
      <c r="T31" s="51">
        <v>2765</v>
      </c>
      <c r="U31" s="51">
        <v>985</v>
      </c>
      <c r="V31" s="51">
        <v>3010</v>
      </c>
      <c r="W31" s="51">
        <v>300</v>
      </c>
      <c r="X31" s="51"/>
      <c r="Y31" s="51">
        <f t="shared" si="4"/>
        <v>19358.150000000001</v>
      </c>
      <c r="Z31" s="51">
        <v>12000</v>
      </c>
      <c r="AA31" s="73">
        <v>16000</v>
      </c>
      <c r="AB31" s="62"/>
    </row>
    <row r="32" spans="1:28" ht="15" thickBot="1" x14ac:dyDescent="0.35">
      <c r="A32" s="50"/>
      <c r="B32" s="50"/>
      <c r="C32" s="50"/>
      <c r="D32" s="50"/>
      <c r="E32" s="50"/>
      <c r="F32" s="50" t="s">
        <v>102</v>
      </c>
      <c r="G32" s="50"/>
      <c r="H32" s="51"/>
      <c r="I32" s="51"/>
      <c r="J32" s="51"/>
      <c r="K32" s="51"/>
      <c r="L32" s="51">
        <v>0</v>
      </c>
      <c r="M32" s="51">
        <v>0</v>
      </c>
      <c r="N32" s="51">
        <v>0</v>
      </c>
      <c r="O32" s="51">
        <v>0</v>
      </c>
      <c r="P32" s="51">
        <v>0</v>
      </c>
      <c r="Q32" s="51">
        <v>0</v>
      </c>
      <c r="R32" s="51">
        <v>0</v>
      </c>
      <c r="S32" s="51">
        <v>0</v>
      </c>
      <c r="T32" s="51">
        <v>0</v>
      </c>
      <c r="U32" s="51">
        <v>0</v>
      </c>
      <c r="V32" s="51">
        <v>25</v>
      </c>
      <c r="W32" s="51">
        <v>145.41999999999999</v>
      </c>
      <c r="X32" s="51"/>
      <c r="Y32" s="51">
        <f t="shared" si="4"/>
        <v>170.42</v>
      </c>
      <c r="Z32" s="51">
        <v>500</v>
      </c>
      <c r="AA32" s="73">
        <v>400</v>
      </c>
      <c r="AB32" s="62"/>
    </row>
    <row r="33" spans="1:28" ht="15" thickBot="1" x14ac:dyDescent="0.35">
      <c r="A33" s="50"/>
      <c r="B33" s="50"/>
      <c r="C33" s="50"/>
      <c r="D33" s="50"/>
      <c r="E33" s="50" t="s">
        <v>103</v>
      </c>
      <c r="F33" s="50"/>
      <c r="G33" s="50"/>
      <c r="H33" s="53"/>
      <c r="I33" s="53"/>
      <c r="J33" s="53"/>
      <c r="K33" s="53"/>
      <c r="L33" s="53">
        <f t="shared" ref="L33:W33" si="5">ROUND(SUM(L22:L32),5)</f>
        <v>18825</v>
      </c>
      <c r="M33" s="53">
        <f t="shared" si="5"/>
        <v>22560</v>
      </c>
      <c r="N33" s="53">
        <f t="shared" si="5"/>
        <v>32385</v>
      </c>
      <c r="O33" s="53">
        <f t="shared" si="5"/>
        <v>52300</v>
      </c>
      <c r="P33" s="53">
        <f t="shared" si="5"/>
        <v>12700</v>
      </c>
      <c r="Q33" s="53">
        <f t="shared" si="5"/>
        <v>37770</v>
      </c>
      <c r="R33" s="53">
        <f t="shared" si="5"/>
        <v>30580</v>
      </c>
      <c r="S33" s="53">
        <f t="shared" si="5"/>
        <v>50923.15</v>
      </c>
      <c r="T33" s="53">
        <f t="shared" si="5"/>
        <v>53915</v>
      </c>
      <c r="U33" s="53">
        <f t="shared" si="5"/>
        <v>24460</v>
      </c>
      <c r="V33" s="53">
        <f t="shared" si="5"/>
        <v>16160</v>
      </c>
      <c r="W33" s="53">
        <f t="shared" si="5"/>
        <v>21245.42</v>
      </c>
      <c r="X33" s="53"/>
      <c r="Y33" s="53">
        <f t="shared" si="4"/>
        <v>373823.57</v>
      </c>
      <c r="Z33" s="53">
        <f>ROUND(SUM(Z22:Z32),5)</f>
        <v>268800</v>
      </c>
      <c r="AA33" s="78">
        <f>ROUND(SUM(AA22:AA32),5)</f>
        <v>343200</v>
      </c>
      <c r="AB33" s="64"/>
    </row>
    <row r="34" spans="1:28" x14ac:dyDescent="0.3">
      <c r="A34" s="50"/>
      <c r="B34" s="50"/>
      <c r="C34" s="50"/>
      <c r="D34" s="50" t="s">
        <v>6</v>
      </c>
      <c r="E34" s="50"/>
      <c r="F34" s="50"/>
      <c r="G34" s="50"/>
      <c r="H34" s="51"/>
      <c r="I34" s="51"/>
      <c r="J34" s="51"/>
      <c r="K34" s="51"/>
      <c r="L34" s="51">
        <f t="shared" ref="L34:W34" si="6">ROUND(L3+L14+L21+L33,5)</f>
        <v>19157.96</v>
      </c>
      <c r="M34" s="51">
        <f t="shared" si="6"/>
        <v>32762.26</v>
      </c>
      <c r="N34" s="51">
        <f t="shared" si="6"/>
        <v>38581.82</v>
      </c>
      <c r="O34" s="51">
        <f t="shared" si="6"/>
        <v>91690.13</v>
      </c>
      <c r="P34" s="51">
        <f t="shared" si="6"/>
        <v>19284.080000000002</v>
      </c>
      <c r="Q34" s="51">
        <f t="shared" si="6"/>
        <v>247789.42</v>
      </c>
      <c r="R34" s="51">
        <f t="shared" si="6"/>
        <v>256344.78</v>
      </c>
      <c r="S34" s="51">
        <f t="shared" si="6"/>
        <v>59246.37</v>
      </c>
      <c r="T34" s="51">
        <f t="shared" si="6"/>
        <v>65460.81</v>
      </c>
      <c r="U34" s="51">
        <f t="shared" si="6"/>
        <v>97264.65</v>
      </c>
      <c r="V34" s="51">
        <f t="shared" si="6"/>
        <v>222938.27</v>
      </c>
      <c r="W34" s="51">
        <f t="shared" si="6"/>
        <v>114688.35</v>
      </c>
      <c r="X34" s="51"/>
      <c r="Y34" s="51">
        <f t="shared" si="4"/>
        <v>1265208.8999999999</v>
      </c>
      <c r="Z34" s="51">
        <f>ROUND(Z3+Z14+Z21+Z33,5)</f>
        <v>1078800</v>
      </c>
      <c r="AA34" s="60">
        <f>ROUND(AA3+AA14+AA21+AA33,5)</f>
        <v>1201000</v>
      </c>
      <c r="AB34" s="62"/>
    </row>
    <row r="35" spans="1:28" hidden="1" x14ac:dyDescent="0.3">
      <c r="A35" s="50"/>
      <c r="B35" s="50"/>
      <c r="C35" s="50"/>
      <c r="D35" s="50" t="s">
        <v>104</v>
      </c>
      <c r="E35" s="50"/>
      <c r="F35" s="50"/>
      <c r="G35" s="50"/>
      <c r="H35" s="51"/>
      <c r="I35" s="51"/>
      <c r="J35" s="51"/>
      <c r="K35" s="51"/>
      <c r="L35" s="51"/>
      <c r="M35" s="51"/>
      <c r="N35" s="51"/>
      <c r="O35" s="51"/>
      <c r="P35" s="51"/>
      <c r="Q35" s="51"/>
      <c r="R35" s="51"/>
      <c r="S35" s="51"/>
      <c r="T35" s="51"/>
      <c r="U35" s="51"/>
      <c r="V35" s="51"/>
      <c r="W35" s="51"/>
      <c r="X35" s="51"/>
      <c r="Y35" s="51"/>
      <c r="Z35" s="51"/>
      <c r="AA35" s="73"/>
      <c r="AB35" s="62"/>
    </row>
    <row r="36" spans="1:28" hidden="1" x14ac:dyDescent="0.3">
      <c r="A36" s="50"/>
      <c r="B36" s="50"/>
      <c r="C36" s="50"/>
      <c r="D36" s="50"/>
      <c r="E36" s="50" t="s">
        <v>105</v>
      </c>
      <c r="F36" s="50"/>
      <c r="G36" s="50"/>
      <c r="H36" s="51"/>
      <c r="I36" s="51"/>
      <c r="J36" s="51"/>
      <c r="K36" s="51"/>
      <c r="L36" s="51">
        <v>0</v>
      </c>
      <c r="M36" s="51">
        <v>0</v>
      </c>
      <c r="N36" s="51">
        <v>0</v>
      </c>
      <c r="O36" s="51">
        <v>0</v>
      </c>
      <c r="P36" s="51">
        <v>0</v>
      </c>
      <c r="Q36" s="51">
        <v>0</v>
      </c>
      <c r="R36" s="51">
        <v>0</v>
      </c>
      <c r="S36" s="51">
        <v>0</v>
      </c>
      <c r="T36" s="51">
        <v>0</v>
      </c>
      <c r="U36" s="51">
        <v>0</v>
      </c>
      <c r="V36" s="51">
        <v>0</v>
      </c>
      <c r="W36" s="51">
        <v>0</v>
      </c>
      <c r="X36" s="51"/>
      <c r="Y36" s="51">
        <f>ROUND(SUM(H36:X36),5)</f>
        <v>0</v>
      </c>
      <c r="Z36" s="51">
        <v>0</v>
      </c>
      <c r="AA36" s="73">
        <v>0</v>
      </c>
      <c r="AB36" s="62"/>
    </row>
    <row r="37" spans="1:28" ht="15" hidden="1" thickBot="1" x14ac:dyDescent="0.35">
      <c r="A37" s="50"/>
      <c r="B37" s="50"/>
      <c r="C37" s="50"/>
      <c r="D37" s="50" t="s">
        <v>106</v>
      </c>
      <c r="E37" s="50"/>
      <c r="F37" s="50"/>
      <c r="G37" s="50"/>
      <c r="H37" s="53"/>
      <c r="I37" s="53"/>
      <c r="J37" s="53"/>
      <c r="K37" s="53"/>
      <c r="L37" s="53">
        <f t="shared" ref="L37:W37" si="7">ROUND(SUM(L35:L36),5)</f>
        <v>0</v>
      </c>
      <c r="M37" s="53">
        <f t="shared" si="7"/>
        <v>0</v>
      </c>
      <c r="N37" s="53">
        <f t="shared" si="7"/>
        <v>0</v>
      </c>
      <c r="O37" s="53">
        <f t="shared" si="7"/>
        <v>0</v>
      </c>
      <c r="P37" s="53">
        <f t="shared" si="7"/>
        <v>0</v>
      </c>
      <c r="Q37" s="53">
        <f t="shared" si="7"/>
        <v>0</v>
      </c>
      <c r="R37" s="53">
        <f t="shared" si="7"/>
        <v>0</v>
      </c>
      <c r="S37" s="53">
        <f t="shared" si="7"/>
        <v>0</v>
      </c>
      <c r="T37" s="53">
        <f t="shared" si="7"/>
        <v>0</v>
      </c>
      <c r="U37" s="53">
        <f t="shared" si="7"/>
        <v>0</v>
      </c>
      <c r="V37" s="53">
        <f t="shared" si="7"/>
        <v>0</v>
      </c>
      <c r="W37" s="53">
        <f t="shared" si="7"/>
        <v>0</v>
      </c>
      <c r="X37" s="53"/>
      <c r="Y37" s="53">
        <f>ROUND(SUM(H37:X37),5)</f>
        <v>0</v>
      </c>
      <c r="Z37" s="53">
        <f>ROUND(SUM(Z35:Z36),5)</f>
        <v>0</v>
      </c>
      <c r="AA37" s="75">
        <f>ROUND(SUM(AA35:AA36),5)</f>
        <v>0</v>
      </c>
      <c r="AB37" s="64"/>
    </row>
    <row r="38" spans="1:28" hidden="1" x14ac:dyDescent="0.3">
      <c r="A38" s="50"/>
      <c r="B38" s="50"/>
      <c r="C38" s="50" t="s">
        <v>107</v>
      </c>
      <c r="D38" s="50"/>
      <c r="E38" s="50"/>
      <c r="F38" s="50"/>
      <c r="G38" s="50"/>
      <c r="H38" s="51"/>
      <c r="I38" s="51"/>
      <c r="J38" s="51"/>
      <c r="K38" s="51"/>
      <c r="L38" s="51">
        <f t="shared" ref="L38:W38" si="8">ROUND(L34-L37,5)</f>
        <v>19157.96</v>
      </c>
      <c r="M38" s="51">
        <f t="shared" si="8"/>
        <v>32762.26</v>
      </c>
      <c r="N38" s="51">
        <f t="shared" si="8"/>
        <v>38581.82</v>
      </c>
      <c r="O38" s="51">
        <f t="shared" si="8"/>
        <v>91690.13</v>
      </c>
      <c r="P38" s="51">
        <f t="shared" si="8"/>
        <v>19284.080000000002</v>
      </c>
      <c r="Q38" s="51">
        <f t="shared" si="8"/>
        <v>247789.42</v>
      </c>
      <c r="R38" s="51">
        <f t="shared" si="8"/>
        <v>256344.78</v>
      </c>
      <c r="S38" s="51">
        <f t="shared" si="8"/>
        <v>59246.37</v>
      </c>
      <c r="T38" s="51">
        <f t="shared" si="8"/>
        <v>65460.81</v>
      </c>
      <c r="U38" s="51">
        <f t="shared" si="8"/>
        <v>97264.65</v>
      </c>
      <c r="V38" s="51">
        <f t="shared" si="8"/>
        <v>222938.27</v>
      </c>
      <c r="W38" s="51">
        <f t="shared" si="8"/>
        <v>114688.35</v>
      </c>
      <c r="X38" s="51"/>
      <c r="Y38" s="51">
        <f>ROUND(SUM(H38:X38),5)</f>
        <v>1265208.8999999999</v>
      </c>
      <c r="Z38" s="51">
        <f>ROUND(Z34-Z37,5)</f>
        <v>1078800</v>
      </c>
      <c r="AA38" s="73">
        <f>ROUND(AA34-AA37,5)</f>
        <v>1201000</v>
      </c>
      <c r="AB38" s="62"/>
    </row>
    <row r="39" spans="1:28" x14ac:dyDescent="0.3">
      <c r="A39" s="50"/>
      <c r="B39" s="50"/>
      <c r="C39" s="50"/>
      <c r="D39" s="50" t="s">
        <v>7</v>
      </c>
      <c r="E39" s="50"/>
      <c r="F39" s="50"/>
      <c r="G39" s="50"/>
      <c r="H39" s="51"/>
      <c r="I39" s="51"/>
      <c r="J39" s="51"/>
      <c r="K39" s="51"/>
      <c r="L39" s="51"/>
      <c r="M39" s="51"/>
      <c r="N39" s="51"/>
      <c r="O39" s="51"/>
      <c r="P39" s="51"/>
      <c r="Q39" s="51"/>
      <c r="R39" s="51"/>
      <c r="S39" s="51"/>
      <c r="T39" s="51"/>
      <c r="U39" s="51"/>
      <c r="V39" s="51"/>
      <c r="W39" s="51"/>
      <c r="X39" s="51"/>
      <c r="Y39" s="51"/>
      <c r="Z39" s="51"/>
      <c r="AA39" s="60"/>
      <c r="AB39" s="62"/>
    </row>
    <row r="40" spans="1:28" x14ac:dyDescent="0.3">
      <c r="A40" s="50"/>
      <c r="B40" s="50"/>
      <c r="C40" s="50"/>
      <c r="D40" s="50"/>
      <c r="E40" s="50" t="s">
        <v>108</v>
      </c>
      <c r="F40" s="50"/>
      <c r="G40" s="50"/>
      <c r="H40" s="51"/>
      <c r="I40" s="51"/>
      <c r="J40" s="51"/>
      <c r="K40" s="51"/>
      <c r="L40" s="51"/>
      <c r="M40" s="51"/>
      <c r="N40" s="51"/>
      <c r="O40" s="51"/>
      <c r="P40" s="51"/>
      <c r="Q40" s="51"/>
      <c r="R40" s="51"/>
      <c r="S40" s="51"/>
      <c r="T40" s="51"/>
      <c r="U40" s="51"/>
      <c r="V40" s="51"/>
      <c r="W40" s="51"/>
      <c r="X40" s="51"/>
      <c r="Y40" s="51"/>
      <c r="Z40" s="51"/>
      <c r="AA40" s="60"/>
      <c r="AB40" s="62"/>
    </row>
    <row r="41" spans="1:28" x14ac:dyDescent="0.3">
      <c r="A41" s="50"/>
      <c r="B41" s="50"/>
      <c r="C41" s="50"/>
      <c r="D41" s="50"/>
      <c r="E41" s="50"/>
      <c r="F41" s="50" t="s">
        <v>109</v>
      </c>
      <c r="G41" s="50"/>
      <c r="H41" s="51"/>
      <c r="I41" s="51"/>
      <c r="J41" s="51"/>
      <c r="K41" s="51"/>
      <c r="L41" s="51"/>
      <c r="M41" s="51"/>
      <c r="N41" s="51"/>
      <c r="O41" s="51"/>
      <c r="P41" s="51"/>
      <c r="Q41" s="51"/>
      <c r="R41" s="51"/>
      <c r="S41" s="51"/>
      <c r="T41" s="51"/>
      <c r="U41" s="51"/>
      <c r="V41" s="51"/>
      <c r="W41" s="51"/>
      <c r="X41" s="51"/>
      <c r="Y41" s="51"/>
      <c r="Z41" s="51"/>
      <c r="AA41" s="60"/>
      <c r="AB41" s="62"/>
    </row>
    <row r="42" spans="1:28" x14ac:dyDescent="0.3">
      <c r="A42" s="50"/>
      <c r="B42" s="50"/>
      <c r="C42" s="50"/>
      <c r="D42" s="50"/>
      <c r="E42" s="50"/>
      <c r="F42" s="50"/>
      <c r="G42" s="50" t="s">
        <v>110</v>
      </c>
      <c r="H42" s="51"/>
      <c r="I42" s="51"/>
      <c r="J42" s="51"/>
      <c r="K42" s="51"/>
      <c r="L42" s="51">
        <v>8942.48</v>
      </c>
      <c r="M42" s="51">
        <v>16476.650000000001</v>
      </c>
      <c r="N42" s="51">
        <v>17665.79</v>
      </c>
      <c r="O42" s="51">
        <v>27986.11</v>
      </c>
      <c r="P42" s="51">
        <v>14362.23</v>
      </c>
      <c r="Q42" s="51">
        <v>14423.56</v>
      </c>
      <c r="R42" s="51">
        <v>24698.48</v>
      </c>
      <c r="S42" s="51">
        <v>16746.79</v>
      </c>
      <c r="T42" s="51">
        <v>16868.52</v>
      </c>
      <c r="U42" s="51">
        <v>25401.13</v>
      </c>
      <c r="V42" s="51">
        <v>26898.32</v>
      </c>
      <c r="W42" s="51">
        <v>21343.49</v>
      </c>
      <c r="X42" s="51"/>
      <c r="Y42" s="51">
        <f t="shared" ref="Y42:Y47" si="9">ROUND(SUM(H42:X42),5)</f>
        <v>231813.55</v>
      </c>
      <c r="Z42" s="51">
        <v>235000</v>
      </c>
      <c r="AA42" s="60">
        <v>281000</v>
      </c>
      <c r="AB42" s="62" t="s">
        <v>210</v>
      </c>
    </row>
    <row r="43" spans="1:28" x14ac:dyDescent="0.3">
      <c r="A43" s="50"/>
      <c r="B43" s="50"/>
      <c r="C43" s="50"/>
      <c r="D43" s="50"/>
      <c r="E43" s="50"/>
      <c r="F43" s="50"/>
      <c r="G43" s="50" t="s">
        <v>216</v>
      </c>
      <c r="H43" s="51"/>
      <c r="I43" s="51"/>
      <c r="J43" s="51"/>
      <c r="K43" s="51"/>
      <c r="L43" s="51">
        <v>0</v>
      </c>
      <c r="M43" s="51">
        <v>0</v>
      </c>
      <c r="N43" s="51">
        <v>0</v>
      </c>
      <c r="O43" s="51">
        <v>0</v>
      </c>
      <c r="P43" s="51">
        <v>0</v>
      </c>
      <c r="Q43" s="51">
        <v>0</v>
      </c>
      <c r="R43" s="51">
        <v>0</v>
      </c>
      <c r="S43" s="51">
        <v>0</v>
      </c>
      <c r="T43" s="51">
        <v>0</v>
      </c>
      <c r="U43" s="51">
        <v>0</v>
      </c>
      <c r="V43" s="51">
        <v>0</v>
      </c>
      <c r="W43" s="51">
        <v>0</v>
      </c>
      <c r="X43" s="51"/>
      <c r="Y43" s="51">
        <f t="shared" si="9"/>
        <v>0</v>
      </c>
      <c r="Z43" s="51">
        <v>43680</v>
      </c>
      <c r="AA43" s="60">
        <v>43680</v>
      </c>
      <c r="AB43" s="62" t="s">
        <v>251</v>
      </c>
    </row>
    <row r="44" spans="1:28" x14ac:dyDescent="0.3">
      <c r="A44" s="50"/>
      <c r="B44" s="50"/>
      <c r="C44" s="50"/>
      <c r="D44" s="50"/>
      <c r="E44" s="50"/>
      <c r="F44" s="50"/>
      <c r="G44" s="50" t="s">
        <v>111</v>
      </c>
      <c r="H44" s="51"/>
      <c r="I44" s="51"/>
      <c r="J44" s="51"/>
      <c r="K44" s="51"/>
      <c r="L44" s="51">
        <v>0</v>
      </c>
      <c r="M44" s="51">
        <v>0</v>
      </c>
      <c r="N44" s="51">
        <v>0</v>
      </c>
      <c r="O44" s="51">
        <v>0</v>
      </c>
      <c r="P44" s="51">
        <v>0</v>
      </c>
      <c r="Q44" s="51">
        <v>3986.45</v>
      </c>
      <c r="R44" s="51">
        <v>0</v>
      </c>
      <c r="S44" s="51">
        <v>0</v>
      </c>
      <c r="T44" s="51">
        <v>0</v>
      </c>
      <c r="U44" s="51">
        <v>6572.5</v>
      </c>
      <c r="V44" s="51">
        <v>0</v>
      </c>
      <c r="W44" s="51">
        <v>0</v>
      </c>
      <c r="X44" s="51"/>
      <c r="Y44" s="51">
        <f t="shared" si="9"/>
        <v>10558.95</v>
      </c>
      <c r="Z44" s="51">
        <v>4500</v>
      </c>
      <c r="AA44" s="60">
        <v>5000</v>
      </c>
      <c r="AB44" s="62" t="s">
        <v>210</v>
      </c>
    </row>
    <row r="45" spans="1:28" x14ac:dyDescent="0.3">
      <c r="A45" s="50"/>
      <c r="B45" s="50"/>
      <c r="C45" s="50"/>
      <c r="D45" s="50"/>
      <c r="E45" s="50"/>
      <c r="F45" s="50"/>
      <c r="G45" s="50" t="s">
        <v>243</v>
      </c>
      <c r="H45" s="51"/>
      <c r="I45" s="51"/>
      <c r="J45" s="51"/>
      <c r="K45" s="51"/>
      <c r="L45" s="51">
        <v>0</v>
      </c>
      <c r="M45" s="51">
        <v>0</v>
      </c>
      <c r="N45" s="51">
        <v>0</v>
      </c>
      <c r="O45" s="51">
        <v>0</v>
      </c>
      <c r="P45" s="51">
        <v>0</v>
      </c>
      <c r="Q45" s="51">
        <v>0</v>
      </c>
      <c r="R45" s="51">
        <v>0</v>
      </c>
      <c r="S45" s="51">
        <v>0</v>
      </c>
      <c r="T45" s="51">
        <v>0</v>
      </c>
      <c r="U45" s="51">
        <v>0</v>
      </c>
      <c r="V45" s="51">
        <v>0</v>
      </c>
      <c r="W45" s="51">
        <v>0</v>
      </c>
      <c r="X45" s="51"/>
      <c r="Y45" s="51">
        <f t="shared" si="9"/>
        <v>0</v>
      </c>
      <c r="Z45" s="51">
        <v>5100</v>
      </c>
      <c r="AA45" s="60">
        <v>5500</v>
      </c>
      <c r="AB45" s="62" t="s">
        <v>210</v>
      </c>
    </row>
    <row r="46" spans="1:28" ht="15" thickBot="1" x14ac:dyDescent="0.35">
      <c r="A46" s="50"/>
      <c r="B46" s="50"/>
      <c r="C46" s="50"/>
      <c r="D46" s="50"/>
      <c r="E46" s="50"/>
      <c r="F46" s="50"/>
      <c r="G46" s="50" t="s">
        <v>112</v>
      </c>
      <c r="H46" s="52"/>
      <c r="I46" s="52"/>
      <c r="J46" s="52"/>
      <c r="K46" s="52"/>
      <c r="L46" s="52">
        <v>35.64</v>
      </c>
      <c r="M46" s="52">
        <v>35.64</v>
      </c>
      <c r="N46" s="52">
        <v>35.64</v>
      </c>
      <c r="O46" s="52">
        <v>35.64</v>
      </c>
      <c r="P46" s="52">
        <v>35.64</v>
      </c>
      <c r="Q46" s="52">
        <v>35.64</v>
      </c>
      <c r="R46" s="52">
        <v>35.64</v>
      </c>
      <c r="S46" s="52">
        <v>35.64</v>
      </c>
      <c r="T46" s="52">
        <v>35.64</v>
      </c>
      <c r="U46" s="52">
        <v>35.64</v>
      </c>
      <c r="V46" s="52">
        <v>35.64</v>
      </c>
      <c r="W46" s="52">
        <v>35.64</v>
      </c>
      <c r="X46" s="52"/>
      <c r="Y46" s="52">
        <f t="shared" si="9"/>
        <v>427.68</v>
      </c>
      <c r="Z46" s="52">
        <v>450</v>
      </c>
      <c r="AA46" s="74">
        <v>450</v>
      </c>
      <c r="AB46" s="63"/>
    </row>
    <row r="47" spans="1:28" x14ac:dyDescent="0.3">
      <c r="A47" s="50"/>
      <c r="B47" s="50"/>
      <c r="C47" s="50"/>
      <c r="D47" s="50"/>
      <c r="E47" s="50"/>
      <c r="F47" s="50" t="s">
        <v>113</v>
      </c>
      <c r="G47" s="50"/>
      <c r="H47" s="51"/>
      <c r="I47" s="51"/>
      <c r="J47" s="51"/>
      <c r="K47" s="51"/>
      <c r="L47" s="51">
        <f t="shared" ref="L47:W47" si="10">ROUND(SUM(L41:L46),5)</f>
        <v>8978.1200000000008</v>
      </c>
      <c r="M47" s="51">
        <f t="shared" si="10"/>
        <v>16512.29</v>
      </c>
      <c r="N47" s="51">
        <f t="shared" si="10"/>
        <v>17701.43</v>
      </c>
      <c r="O47" s="51">
        <f t="shared" si="10"/>
        <v>28021.75</v>
      </c>
      <c r="P47" s="51">
        <f t="shared" si="10"/>
        <v>14397.87</v>
      </c>
      <c r="Q47" s="51">
        <f t="shared" si="10"/>
        <v>18445.650000000001</v>
      </c>
      <c r="R47" s="51">
        <f t="shared" si="10"/>
        <v>24734.12</v>
      </c>
      <c r="S47" s="51">
        <f t="shared" si="10"/>
        <v>16782.43</v>
      </c>
      <c r="T47" s="51">
        <f t="shared" si="10"/>
        <v>16904.16</v>
      </c>
      <c r="U47" s="51">
        <f t="shared" si="10"/>
        <v>32009.27</v>
      </c>
      <c r="V47" s="51">
        <f t="shared" si="10"/>
        <v>26933.96</v>
      </c>
      <c r="W47" s="51">
        <f t="shared" si="10"/>
        <v>21379.13</v>
      </c>
      <c r="X47" s="51"/>
      <c r="Y47" s="51">
        <f t="shared" si="9"/>
        <v>242800.18</v>
      </c>
      <c r="Z47" s="51">
        <f>ROUND(SUM(Z41:Z46),5)</f>
        <v>288730</v>
      </c>
      <c r="AA47" s="60">
        <f>ROUND(SUM(AA41:AA46),5)</f>
        <v>335630</v>
      </c>
      <c r="AB47" s="62"/>
    </row>
    <row r="48" spans="1:28" x14ac:dyDescent="0.3">
      <c r="A48" s="50"/>
      <c r="B48" s="50"/>
      <c r="C48" s="50"/>
      <c r="D48" s="50"/>
      <c r="E48" s="50"/>
      <c r="F48" s="50" t="s">
        <v>114</v>
      </c>
      <c r="G48" s="50"/>
      <c r="H48" s="51"/>
      <c r="I48" s="51"/>
      <c r="J48" s="51"/>
      <c r="K48" s="51"/>
      <c r="L48" s="51"/>
      <c r="M48" s="51"/>
      <c r="N48" s="51"/>
      <c r="O48" s="51"/>
      <c r="P48" s="51"/>
      <c r="Q48" s="51"/>
      <c r="R48" s="51"/>
      <c r="S48" s="51"/>
      <c r="T48" s="51"/>
      <c r="U48" s="51"/>
      <c r="V48" s="51"/>
      <c r="W48" s="51"/>
      <c r="X48" s="51"/>
      <c r="Y48" s="51"/>
      <c r="Z48" s="51"/>
      <c r="AA48" s="60"/>
      <c r="AB48" s="62"/>
    </row>
    <row r="49" spans="1:28" x14ac:dyDescent="0.3">
      <c r="A49" s="50"/>
      <c r="B49" s="50"/>
      <c r="C49" s="50"/>
      <c r="D49" s="50"/>
      <c r="E49" s="50"/>
      <c r="F49" s="50"/>
      <c r="G49" s="50" t="s">
        <v>115</v>
      </c>
      <c r="H49" s="51"/>
      <c r="I49" s="51"/>
      <c r="J49" s="51"/>
      <c r="K49" s="51"/>
      <c r="L49" s="51">
        <v>1292.3</v>
      </c>
      <c r="M49" s="51">
        <v>1764.12</v>
      </c>
      <c r="N49" s="51">
        <v>589.02</v>
      </c>
      <c r="O49" s="51">
        <v>2195.9699999999998</v>
      </c>
      <c r="P49" s="51">
        <v>1217.4100000000001</v>
      </c>
      <c r="Q49" s="51">
        <v>1220.48</v>
      </c>
      <c r="R49" s="51">
        <v>1228.23</v>
      </c>
      <c r="S49" s="51">
        <v>1225.46</v>
      </c>
      <c r="T49" s="51">
        <v>1234.52</v>
      </c>
      <c r="U49" s="51">
        <v>1839.28</v>
      </c>
      <c r="V49" s="51">
        <v>1239.45</v>
      </c>
      <c r="W49" s="51">
        <v>1365.34</v>
      </c>
      <c r="X49" s="51"/>
      <c r="Y49" s="51">
        <f>ROUND(SUM(H49:X49),5)</f>
        <v>16411.580000000002</v>
      </c>
      <c r="Z49" s="51">
        <v>16100</v>
      </c>
      <c r="AA49" s="60">
        <v>21000</v>
      </c>
      <c r="AB49" s="62" t="s">
        <v>210</v>
      </c>
    </row>
    <row r="50" spans="1:28" ht="15" thickBot="1" x14ac:dyDescent="0.35">
      <c r="A50" s="50"/>
      <c r="B50" s="50"/>
      <c r="C50" s="50"/>
      <c r="D50" s="50"/>
      <c r="E50" s="50"/>
      <c r="F50" s="50"/>
      <c r="G50" s="50" t="s">
        <v>116</v>
      </c>
      <c r="H50" s="52"/>
      <c r="I50" s="52"/>
      <c r="J50" s="52"/>
      <c r="K50" s="52"/>
      <c r="L50" s="52">
        <v>126.98</v>
      </c>
      <c r="M50" s="52">
        <v>589.03</v>
      </c>
      <c r="N50" s="52">
        <v>-589.03</v>
      </c>
      <c r="O50" s="52">
        <v>0</v>
      </c>
      <c r="P50" s="52">
        <v>0</v>
      </c>
      <c r="Q50" s="52">
        <v>0</v>
      </c>
      <c r="R50" s="52">
        <v>0</v>
      </c>
      <c r="S50" s="52">
        <v>0</v>
      </c>
      <c r="T50" s="52">
        <v>0</v>
      </c>
      <c r="U50" s="52">
        <v>0</v>
      </c>
      <c r="V50" s="52">
        <v>0</v>
      </c>
      <c r="W50" s="52">
        <v>-126.98</v>
      </c>
      <c r="X50" s="52"/>
      <c r="Y50" s="52">
        <f>ROUND(SUM(H50:X50),5)</f>
        <v>0</v>
      </c>
      <c r="Z50" s="52">
        <v>0</v>
      </c>
      <c r="AA50" s="59">
        <v>0</v>
      </c>
      <c r="AB50" s="63"/>
    </row>
    <row r="51" spans="1:28" x14ac:dyDescent="0.3">
      <c r="A51" s="50"/>
      <c r="B51" s="50"/>
      <c r="C51" s="50"/>
      <c r="D51" s="50"/>
      <c r="E51" s="50"/>
      <c r="F51" s="50" t="s">
        <v>117</v>
      </c>
      <c r="G51" s="50"/>
      <c r="H51" s="51"/>
      <c r="I51" s="51"/>
      <c r="J51" s="51"/>
      <c r="K51" s="51"/>
      <c r="L51" s="51">
        <f t="shared" ref="L51:W51" si="11">ROUND(SUM(L48:L50),5)</f>
        <v>1419.28</v>
      </c>
      <c r="M51" s="51">
        <f t="shared" si="11"/>
        <v>2353.15</v>
      </c>
      <c r="N51" s="51">
        <f t="shared" si="11"/>
        <v>-0.01</v>
      </c>
      <c r="O51" s="51">
        <f t="shared" si="11"/>
        <v>2195.9699999999998</v>
      </c>
      <c r="P51" s="51">
        <f t="shared" si="11"/>
        <v>1217.4100000000001</v>
      </c>
      <c r="Q51" s="51">
        <f t="shared" si="11"/>
        <v>1220.48</v>
      </c>
      <c r="R51" s="51">
        <f t="shared" si="11"/>
        <v>1228.23</v>
      </c>
      <c r="S51" s="51">
        <f t="shared" si="11"/>
        <v>1225.46</v>
      </c>
      <c r="T51" s="51">
        <f t="shared" si="11"/>
        <v>1234.52</v>
      </c>
      <c r="U51" s="51">
        <f t="shared" si="11"/>
        <v>1839.28</v>
      </c>
      <c r="V51" s="51">
        <f t="shared" si="11"/>
        <v>1239.45</v>
      </c>
      <c r="W51" s="51">
        <f t="shared" si="11"/>
        <v>1238.3599999999999</v>
      </c>
      <c r="X51" s="51"/>
      <c r="Y51" s="51">
        <f>ROUND(SUM(H51:X51),5)</f>
        <v>16411.580000000002</v>
      </c>
      <c r="Z51" s="51">
        <f>ROUND(SUM(Z48:Z50),5)</f>
        <v>16100</v>
      </c>
      <c r="AA51" s="60">
        <f>ROUND(SUM(AA48:AA50),5)</f>
        <v>21000</v>
      </c>
      <c r="AB51" s="62"/>
    </row>
    <row r="52" spans="1:28" x14ac:dyDescent="0.3">
      <c r="A52" s="50"/>
      <c r="B52" s="50"/>
      <c r="C52" s="50"/>
      <c r="D52" s="50"/>
      <c r="E52" s="50"/>
      <c r="F52" s="50" t="s">
        <v>118</v>
      </c>
      <c r="G52" s="50"/>
      <c r="H52" s="51"/>
      <c r="I52" s="51"/>
      <c r="J52" s="51"/>
      <c r="K52" s="51"/>
      <c r="L52" s="51"/>
      <c r="M52" s="51"/>
      <c r="N52" s="51"/>
      <c r="O52" s="51"/>
      <c r="P52" s="51"/>
      <c r="Q52" s="51"/>
      <c r="R52" s="51"/>
      <c r="S52" s="51"/>
      <c r="T52" s="51"/>
      <c r="U52" s="51"/>
      <c r="V52" s="51"/>
      <c r="W52" s="51"/>
      <c r="X52" s="51"/>
      <c r="Y52" s="51"/>
      <c r="Z52" s="51"/>
      <c r="AA52" s="60"/>
      <c r="AB52" s="62"/>
    </row>
    <row r="53" spans="1:28" ht="21.6" x14ac:dyDescent="0.3">
      <c r="A53" s="50"/>
      <c r="B53" s="50"/>
      <c r="C53" s="50"/>
      <c r="D53" s="50"/>
      <c r="E53" s="50"/>
      <c r="F53" s="50"/>
      <c r="G53" s="50" t="s">
        <v>119</v>
      </c>
      <c r="H53" s="51"/>
      <c r="I53" s="51"/>
      <c r="J53" s="51"/>
      <c r="K53" s="51"/>
      <c r="L53" s="51">
        <v>559.08000000000004</v>
      </c>
      <c r="M53" s="51">
        <v>1068.06</v>
      </c>
      <c r="N53" s="51">
        <v>1141.78</v>
      </c>
      <c r="O53" s="51">
        <v>1828.14</v>
      </c>
      <c r="P53" s="51">
        <v>890.47</v>
      </c>
      <c r="Q53" s="51">
        <v>1187.93</v>
      </c>
      <c r="R53" s="51">
        <v>1531.32</v>
      </c>
      <c r="S53" s="51">
        <v>1084.8</v>
      </c>
      <c r="T53" s="51">
        <v>1092.3599999999999</v>
      </c>
      <c r="U53" s="51">
        <v>2075.37</v>
      </c>
      <c r="V53" s="51">
        <v>1667.7</v>
      </c>
      <c r="W53" s="51">
        <v>1411.65</v>
      </c>
      <c r="X53" s="51"/>
      <c r="Y53" s="51">
        <f>ROUND(SUM(H53:X53),5)</f>
        <v>15538.66</v>
      </c>
      <c r="Z53" s="51">
        <v>19000</v>
      </c>
      <c r="AA53" s="73">
        <f>ROUND((AA42+AA44+AA45+AA73)*0.062,0)</f>
        <v>18771</v>
      </c>
      <c r="AB53" s="62" t="s">
        <v>211</v>
      </c>
    </row>
    <row r="54" spans="1:28" ht="22.2" thickBot="1" x14ac:dyDescent="0.35">
      <c r="A54" s="50"/>
      <c r="B54" s="50"/>
      <c r="C54" s="50"/>
      <c r="D54" s="50"/>
      <c r="E54" s="50"/>
      <c r="F54" s="50"/>
      <c r="G54" s="50" t="s">
        <v>120</v>
      </c>
      <c r="H54" s="52"/>
      <c r="I54" s="52"/>
      <c r="J54" s="52"/>
      <c r="K54" s="52"/>
      <c r="L54" s="52">
        <v>130.76</v>
      </c>
      <c r="M54" s="52">
        <v>249.81</v>
      </c>
      <c r="N54" s="52">
        <v>267.06</v>
      </c>
      <c r="O54" s="52">
        <v>427.6</v>
      </c>
      <c r="P54" s="52">
        <v>208.26</v>
      </c>
      <c r="Q54" s="52">
        <v>277.83999999999997</v>
      </c>
      <c r="R54" s="52">
        <v>358.11</v>
      </c>
      <c r="S54" s="52">
        <v>253.72</v>
      </c>
      <c r="T54" s="52">
        <v>255.51</v>
      </c>
      <c r="U54" s="52">
        <v>485.42</v>
      </c>
      <c r="V54" s="52">
        <v>390.03</v>
      </c>
      <c r="W54" s="52">
        <v>330.2</v>
      </c>
      <c r="X54" s="52"/>
      <c r="Y54" s="52">
        <f>ROUND(SUM(H54:X54),5)</f>
        <v>3634.32</v>
      </c>
      <c r="Z54" s="52">
        <v>4000</v>
      </c>
      <c r="AA54" s="74">
        <f>ROUND((AA42+AA44+AA45+AA73)*0.0145,0)</f>
        <v>4390</v>
      </c>
      <c r="AB54" s="63" t="s">
        <v>211</v>
      </c>
    </row>
    <row r="55" spans="1:28" x14ac:dyDescent="0.3">
      <c r="A55" s="50"/>
      <c r="B55" s="50"/>
      <c r="C55" s="50"/>
      <c r="D55" s="50"/>
      <c r="E55" s="50"/>
      <c r="F55" s="50" t="s">
        <v>121</v>
      </c>
      <c r="G55" s="50"/>
      <c r="H55" s="51"/>
      <c r="I55" s="51"/>
      <c r="J55" s="51"/>
      <c r="K55" s="51"/>
      <c r="L55" s="51">
        <f t="shared" ref="L55:W55" si="12">ROUND(SUM(L52:L54),5)</f>
        <v>689.84</v>
      </c>
      <c r="M55" s="51">
        <f t="shared" si="12"/>
        <v>1317.87</v>
      </c>
      <c r="N55" s="51">
        <f t="shared" si="12"/>
        <v>1408.84</v>
      </c>
      <c r="O55" s="51">
        <f t="shared" si="12"/>
        <v>2255.7399999999998</v>
      </c>
      <c r="P55" s="51">
        <f t="shared" si="12"/>
        <v>1098.73</v>
      </c>
      <c r="Q55" s="51">
        <f t="shared" si="12"/>
        <v>1465.77</v>
      </c>
      <c r="R55" s="51">
        <f t="shared" si="12"/>
        <v>1889.43</v>
      </c>
      <c r="S55" s="51">
        <f t="shared" si="12"/>
        <v>1338.52</v>
      </c>
      <c r="T55" s="51">
        <f t="shared" si="12"/>
        <v>1347.87</v>
      </c>
      <c r="U55" s="51">
        <f t="shared" si="12"/>
        <v>2560.79</v>
      </c>
      <c r="V55" s="51">
        <f t="shared" si="12"/>
        <v>2057.73</v>
      </c>
      <c r="W55" s="51">
        <f t="shared" si="12"/>
        <v>1741.85</v>
      </c>
      <c r="X55" s="51"/>
      <c r="Y55" s="51">
        <f>ROUND(SUM(H55:X55),5)</f>
        <v>19172.98</v>
      </c>
      <c r="Z55" s="51">
        <f>ROUND(SUM(Z52:Z54),5)</f>
        <v>23000</v>
      </c>
      <c r="AA55" s="60">
        <f>ROUND(SUM(AA52:AA54),5)</f>
        <v>23161</v>
      </c>
      <c r="AB55" s="62"/>
    </row>
    <row r="56" spans="1:28" x14ac:dyDescent="0.3">
      <c r="A56" s="50"/>
      <c r="B56" s="50"/>
      <c r="C56" s="50"/>
      <c r="D56" s="50"/>
      <c r="E56" s="50"/>
      <c r="F56" s="50" t="s">
        <v>122</v>
      </c>
      <c r="G56" s="50"/>
      <c r="H56" s="51"/>
      <c r="I56" s="51"/>
      <c r="J56" s="51"/>
      <c r="K56" s="51"/>
      <c r="L56" s="51"/>
      <c r="M56" s="51"/>
      <c r="N56" s="51"/>
      <c r="O56" s="51"/>
      <c r="P56" s="51"/>
      <c r="Q56" s="51"/>
      <c r="R56" s="51"/>
      <c r="S56" s="51"/>
      <c r="T56" s="51"/>
      <c r="U56" s="51"/>
      <c r="V56" s="51"/>
      <c r="W56" s="51"/>
      <c r="X56" s="51"/>
      <c r="Y56" s="51"/>
      <c r="Z56" s="51"/>
      <c r="AA56" s="60"/>
      <c r="AB56" s="62"/>
    </row>
    <row r="57" spans="1:28" x14ac:dyDescent="0.3">
      <c r="A57" s="50"/>
      <c r="B57" s="50"/>
      <c r="C57" s="50"/>
      <c r="D57" s="50"/>
      <c r="E57" s="50"/>
      <c r="F57" s="50"/>
      <c r="G57" s="50" t="s">
        <v>123</v>
      </c>
      <c r="H57" s="51"/>
      <c r="I57" s="51"/>
      <c r="J57" s="51"/>
      <c r="K57" s="51"/>
      <c r="L57" s="51">
        <v>3878.65</v>
      </c>
      <c r="M57" s="51">
        <v>3212.66</v>
      </c>
      <c r="N57" s="51">
        <v>0</v>
      </c>
      <c r="O57" s="51">
        <v>3212.66</v>
      </c>
      <c r="P57" s="51">
        <v>3212.66</v>
      </c>
      <c r="Q57" s="51">
        <v>3212.66</v>
      </c>
      <c r="R57" s="51">
        <v>3254.09</v>
      </c>
      <c r="S57" s="51">
        <v>3254.09</v>
      </c>
      <c r="T57" s="51">
        <v>4596.99</v>
      </c>
      <c r="U57" s="51">
        <v>3925.54</v>
      </c>
      <c r="V57" s="51">
        <v>5212.17</v>
      </c>
      <c r="W57" s="51">
        <v>8800.1</v>
      </c>
      <c r="X57" s="51"/>
      <c r="Y57" s="51">
        <f>ROUND(SUM(H57:X57),5)</f>
        <v>45772.27</v>
      </c>
      <c r="Z57" s="51">
        <v>60000</v>
      </c>
      <c r="AA57" s="60">
        <v>60000</v>
      </c>
      <c r="AB57" s="62" t="s">
        <v>210</v>
      </c>
    </row>
    <row r="58" spans="1:28" x14ac:dyDescent="0.3">
      <c r="A58" s="50"/>
      <c r="B58" s="50"/>
      <c r="C58" s="50"/>
      <c r="D58" s="50"/>
      <c r="E58" s="50"/>
      <c r="F58" s="50"/>
      <c r="G58" s="50" t="s">
        <v>124</v>
      </c>
      <c r="H58" s="51"/>
      <c r="I58" s="51"/>
      <c r="J58" s="51"/>
      <c r="K58" s="51"/>
      <c r="L58" s="51">
        <v>46.72</v>
      </c>
      <c r="M58" s="51">
        <v>40.33</v>
      </c>
      <c r="N58" s="51">
        <v>40.33</v>
      </c>
      <c r="O58" s="51">
        <v>40.33</v>
      </c>
      <c r="P58" s="51">
        <v>40.33</v>
      </c>
      <c r="Q58" s="51">
        <v>40.33</v>
      </c>
      <c r="R58" s="51">
        <v>49.23</v>
      </c>
      <c r="S58" s="51">
        <v>0</v>
      </c>
      <c r="T58" s="51">
        <v>98.46</v>
      </c>
      <c r="U58" s="51">
        <v>49.23</v>
      </c>
      <c r="V58" s="51">
        <v>65.28</v>
      </c>
      <c r="W58" s="51">
        <v>112</v>
      </c>
      <c r="X58" s="51"/>
      <c r="Y58" s="51">
        <f>ROUND(SUM(H58:X58),5)</f>
        <v>622.57000000000005</v>
      </c>
      <c r="Z58" s="51">
        <v>850</v>
      </c>
      <c r="AA58" s="60">
        <v>1000</v>
      </c>
      <c r="AB58" s="62" t="s">
        <v>210</v>
      </c>
    </row>
    <row r="59" spans="1:28" ht="15" thickBot="1" x14ac:dyDescent="0.35">
      <c r="A59" s="50"/>
      <c r="B59" s="50"/>
      <c r="C59" s="50"/>
      <c r="D59" s="50"/>
      <c r="E59" s="50"/>
      <c r="F59" s="50"/>
      <c r="G59" s="50" t="s">
        <v>125</v>
      </c>
      <c r="H59" s="52"/>
      <c r="I59" s="52"/>
      <c r="J59" s="52"/>
      <c r="K59" s="52"/>
      <c r="L59" s="52">
        <v>332.36</v>
      </c>
      <c r="M59" s="52">
        <v>272.48</v>
      </c>
      <c r="N59" s="52">
        <v>272.48</v>
      </c>
      <c r="O59" s="52">
        <v>272.48</v>
      </c>
      <c r="P59" s="52">
        <v>272.48</v>
      </c>
      <c r="Q59" s="52">
        <v>272.48</v>
      </c>
      <c r="R59" s="52">
        <v>332.36</v>
      </c>
      <c r="S59" s="52">
        <v>0</v>
      </c>
      <c r="T59" s="52">
        <v>664.72</v>
      </c>
      <c r="U59" s="52">
        <v>332.36</v>
      </c>
      <c r="V59" s="52">
        <v>447.04</v>
      </c>
      <c r="W59" s="52">
        <v>429.76</v>
      </c>
      <c r="X59" s="52"/>
      <c r="Y59" s="52">
        <f>ROUND(SUM(H59:X59),5)</f>
        <v>3901</v>
      </c>
      <c r="Z59" s="52">
        <v>4100</v>
      </c>
      <c r="AA59" s="59">
        <v>3800</v>
      </c>
      <c r="AB59" s="63" t="s">
        <v>210</v>
      </c>
    </row>
    <row r="60" spans="1:28" x14ac:dyDescent="0.3">
      <c r="A60" s="50"/>
      <c r="B60" s="50"/>
      <c r="C60" s="50"/>
      <c r="D60" s="50"/>
      <c r="E60" s="50"/>
      <c r="F60" s="50" t="s">
        <v>126</v>
      </c>
      <c r="G60" s="50"/>
      <c r="H60" s="51"/>
      <c r="I60" s="51"/>
      <c r="J60" s="51"/>
      <c r="K60" s="51"/>
      <c r="L60" s="51">
        <f t="shared" ref="L60:W60" si="13">ROUND(SUM(L56:L59),5)</f>
        <v>4257.7299999999996</v>
      </c>
      <c r="M60" s="51">
        <f t="shared" si="13"/>
        <v>3525.47</v>
      </c>
      <c r="N60" s="51">
        <f t="shared" si="13"/>
        <v>312.81</v>
      </c>
      <c r="O60" s="51">
        <f t="shared" si="13"/>
        <v>3525.47</v>
      </c>
      <c r="P60" s="51">
        <f t="shared" si="13"/>
        <v>3525.47</v>
      </c>
      <c r="Q60" s="51">
        <f t="shared" si="13"/>
        <v>3525.47</v>
      </c>
      <c r="R60" s="51">
        <f t="shared" si="13"/>
        <v>3635.68</v>
      </c>
      <c r="S60" s="51">
        <f t="shared" si="13"/>
        <v>3254.09</v>
      </c>
      <c r="T60" s="51">
        <f t="shared" si="13"/>
        <v>5360.17</v>
      </c>
      <c r="U60" s="51">
        <f t="shared" si="13"/>
        <v>4307.13</v>
      </c>
      <c r="V60" s="51">
        <f t="shared" si="13"/>
        <v>5724.49</v>
      </c>
      <c r="W60" s="51">
        <f t="shared" si="13"/>
        <v>9341.86</v>
      </c>
      <c r="X60" s="51"/>
      <c r="Y60" s="51">
        <f>ROUND(SUM(H60:X60),5)</f>
        <v>50295.839999999997</v>
      </c>
      <c r="Z60" s="51">
        <f>ROUND(SUM(Z56:Z59),5)</f>
        <v>64950</v>
      </c>
      <c r="AA60" s="60">
        <f>ROUND(SUM(AA56:AA59),5)</f>
        <v>64800</v>
      </c>
      <c r="AB60" s="62"/>
    </row>
    <row r="61" spans="1:28" x14ac:dyDescent="0.3">
      <c r="A61" s="50"/>
      <c r="B61" s="50"/>
      <c r="C61" s="50"/>
      <c r="D61" s="50"/>
      <c r="E61" s="50"/>
      <c r="F61" s="50" t="s">
        <v>127</v>
      </c>
      <c r="G61" s="50"/>
      <c r="H61" s="51"/>
      <c r="I61" s="51"/>
      <c r="J61" s="51"/>
      <c r="K61" s="51"/>
      <c r="L61" s="51"/>
      <c r="M61" s="51"/>
      <c r="N61" s="51"/>
      <c r="O61" s="51"/>
      <c r="P61" s="51"/>
      <c r="Q61" s="51"/>
      <c r="R61" s="51"/>
      <c r="S61" s="51"/>
      <c r="T61" s="51"/>
      <c r="U61" s="51"/>
      <c r="V61" s="51"/>
      <c r="W61" s="51"/>
      <c r="X61" s="51"/>
      <c r="Y61" s="51"/>
      <c r="Z61" s="51"/>
      <c r="AA61" s="60"/>
      <c r="AB61" s="62"/>
    </row>
    <row r="62" spans="1:28" ht="31.8" x14ac:dyDescent="0.3">
      <c r="A62" s="50"/>
      <c r="B62" s="50"/>
      <c r="C62" s="50"/>
      <c r="D62" s="50"/>
      <c r="E62" s="50"/>
      <c r="F62" s="50"/>
      <c r="G62" s="50" t="s">
        <v>128</v>
      </c>
      <c r="H62" s="51"/>
      <c r="I62" s="51"/>
      <c r="J62" s="51"/>
      <c r="K62" s="51"/>
      <c r="L62" s="51">
        <v>1042.3699999999999</v>
      </c>
      <c r="M62" s="51">
        <v>1042.3699999999999</v>
      </c>
      <c r="N62" s="51">
        <v>3266.71</v>
      </c>
      <c r="O62" s="51">
        <v>1042.3699999999999</v>
      </c>
      <c r="P62" s="51">
        <v>1042.3699999999999</v>
      </c>
      <c r="Q62" s="51">
        <v>1042.3699999999999</v>
      </c>
      <c r="R62" s="51">
        <v>1042.3699999999999</v>
      </c>
      <c r="S62" s="51">
        <v>1042.3699999999999</v>
      </c>
      <c r="T62" s="51">
        <v>1042.3699999999999</v>
      </c>
      <c r="U62" s="51">
        <v>1042.3699999999999</v>
      </c>
      <c r="V62" s="51">
        <v>1590.57</v>
      </c>
      <c r="W62" s="51">
        <v>1590.51</v>
      </c>
      <c r="X62" s="51"/>
      <c r="Y62" s="51">
        <f>ROUND(SUM(H62:X62),5)</f>
        <v>15829.12</v>
      </c>
      <c r="Z62" s="51">
        <v>17000</v>
      </c>
      <c r="AA62" s="60">
        <v>22000</v>
      </c>
      <c r="AB62" s="62" t="s">
        <v>263</v>
      </c>
    </row>
    <row r="63" spans="1:28" x14ac:dyDescent="0.3">
      <c r="A63" s="50"/>
      <c r="B63" s="50"/>
      <c r="C63" s="50"/>
      <c r="D63" s="50"/>
      <c r="E63" s="50"/>
      <c r="F63" s="50"/>
      <c r="G63" s="50" t="s">
        <v>202</v>
      </c>
      <c r="H63" s="51"/>
      <c r="I63" s="51"/>
      <c r="J63" s="51"/>
      <c r="K63" s="51"/>
      <c r="L63" s="51">
        <v>0</v>
      </c>
      <c r="M63" s="51">
        <v>0</v>
      </c>
      <c r="N63" s="51">
        <v>0</v>
      </c>
      <c r="O63" s="51">
        <v>0</v>
      </c>
      <c r="P63" s="51">
        <v>0</v>
      </c>
      <c r="Q63" s="51">
        <v>0</v>
      </c>
      <c r="R63" s="51">
        <v>0</v>
      </c>
      <c r="S63" s="51">
        <v>0</v>
      </c>
      <c r="T63" s="51">
        <v>0</v>
      </c>
      <c r="U63" s="51">
        <v>0</v>
      </c>
      <c r="V63" s="51">
        <v>0</v>
      </c>
      <c r="W63" s="51">
        <v>0</v>
      </c>
      <c r="X63" s="51"/>
      <c r="Y63" s="51">
        <f>ROUND(SUM(H63:X63),5)</f>
        <v>0</v>
      </c>
      <c r="Z63" s="51">
        <v>1600</v>
      </c>
      <c r="AA63" s="73">
        <v>1600</v>
      </c>
      <c r="AB63" s="62"/>
    </row>
    <row r="64" spans="1:28" ht="15" thickBot="1" x14ac:dyDescent="0.35">
      <c r="A64" s="50"/>
      <c r="B64" s="50"/>
      <c r="C64" s="50"/>
      <c r="D64" s="50"/>
      <c r="E64" s="50"/>
      <c r="F64" s="50"/>
      <c r="G64" s="50" t="s">
        <v>129</v>
      </c>
      <c r="H64" s="51"/>
      <c r="I64" s="51"/>
      <c r="J64" s="51"/>
      <c r="K64" s="51"/>
      <c r="L64" s="51">
        <v>3.07</v>
      </c>
      <c r="M64" s="51">
        <v>24</v>
      </c>
      <c r="N64" s="51">
        <v>24</v>
      </c>
      <c r="O64" s="51">
        <v>48</v>
      </c>
      <c r="P64" s="51">
        <v>0</v>
      </c>
      <c r="Q64" s="51">
        <v>24</v>
      </c>
      <c r="R64" s="51">
        <v>426.54</v>
      </c>
      <c r="S64" s="51">
        <v>254.93</v>
      </c>
      <c r="T64" s="51">
        <v>153.99</v>
      </c>
      <c r="U64" s="51">
        <v>94.54</v>
      </c>
      <c r="V64" s="51">
        <v>0</v>
      </c>
      <c r="W64" s="51">
        <v>44.93</v>
      </c>
      <c r="X64" s="51"/>
      <c r="Y64" s="51">
        <f>ROUND(SUM(H64:X64),5)</f>
        <v>1098</v>
      </c>
      <c r="Z64" s="51">
        <v>2000</v>
      </c>
      <c r="AA64" s="73">
        <v>2000</v>
      </c>
      <c r="AB64" s="62"/>
    </row>
    <row r="65" spans="1:28" ht="15" thickBot="1" x14ac:dyDescent="0.35">
      <c r="A65" s="50"/>
      <c r="B65" s="50"/>
      <c r="C65" s="50"/>
      <c r="D65" s="50"/>
      <c r="E65" s="50"/>
      <c r="F65" s="50" t="s">
        <v>130</v>
      </c>
      <c r="G65" s="50"/>
      <c r="H65" s="53"/>
      <c r="I65" s="53"/>
      <c r="J65" s="53"/>
      <c r="K65" s="53"/>
      <c r="L65" s="53">
        <f t="shared" ref="L65:W65" si="14">ROUND(SUM(L61:L64),5)</f>
        <v>1045.44</v>
      </c>
      <c r="M65" s="53">
        <f t="shared" si="14"/>
        <v>1066.3699999999999</v>
      </c>
      <c r="N65" s="53">
        <f t="shared" si="14"/>
        <v>3290.71</v>
      </c>
      <c r="O65" s="53">
        <f t="shared" si="14"/>
        <v>1090.3699999999999</v>
      </c>
      <c r="P65" s="53">
        <f t="shared" si="14"/>
        <v>1042.3699999999999</v>
      </c>
      <c r="Q65" s="53">
        <f t="shared" si="14"/>
        <v>1066.3699999999999</v>
      </c>
      <c r="R65" s="53">
        <f t="shared" si="14"/>
        <v>1468.91</v>
      </c>
      <c r="S65" s="53">
        <f t="shared" si="14"/>
        <v>1297.3</v>
      </c>
      <c r="T65" s="53">
        <f t="shared" si="14"/>
        <v>1196.3599999999999</v>
      </c>
      <c r="U65" s="53">
        <f t="shared" si="14"/>
        <v>1136.9100000000001</v>
      </c>
      <c r="V65" s="53">
        <f t="shared" si="14"/>
        <v>1590.57</v>
      </c>
      <c r="W65" s="53">
        <f t="shared" si="14"/>
        <v>1635.44</v>
      </c>
      <c r="X65" s="53"/>
      <c r="Y65" s="53">
        <f>ROUND(SUM(H65:X65),5)</f>
        <v>16927.12</v>
      </c>
      <c r="Z65" s="53">
        <f>ROUND(SUM(Z61:Z64),5)</f>
        <v>20600</v>
      </c>
      <c r="AA65" s="78">
        <f>ROUND(SUM(AA61:AA64),5)</f>
        <v>25600</v>
      </c>
      <c r="AB65" s="64"/>
    </row>
    <row r="66" spans="1:28" x14ac:dyDescent="0.3">
      <c r="A66" s="50"/>
      <c r="B66" s="50"/>
      <c r="C66" s="50"/>
      <c r="D66" s="50"/>
      <c r="E66" s="50" t="s">
        <v>131</v>
      </c>
      <c r="F66" s="50"/>
      <c r="G66" s="50"/>
      <c r="H66" s="51"/>
      <c r="I66" s="51"/>
      <c r="J66" s="51"/>
      <c r="K66" s="51"/>
      <c r="L66" s="51">
        <f t="shared" ref="L66:W66" si="15">ROUND(L40+L47+L51+L55+L60+L65,5)</f>
        <v>16390.41</v>
      </c>
      <c r="M66" s="51">
        <f t="shared" si="15"/>
        <v>24775.15</v>
      </c>
      <c r="N66" s="51">
        <f t="shared" si="15"/>
        <v>22713.78</v>
      </c>
      <c r="O66" s="51">
        <f t="shared" si="15"/>
        <v>37089.300000000003</v>
      </c>
      <c r="P66" s="51">
        <f t="shared" si="15"/>
        <v>21281.85</v>
      </c>
      <c r="Q66" s="51">
        <f t="shared" si="15"/>
        <v>25723.74</v>
      </c>
      <c r="R66" s="51">
        <f t="shared" si="15"/>
        <v>32956.370000000003</v>
      </c>
      <c r="S66" s="51">
        <f t="shared" si="15"/>
        <v>23897.8</v>
      </c>
      <c r="T66" s="51">
        <f t="shared" si="15"/>
        <v>26043.08</v>
      </c>
      <c r="U66" s="51">
        <f t="shared" si="15"/>
        <v>41853.379999999997</v>
      </c>
      <c r="V66" s="51">
        <f t="shared" si="15"/>
        <v>37546.199999999997</v>
      </c>
      <c r="W66" s="51">
        <f t="shared" si="15"/>
        <v>35336.639999999999</v>
      </c>
      <c r="X66" s="51"/>
      <c r="Y66" s="51">
        <f>ROUND(SUM(H66:X66),5)</f>
        <v>345607.7</v>
      </c>
      <c r="Z66" s="51">
        <f>ROUND(Z40+Z47+Z51+Z55+Z60+Z65,5)</f>
        <v>413380</v>
      </c>
      <c r="AA66" s="60">
        <f>ROUND(AA40+AA47+AA51+AA55+AA60+AA65,5)</f>
        <v>470191</v>
      </c>
      <c r="AB66" s="62"/>
    </row>
    <row r="67" spans="1:28" x14ac:dyDescent="0.3">
      <c r="A67" s="50"/>
      <c r="B67" s="50"/>
      <c r="C67" s="50"/>
      <c r="D67" s="50"/>
      <c r="E67" s="50" t="s">
        <v>132</v>
      </c>
      <c r="F67" s="50"/>
      <c r="G67" s="50"/>
      <c r="H67" s="51"/>
      <c r="I67" s="51"/>
      <c r="J67" s="51"/>
      <c r="K67" s="51"/>
      <c r="L67" s="51"/>
      <c r="M67" s="51"/>
      <c r="N67" s="51"/>
      <c r="O67" s="51"/>
      <c r="P67" s="51"/>
      <c r="Q67" s="51"/>
      <c r="R67" s="51"/>
      <c r="S67" s="51"/>
      <c r="T67" s="51"/>
      <c r="U67" s="51"/>
      <c r="V67" s="51"/>
      <c r="W67" s="51"/>
      <c r="X67" s="51"/>
      <c r="Y67" s="51"/>
      <c r="Z67" s="51"/>
      <c r="AA67" s="60"/>
      <c r="AB67" s="62"/>
    </row>
    <row r="68" spans="1:28" x14ac:dyDescent="0.3">
      <c r="A68" s="50"/>
      <c r="B68" s="50"/>
      <c r="C68" s="50"/>
      <c r="D68" s="50"/>
      <c r="E68" s="50"/>
      <c r="F68" s="50" t="s">
        <v>133</v>
      </c>
      <c r="G68" s="50"/>
      <c r="H68" s="51"/>
      <c r="I68" s="51"/>
      <c r="J68" s="51"/>
      <c r="K68" s="51"/>
      <c r="L68" s="51"/>
      <c r="M68" s="51"/>
      <c r="N68" s="51"/>
      <c r="O68" s="51"/>
      <c r="P68" s="51"/>
      <c r="Q68" s="51"/>
      <c r="R68" s="51"/>
      <c r="S68" s="51"/>
      <c r="T68" s="51"/>
      <c r="U68" s="51"/>
      <c r="V68" s="51"/>
      <c r="W68" s="51"/>
      <c r="X68" s="51"/>
      <c r="Y68" s="51"/>
      <c r="Z68" s="51"/>
      <c r="AA68" s="60"/>
      <c r="AB68" s="62"/>
    </row>
    <row r="69" spans="1:28" x14ac:dyDescent="0.3">
      <c r="A69" s="50"/>
      <c r="B69" s="50"/>
      <c r="C69" s="50"/>
      <c r="D69" s="50"/>
      <c r="E69" s="50"/>
      <c r="F69" s="50"/>
      <c r="G69" s="50" t="s">
        <v>134</v>
      </c>
      <c r="H69" s="51"/>
      <c r="I69" s="51"/>
      <c r="J69" s="51"/>
      <c r="K69" s="51"/>
      <c r="L69" s="51">
        <v>265.27999999999997</v>
      </c>
      <c r="M69" s="51">
        <v>329.08</v>
      </c>
      <c r="N69" s="51">
        <v>297.18</v>
      </c>
      <c r="O69" s="51">
        <v>297.18</v>
      </c>
      <c r="P69" s="51">
        <v>297.18</v>
      </c>
      <c r="Q69" s="51">
        <v>342.55</v>
      </c>
      <c r="R69" s="51">
        <v>336.79</v>
      </c>
      <c r="S69" s="51">
        <v>336.79</v>
      </c>
      <c r="T69" s="51">
        <v>336.79</v>
      </c>
      <c r="U69" s="51">
        <v>336.79</v>
      </c>
      <c r="V69" s="51">
        <v>265.27999999999997</v>
      </c>
      <c r="W69" s="51">
        <v>265.27999999999997</v>
      </c>
      <c r="X69" s="51"/>
      <c r="Y69" s="51">
        <f>ROUND(SUM(H69:X69),5)</f>
        <v>3706.17</v>
      </c>
      <c r="Z69" s="51">
        <v>3300</v>
      </c>
      <c r="AA69" s="73">
        <v>4100</v>
      </c>
      <c r="AB69" s="62" t="s">
        <v>256</v>
      </c>
    </row>
    <row r="70" spans="1:28" ht="15" thickBot="1" x14ac:dyDescent="0.35">
      <c r="A70" s="50"/>
      <c r="B70" s="50"/>
      <c r="C70" s="50"/>
      <c r="D70" s="50"/>
      <c r="E70" s="50"/>
      <c r="F70" s="50"/>
      <c r="G70" s="50" t="s">
        <v>135</v>
      </c>
      <c r="H70" s="52"/>
      <c r="I70" s="52"/>
      <c r="J70" s="52"/>
      <c r="K70" s="52"/>
      <c r="L70" s="52">
        <v>0</v>
      </c>
      <c r="M70" s="52">
        <v>563.13</v>
      </c>
      <c r="N70" s="52">
        <v>558</v>
      </c>
      <c r="O70" s="52">
        <v>564.51</v>
      </c>
      <c r="P70" s="52">
        <v>381.22</v>
      </c>
      <c r="Q70" s="52">
        <v>394.29</v>
      </c>
      <c r="R70" s="52">
        <v>348.74</v>
      </c>
      <c r="S70" s="52">
        <v>330.04</v>
      </c>
      <c r="T70" s="52">
        <v>387.21</v>
      </c>
      <c r="U70" s="52">
        <v>320.44</v>
      </c>
      <c r="V70" s="52">
        <v>350.52</v>
      </c>
      <c r="W70" s="52">
        <v>939.43</v>
      </c>
      <c r="X70" s="52"/>
      <c r="Y70" s="52">
        <f>ROUND(SUM(H70:X70),5)</f>
        <v>5137.53</v>
      </c>
      <c r="Z70" s="52">
        <v>5000</v>
      </c>
      <c r="AA70" s="74">
        <v>5500</v>
      </c>
      <c r="AB70" s="63"/>
    </row>
    <row r="71" spans="1:28" x14ac:dyDescent="0.3">
      <c r="A71" s="50"/>
      <c r="B71" s="50"/>
      <c r="C71" s="50"/>
      <c r="D71" s="50"/>
      <c r="E71" s="50"/>
      <c r="F71" s="50" t="s">
        <v>136</v>
      </c>
      <c r="G71" s="50"/>
      <c r="H71" s="51"/>
      <c r="I71" s="51"/>
      <c r="J71" s="51"/>
      <c r="K71" s="51"/>
      <c r="L71" s="51">
        <f t="shared" ref="L71:W71" si="16">ROUND(SUM(L68:L70),5)</f>
        <v>265.27999999999997</v>
      </c>
      <c r="M71" s="51">
        <f t="shared" si="16"/>
        <v>892.21</v>
      </c>
      <c r="N71" s="51">
        <f t="shared" si="16"/>
        <v>855.18</v>
      </c>
      <c r="O71" s="51">
        <f t="shared" si="16"/>
        <v>861.69</v>
      </c>
      <c r="P71" s="51">
        <f t="shared" si="16"/>
        <v>678.4</v>
      </c>
      <c r="Q71" s="51">
        <f t="shared" si="16"/>
        <v>736.84</v>
      </c>
      <c r="R71" s="51">
        <f t="shared" si="16"/>
        <v>685.53</v>
      </c>
      <c r="S71" s="51">
        <f t="shared" si="16"/>
        <v>666.83</v>
      </c>
      <c r="T71" s="51">
        <f t="shared" si="16"/>
        <v>724</v>
      </c>
      <c r="U71" s="51">
        <f t="shared" si="16"/>
        <v>657.23</v>
      </c>
      <c r="V71" s="51">
        <f t="shared" si="16"/>
        <v>615.79999999999995</v>
      </c>
      <c r="W71" s="51">
        <f t="shared" si="16"/>
        <v>1204.71</v>
      </c>
      <c r="X71" s="51"/>
      <c r="Y71" s="51">
        <f>ROUND(SUM(H71:X71),5)</f>
        <v>8843.7000000000007</v>
      </c>
      <c r="Z71" s="51">
        <f>ROUND(SUM(Z68:Z70),5)</f>
        <v>8300</v>
      </c>
      <c r="AA71" s="60">
        <f>ROUND(SUM(AA68:AA70),5)</f>
        <v>9600</v>
      </c>
      <c r="AB71" s="62"/>
    </row>
    <row r="72" spans="1:28" x14ac:dyDescent="0.3">
      <c r="A72" s="50"/>
      <c r="B72" s="50"/>
      <c r="C72" s="50"/>
      <c r="D72" s="50"/>
      <c r="E72" s="50"/>
      <c r="F72" s="50" t="s">
        <v>137</v>
      </c>
      <c r="G72" s="50"/>
      <c r="H72" s="51"/>
      <c r="I72" s="51"/>
      <c r="J72" s="51"/>
      <c r="K72" s="51"/>
      <c r="L72" s="51"/>
      <c r="M72" s="51"/>
      <c r="N72" s="51"/>
      <c r="O72" s="51"/>
      <c r="P72" s="51"/>
      <c r="Q72" s="51"/>
      <c r="R72" s="51"/>
      <c r="S72" s="51"/>
      <c r="T72" s="51"/>
      <c r="U72" s="51"/>
      <c r="V72" s="51"/>
      <c r="W72" s="51"/>
      <c r="X72" s="51"/>
      <c r="Y72" s="51"/>
      <c r="Z72" s="51"/>
      <c r="AA72" s="60"/>
      <c r="AB72" s="62"/>
    </row>
    <row r="73" spans="1:28" x14ac:dyDescent="0.3">
      <c r="A73" s="50"/>
      <c r="B73" s="50"/>
      <c r="C73" s="50"/>
      <c r="D73" s="50"/>
      <c r="E73" s="50"/>
      <c r="F73" s="50"/>
      <c r="G73" s="50" t="s">
        <v>138</v>
      </c>
      <c r="H73" s="51"/>
      <c r="I73" s="51"/>
      <c r="J73" s="51"/>
      <c r="K73" s="51"/>
      <c r="L73" s="51">
        <v>0</v>
      </c>
      <c r="M73" s="51">
        <v>750</v>
      </c>
      <c r="N73" s="51">
        <v>750</v>
      </c>
      <c r="O73" s="51">
        <v>1500</v>
      </c>
      <c r="P73" s="51">
        <v>0</v>
      </c>
      <c r="Q73" s="51">
        <v>750</v>
      </c>
      <c r="R73" s="51">
        <v>0</v>
      </c>
      <c r="S73" s="51">
        <v>750</v>
      </c>
      <c r="T73" s="51">
        <v>750</v>
      </c>
      <c r="U73" s="51">
        <v>1500</v>
      </c>
      <c r="V73" s="51">
        <v>0</v>
      </c>
      <c r="W73" s="51">
        <v>1500</v>
      </c>
      <c r="X73" s="51"/>
      <c r="Y73" s="51">
        <f t="shared" ref="Y73:Y104" si="17">ROUND(SUM(H73:X73),5)</f>
        <v>8250</v>
      </c>
      <c r="Z73" s="51">
        <v>10500</v>
      </c>
      <c r="AA73" s="60">
        <v>11250</v>
      </c>
      <c r="AB73" s="62" t="s">
        <v>252</v>
      </c>
    </row>
    <row r="74" spans="1:28" x14ac:dyDescent="0.3">
      <c r="A74" s="50"/>
      <c r="B74" s="50"/>
      <c r="C74" s="50"/>
      <c r="D74" s="50"/>
      <c r="E74" s="50"/>
      <c r="F74" s="50"/>
      <c r="G74" s="50" t="s">
        <v>139</v>
      </c>
      <c r="H74" s="51"/>
      <c r="I74" s="51"/>
      <c r="J74" s="51"/>
      <c r="K74" s="51"/>
      <c r="L74" s="51">
        <v>343.33</v>
      </c>
      <c r="M74" s="51">
        <v>145.52000000000001</v>
      </c>
      <c r="N74" s="51">
        <v>48.86</v>
      </c>
      <c r="O74" s="51">
        <v>178.2</v>
      </c>
      <c r="P74" s="51">
        <v>34.76</v>
      </c>
      <c r="Q74" s="51">
        <v>320.76</v>
      </c>
      <c r="R74" s="51">
        <v>60.83</v>
      </c>
      <c r="S74" s="51">
        <v>0</v>
      </c>
      <c r="T74" s="51">
        <v>438.46</v>
      </c>
      <c r="U74" s="51">
        <v>295.25</v>
      </c>
      <c r="V74" s="51">
        <v>422.36</v>
      </c>
      <c r="W74" s="51">
        <v>0</v>
      </c>
      <c r="X74" s="51"/>
      <c r="Y74" s="51">
        <f t="shared" si="17"/>
        <v>2288.33</v>
      </c>
      <c r="Z74" s="51">
        <v>3100</v>
      </c>
      <c r="AA74" s="73">
        <v>3600</v>
      </c>
      <c r="AB74" s="62" t="s">
        <v>256</v>
      </c>
    </row>
    <row r="75" spans="1:28" x14ac:dyDescent="0.3">
      <c r="A75" s="50"/>
      <c r="B75" s="50"/>
      <c r="C75" s="50"/>
      <c r="D75" s="50"/>
      <c r="E75" s="50"/>
      <c r="F75" s="50"/>
      <c r="G75" s="50" t="s">
        <v>140</v>
      </c>
      <c r="H75" s="51"/>
      <c r="I75" s="51"/>
      <c r="J75" s="51"/>
      <c r="K75" s="51"/>
      <c r="L75" s="51">
        <v>241.34</v>
      </c>
      <c r="M75" s="51">
        <v>372.18</v>
      </c>
      <c r="N75" s="51">
        <v>296.32</v>
      </c>
      <c r="O75" s="51">
        <v>0</v>
      </c>
      <c r="P75" s="51">
        <v>517.34</v>
      </c>
      <c r="Q75" s="51">
        <v>256.20999999999998</v>
      </c>
      <c r="R75" s="51">
        <v>256.41000000000003</v>
      </c>
      <c r="S75" s="51">
        <v>256.41000000000003</v>
      </c>
      <c r="T75" s="51">
        <v>256.41000000000003</v>
      </c>
      <c r="U75" s="51">
        <v>256.47000000000003</v>
      </c>
      <c r="V75" s="51">
        <v>240.82</v>
      </c>
      <c r="W75" s="51">
        <v>240.82</v>
      </c>
      <c r="X75" s="51"/>
      <c r="Y75" s="51">
        <f t="shared" si="17"/>
        <v>3190.73</v>
      </c>
      <c r="Z75" s="51">
        <v>3900</v>
      </c>
      <c r="AA75" s="73">
        <v>3300</v>
      </c>
      <c r="AB75" s="62"/>
    </row>
    <row r="76" spans="1:28" x14ac:dyDescent="0.3">
      <c r="A76" s="50"/>
      <c r="B76" s="50"/>
      <c r="C76" s="50"/>
      <c r="D76" s="50"/>
      <c r="E76" s="50"/>
      <c r="F76" s="50"/>
      <c r="G76" s="50" t="s">
        <v>141</v>
      </c>
      <c r="H76" s="51"/>
      <c r="I76" s="51"/>
      <c r="J76" s="51"/>
      <c r="K76" s="51"/>
      <c r="L76" s="51">
        <v>0</v>
      </c>
      <c r="M76" s="51">
        <v>0</v>
      </c>
      <c r="N76" s="51">
        <v>0</v>
      </c>
      <c r="O76" s="51">
        <v>0</v>
      </c>
      <c r="P76" s="51">
        <v>0</v>
      </c>
      <c r="Q76" s="51">
        <v>0</v>
      </c>
      <c r="R76" s="51">
        <v>0</v>
      </c>
      <c r="S76" s="51">
        <v>0</v>
      </c>
      <c r="T76" s="51">
        <v>0</v>
      </c>
      <c r="U76" s="51">
        <v>0</v>
      </c>
      <c r="V76" s="51">
        <v>0</v>
      </c>
      <c r="W76" s="51">
        <v>0</v>
      </c>
      <c r="X76" s="51"/>
      <c r="Y76" s="51">
        <f t="shared" si="17"/>
        <v>0</v>
      </c>
      <c r="Z76" s="51">
        <v>1100</v>
      </c>
      <c r="AA76" s="73">
        <v>0</v>
      </c>
      <c r="AB76" s="62" t="s">
        <v>254</v>
      </c>
    </row>
    <row r="77" spans="1:28" x14ac:dyDescent="0.3">
      <c r="A77" s="50"/>
      <c r="B77" s="50"/>
      <c r="C77" s="50"/>
      <c r="D77" s="50"/>
      <c r="E77" s="50"/>
      <c r="F77" s="50"/>
      <c r="G77" s="50" t="s">
        <v>142</v>
      </c>
      <c r="H77" s="51"/>
      <c r="I77" s="51"/>
      <c r="J77" s="51"/>
      <c r="K77" s="51"/>
      <c r="L77" s="51">
        <v>1196.9100000000001</v>
      </c>
      <c r="M77" s="51">
        <v>1196.9100000000001</v>
      </c>
      <c r="N77" s="51">
        <v>1196.9100000000001</v>
      </c>
      <c r="O77" s="51">
        <v>1196.9100000000001</v>
      </c>
      <c r="P77" s="51">
        <v>1196.9100000000001</v>
      </c>
      <c r="Q77" s="51">
        <v>1196.9100000000001</v>
      </c>
      <c r="R77" s="51">
        <v>1196.9100000000001</v>
      </c>
      <c r="S77" s="51">
        <v>1196.9100000000001</v>
      </c>
      <c r="T77" s="51">
        <v>1196.9100000000001</v>
      </c>
      <c r="U77" s="51">
        <v>1196.9100000000001</v>
      </c>
      <c r="V77" s="51">
        <v>1196.9100000000001</v>
      </c>
      <c r="W77" s="51">
        <v>1196.9100000000001</v>
      </c>
      <c r="X77" s="51"/>
      <c r="Y77" s="51">
        <f t="shared" si="17"/>
        <v>14362.92</v>
      </c>
      <c r="Z77" s="51">
        <v>14400</v>
      </c>
      <c r="AA77" s="81">
        <v>16486</v>
      </c>
      <c r="AB77" s="62" t="s">
        <v>262</v>
      </c>
    </row>
    <row r="78" spans="1:28" x14ac:dyDescent="0.3">
      <c r="A78" s="50"/>
      <c r="B78" s="50"/>
      <c r="C78" s="50"/>
      <c r="D78" s="50"/>
      <c r="E78" s="50"/>
      <c r="F78" s="50"/>
      <c r="G78" s="50" t="s">
        <v>143</v>
      </c>
      <c r="H78" s="51"/>
      <c r="I78" s="51"/>
      <c r="J78" s="51"/>
      <c r="K78" s="51"/>
      <c r="L78" s="51">
        <v>120</v>
      </c>
      <c r="M78" s="51">
        <v>75</v>
      </c>
      <c r="N78" s="51">
        <v>0</v>
      </c>
      <c r="O78" s="51">
        <v>0</v>
      </c>
      <c r="P78" s="51">
        <v>395</v>
      </c>
      <c r="Q78" s="51">
        <v>1230</v>
      </c>
      <c r="R78" s="51">
        <v>584</v>
      </c>
      <c r="S78" s="51">
        <v>0</v>
      </c>
      <c r="T78" s="51">
        <v>0</v>
      </c>
      <c r="U78" s="51">
        <v>0</v>
      </c>
      <c r="V78" s="51">
        <v>0</v>
      </c>
      <c r="W78" s="51">
        <v>0</v>
      </c>
      <c r="X78" s="51"/>
      <c r="Y78" s="51">
        <f t="shared" si="17"/>
        <v>2404</v>
      </c>
      <c r="Z78" s="51">
        <v>2600</v>
      </c>
      <c r="AA78" s="73">
        <v>2600</v>
      </c>
      <c r="AB78" s="62"/>
    </row>
    <row r="79" spans="1:28" x14ac:dyDescent="0.3">
      <c r="A79" s="50"/>
      <c r="B79" s="50"/>
      <c r="C79" s="50"/>
      <c r="D79" s="50"/>
      <c r="E79" s="50"/>
      <c r="F79" s="50"/>
      <c r="G79" s="50" t="s">
        <v>144</v>
      </c>
      <c r="H79" s="51"/>
      <c r="I79" s="51"/>
      <c r="J79" s="51"/>
      <c r="K79" s="51"/>
      <c r="L79" s="51">
        <v>21</v>
      </c>
      <c r="M79" s="51">
        <v>21</v>
      </c>
      <c r="N79" s="51">
        <v>21</v>
      </c>
      <c r="O79" s="51">
        <v>56</v>
      </c>
      <c r="P79" s="51">
        <v>21</v>
      </c>
      <c r="Q79" s="51">
        <v>21</v>
      </c>
      <c r="R79" s="51">
        <v>21</v>
      </c>
      <c r="S79" s="51">
        <v>16</v>
      </c>
      <c r="T79" s="51">
        <v>16</v>
      </c>
      <c r="U79" s="51">
        <v>16</v>
      </c>
      <c r="V79" s="51">
        <v>21</v>
      </c>
      <c r="W79" s="51">
        <v>21</v>
      </c>
      <c r="X79" s="51"/>
      <c r="Y79" s="51">
        <f t="shared" si="17"/>
        <v>272</v>
      </c>
      <c r="Z79" s="51">
        <v>800</v>
      </c>
      <c r="AA79" s="73">
        <v>300</v>
      </c>
      <c r="AB79" s="62"/>
    </row>
    <row r="80" spans="1:28" x14ac:dyDescent="0.3">
      <c r="A80" s="50"/>
      <c r="B80" s="50"/>
      <c r="C80" s="50"/>
      <c r="D80" s="50"/>
      <c r="E80" s="50"/>
      <c r="F80" s="50"/>
      <c r="G80" s="50" t="s">
        <v>145</v>
      </c>
      <c r="H80" s="51"/>
      <c r="I80" s="51"/>
      <c r="J80" s="51"/>
      <c r="K80" s="51"/>
      <c r="L80" s="51">
        <v>0</v>
      </c>
      <c r="M80" s="51">
        <v>0</v>
      </c>
      <c r="N80" s="51">
        <v>0</v>
      </c>
      <c r="O80" s="51">
        <v>0</v>
      </c>
      <c r="P80" s="51">
        <v>837.34</v>
      </c>
      <c r="Q80" s="51">
        <v>0</v>
      </c>
      <c r="R80" s="51">
        <v>0</v>
      </c>
      <c r="S80" s="51">
        <v>0</v>
      </c>
      <c r="T80" s="51">
        <v>0</v>
      </c>
      <c r="U80" s="51">
        <v>0</v>
      </c>
      <c r="V80" s="51">
        <v>0</v>
      </c>
      <c r="W80" s="51">
        <v>1850</v>
      </c>
      <c r="X80" s="51"/>
      <c r="Y80" s="51">
        <f t="shared" si="17"/>
        <v>2687.34</v>
      </c>
      <c r="Z80" s="51">
        <v>1500</v>
      </c>
      <c r="AA80" s="73">
        <v>2000</v>
      </c>
      <c r="AB80" s="62" t="s">
        <v>265</v>
      </c>
    </row>
    <row r="81" spans="1:28" x14ac:dyDescent="0.3">
      <c r="A81" s="50"/>
      <c r="B81" s="50"/>
      <c r="C81" s="50"/>
      <c r="D81" s="50"/>
      <c r="E81" s="50"/>
      <c r="F81" s="50"/>
      <c r="G81" s="50" t="s">
        <v>146</v>
      </c>
      <c r="H81" s="51"/>
      <c r="I81" s="51"/>
      <c r="J81" s="51"/>
      <c r="K81" s="51"/>
      <c r="L81" s="51">
        <v>2.99</v>
      </c>
      <c r="M81" s="51">
        <v>488.86</v>
      </c>
      <c r="N81" s="51">
        <v>346.22</v>
      </c>
      <c r="O81" s="51">
        <v>418.45</v>
      </c>
      <c r="P81" s="51">
        <v>349.26</v>
      </c>
      <c r="Q81" s="51">
        <v>350.07</v>
      </c>
      <c r="R81" s="51">
        <v>620.41999999999996</v>
      </c>
      <c r="S81" s="51">
        <v>349.84</v>
      </c>
      <c r="T81" s="51">
        <v>350.02</v>
      </c>
      <c r="U81" s="51">
        <v>496.21</v>
      </c>
      <c r="V81" s="51">
        <v>887.43</v>
      </c>
      <c r="W81" s="51">
        <v>361.82</v>
      </c>
      <c r="X81" s="51"/>
      <c r="Y81" s="51">
        <f t="shared" si="17"/>
        <v>5021.59</v>
      </c>
      <c r="Z81" s="51">
        <v>7000</v>
      </c>
      <c r="AA81" s="73">
        <v>7000</v>
      </c>
      <c r="AB81" s="62"/>
    </row>
    <row r="82" spans="1:28" x14ac:dyDescent="0.3">
      <c r="A82" s="50"/>
      <c r="B82" s="50"/>
      <c r="C82" s="50"/>
      <c r="D82" s="50"/>
      <c r="E82" s="50"/>
      <c r="F82" s="50"/>
      <c r="G82" s="50" t="s">
        <v>147</v>
      </c>
      <c r="H82" s="51"/>
      <c r="I82" s="51"/>
      <c r="J82" s="51"/>
      <c r="K82" s="51"/>
      <c r="L82" s="51">
        <v>0</v>
      </c>
      <c r="M82" s="51">
        <v>0</v>
      </c>
      <c r="N82" s="51">
        <v>0</v>
      </c>
      <c r="O82" s="51">
        <v>0</v>
      </c>
      <c r="P82" s="51">
        <v>0</v>
      </c>
      <c r="Q82" s="51">
        <v>0</v>
      </c>
      <c r="R82" s="51">
        <v>0</v>
      </c>
      <c r="S82" s="51">
        <v>0</v>
      </c>
      <c r="T82" s="51">
        <v>0</v>
      </c>
      <c r="U82" s="51">
        <v>0</v>
      </c>
      <c r="V82" s="51">
        <v>0</v>
      </c>
      <c r="W82" s="51">
        <v>0</v>
      </c>
      <c r="X82" s="51"/>
      <c r="Y82" s="51">
        <f t="shared" si="17"/>
        <v>0</v>
      </c>
      <c r="Z82" s="51">
        <v>1200</v>
      </c>
      <c r="AA82" s="73">
        <v>0</v>
      </c>
      <c r="AB82" s="62" t="s">
        <v>254</v>
      </c>
    </row>
    <row r="83" spans="1:28" x14ac:dyDescent="0.3">
      <c r="A83" s="50"/>
      <c r="B83" s="50"/>
      <c r="C83" s="50"/>
      <c r="D83" s="50"/>
      <c r="E83" s="50"/>
      <c r="F83" s="50"/>
      <c r="G83" s="50" t="s">
        <v>148</v>
      </c>
      <c r="H83" s="51"/>
      <c r="I83" s="51"/>
      <c r="J83" s="51"/>
      <c r="K83" s="51"/>
      <c r="L83" s="51">
        <v>195.95</v>
      </c>
      <c r="M83" s="51">
        <v>275.38</v>
      </c>
      <c r="N83" s="51">
        <v>60.79</v>
      </c>
      <c r="O83" s="51">
        <v>107.39</v>
      </c>
      <c r="P83" s="51">
        <v>191.56</v>
      </c>
      <c r="Q83" s="51">
        <v>69.58</v>
      </c>
      <c r="R83" s="51">
        <v>0</v>
      </c>
      <c r="S83" s="51">
        <v>89.08</v>
      </c>
      <c r="T83" s="51">
        <v>113.48</v>
      </c>
      <c r="U83" s="51">
        <v>162.65</v>
      </c>
      <c r="V83" s="51">
        <v>59.88</v>
      </c>
      <c r="W83" s="51">
        <v>17.399999999999999</v>
      </c>
      <c r="X83" s="51"/>
      <c r="Y83" s="51">
        <f t="shared" si="17"/>
        <v>1343.14</v>
      </c>
      <c r="Z83" s="51">
        <v>3000</v>
      </c>
      <c r="AA83" s="73">
        <v>3000</v>
      </c>
      <c r="AB83" s="62"/>
    </row>
    <row r="84" spans="1:28" x14ac:dyDescent="0.3">
      <c r="A84" s="50"/>
      <c r="B84" s="50"/>
      <c r="C84" s="50"/>
      <c r="D84" s="50"/>
      <c r="E84" s="50"/>
      <c r="F84" s="50"/>
      <c r="G84" s="50" t="s">
        <v>149</v>
      </c>
      <c r="H84" s="51"/>
      <c r="I84" s="51"/>
      <c r="J84" s="51"/>
      <c r="K84" s="51"/>
      <c r="L84" s="51">
        <v>110</v>
      </c>
      <c r="M84" s="51">
        <v>0</v>
      </c>
      <c r="N84" s="51">
        <v>136.35</v>
      </c>
      <c r="O84" s="51">
        <v>0</v>
      </c>
      <c r="P84" s="51">
        <v>0</v>
      </c>
      <c r="Q84" s="51">
        <v>0</v>
      </c>
      <c r="R84" s="51">
        <v>220</v>
      </c>
      <c r="S84" s="51">
        <v>0</v>
      </c>
      <c r="T84" s="51">
        <v>0</v>
      </c>
      <c r="U84" s="51">
        <v>44.39</v>
      </c>
      <c r="V84" s="51">
        <v>0</v>
      </c>
      <c r="W84" s="51">
        <v>240</v>
      </c>
      <c r="X84" s="51"/>
      <c r="Y84" s="51">
        <f t="shared" si="17"/>
        <v>750.74</v>
      </c>
      <c r="Z84" s="51">
        <v>1000</v>
      </c>
      <c r="AA84" s="73">
        <v>1000</v>
      </c>
      <c r="AB84" s="62"/>
    </row>
    <row r="85" spans="1:28" x14ac:dyDescent="0.3">
      <c r="A85" s="50"/>
      <c r="B85" s="50"/>
      <c r="C85" s="50"/>
      <c r="D85" s="50"/>
      <c r="E85" s="50"/>
      <c r="F85" s="50"/>
      <c r="G85" s="50" t="s">
        <v>150</v>
      </c>
      <c r="H85" s="51"/>
      <c r="I85" s="51"/>
      <c r="J85" s="51"/>
      <c r="K85" s="51"/>
      <c r="L85" s="51">
        <v>42.34</v>
      </c>
      <c r="M85" s="51">
        <v>0</v>
      </c>
      <c r="N85" s="51">
        <v>0</v>
      </c>
      <c r="O85" s="51">
        <v>0</v>
      </c>
      <c r="P85" s="51">
        <v>0</v>
      </c>
      <c r="Q85" s="51">
        <v>0</v>
      </c>
      <c r="R85" s="51">
        <v>0</v>
      </c>
      <c r="S85" s="51">
        <v>0</v>
      </c>
      <c r="T85" s="51">
        <v>0</v>
      </c>
      <c r="U85" s="51">
        <v>195.72</v>
      </c>
      <c r="V85" s="51">
        <v>570.48</v>
      </c>
      <c r="W85" s="51">
        <v>2.99</v>
      </c>
      <c r="X85" s="51"/>
      <c r="Y85" s="51">
        <f t="shared" si="17"/>
        <v>811.53</v>
      </c>
      <c r="Z85" s="51">
        <v>4000</v>
      </c>
      <c r="AA85" s="73">
        <v>2500</v>
      </c>
      <c r="AB85" s="62"/>
    </row>
    <row r="86" spans="1:28" x14ac:dyDescent="0.3">
      <c r="A86" s="50"/>
      <c r="B86" s="50"/>
      <c r="C86" s="50"/>
      <c r="D86" s="50"/>
      <c r="E86" s="50"/>
      <c r="F86" s="50"/>
      <c r="G86" s="50" t="s">
        <v>237</v>
      </c>
      <c r="H86" s="51"/>
      <c r="I86" s="51"/>
      <c r="J86" s="51"/>
      <c r="K86" s="51"/>
      <c r="L86" s="51">
        <v>0</v>
      </c>
      <c r="M86" s="51">
        <v>22.04</v>
      </c>
      <c r="N86" s="51">
        <v>0</v>
      </c>
      <c r="O86" s="51">
        <v>0</v>
      </c>
      <c r="P86" s="51">
        <v>0</v>
      </c>
      <c r="Q86" s="51">
        <v>0</v>
      </c>
      <c r="R86" s="51">
        <v>0</v>
      </c>
      <c r="S86" s="51">
        <v>0</v>
      </c>
      <c r="T86" s="51">
        <v>0</v>
      </c>
      <c r="U86" s="51">
        <v>0</v>
      </c>
      <c r="V86" s="51">
        <v>0</v>
      </c>
      <c r="W86" s="51">
        <v>0</v>
      </c>
      <c r="X86" s="51"/>
      <c r="Y86" s="51">
        <f t="shared" si="17"/>
        <v>22.04</v>
      </c>
      <c r="Z86" s="51">
        <v>0</v>
      </c>
      <c r="AA86" s="73">
        <v>2400</v>
      </c>
      <c r="AB86" s="62" t="s">
        <v>255</v>
      </c>
    </row>
    <row r="87" spans="1:28" x14ac:dyDescent="0.3">
      <c r="A87" s="50"/>
      <c r="B87" s="50"/>
      <c r="C87" s="50"/>
      <c r="D87" s="50"/>
      <c r="E87" s="50"/>
      <c r="F87" s="50"/>
      <c r="G87" s="50" t="s">
        <v>151</v>
      </c>
      <c r="H87" s="51"/>
      <c r="I87" s="51"/>
      <c r="J87" s="51"/>
      <c r="K87" s="51"/>
      <c r="L87" s="51">
        <v>116</v>
      </c>
      <c r="M87" s="51">
        <v>116</v>
      </c>
      <c r="N87" s="51">
        <v>241</v>
      </c>
      <c r="O87" s="51">
        <v>0</v>
      </c>
      <c r="P87" s="51">
        <v>115</v>
      </c>
      <c r="Q87" s="51">
        <v>115</v>
      </c>
      <c r="R87" s="51">
        <v>115</v>
      </c>
      <c r="S87" s="51">
        <v>230</v>
      </c>
      <c r="T87" s="51">
        <v>0</v>
      </c>
      <c r="U87" s="51">
        <v>115</v>
      </c>
      <c r="V87" s="51">
        <v>116</v>
      </c>
      <c r="W87" s="51">
        <v>116</v>
      </c>
      <c r="X87" s="51"/>
      <c r="Y87" s="51">
        <f t="shared" si="17"/>
        <v>1395</v>
      </c>
      <c r="Z87" s="51">
        <v>1500</v>
      </c>
      <c r="AA87" s="73">
        <v>1400</v>
      </c>
      <c r="AB87" s="62"/>
    </row>
    <row r="88" spans="1:28" x14ac:dyDescent="0.3">
      <c r="A88" s="50"/>
      <c r="B88" s="50"/>
      <c r="C88" s="50"/>
      <c r="D88" s="50"/>
      <c r="E88" s="50"/>
      <c r="F88" s="50"/>
      <c r="G88" s="50" t="s">
        <v>152</v>
      </c>
      <c r="H88" s="51"/>
      <c r="I88" s="51"/>
      <c r="J88" s="51"/>
      <c r="K88" s="51"/>
      <c r="L88" s="51">
        <v>278.04000000000002</v>
      </c>
      <c r="M88" s="51">
        <v>270.92</v>
      </c>
      <c r="N88" s="51">
        <v>259.54000000000002</v>
      </c>
      <c r="O88" s="51">
        <v>435.49</v>
      </c>
      <c r="P88" s="51">
        <v>221.98</v>
      </c>
      <c r="Q88" s="51">
        <v>279.07</v>
      </c>
      <c r="R88" s="51">
        <v>425.18</v>
      </c>
      <c r="S88" s="51">
        <v>276.11</v>
      </c>
      <c r="T88" s="51">
        <v>276.11</v>
      </c>
      <c r="U88" s="51">
        <v>463.17</v>
      </c>
      <c r="V88" s="51">
        <v>370.92</v>
      </c>
      <c r="W88" s="51">
        <v>400.19</v>
      </c>
      <c r="X88" s="51"/>
      <c r="Y88" s="51">
        <f t="shared" si="17"/>
        <v>3956.72</v>
      </c>
      <c r="Z88" s="51">
        <v>4200</v>
      </c>
      <c r="AA88" s="73">
        <v>4100</v>
      </c>
      <c r="AB88" s="62"/>
    </row>
    <row r="89" spans="1:28" x14ac:dyDescent="0.3">
      <c r="A89" s="50"/>
      <c r="B89" s="50"/>
      <c r="C89" s="50"/>
      <c r="D89" s="50"/>
      <c r="E89" s="50"/>
      <c r="F89" s="50"/>
      <c r="G89" s="50" t="s">
        <v>153</v>
      </c>
      <c r="H89" s="51"/>
      <c r="I89" s="51"/>
      <c r="J89" s="51"/>
      <c r="K89" s="51"/>
      <c r="L89" s="51">
        <v>0</v>
      </c>
      <c r="M89" s="51">
        <v>8240</v>
      </c>
      <c r="N89" s="51">
        <v>2060</v>
      </c>
      <c r="O89" s="51">
        <v>0</v>
      </c>
      <c r="P89" s="51">
        <v>0</v>
      </c>
      <c r="Q89" s="51">
        <v>0</v>
      </c>
      <c r="R89" s="51">
        <v>0</v>
      </c>
      <c r="S89" s="51">
        <v>0</v>
      </c>
      <c r="T89" s="51">
        <v>0</v>
      </c>
      <c r="U89" s="51">
        <v>0</v>
      </c>
      <c r="V89" s="51">
        <v>0</v>
      </c>
      <c r="W89" s="51">
        <v>0</v>
      </c>
      <c r="X89" s="51"/>
      <c r="Y89" s="51">
        <f t="shared" si="17"/>
        <v>10300</v>
      </c>
      <c r="Z89" s="51">
        <v>12000</v>
      </c>
      <c r="AA89" s="73">
        <v>11000</v>
      </c>
      <c r="AB89" s="62"/>
    </row>
    <row r="90" spans="1:28" x14ac:dyDescent="0.3">
      <c r="A90" s="50"/>
      <c r="B90" s="50"/>
      <c r="C90" s="50"/>
      <c r="D90" s="50"/>
      <c r="E90" s="50"/>
      <c r="F90" s="50"/>
      <c r="G90" s="50" t="s">
        <v>154</v>
      </c>
      <c r="H90" s="51"/>
      <c r="I90" s="51"/>
      <c r="J90" s="51"/>
      <c r="K90" s="51"/>
      <c r="L90" s="51">
        <v>1023.75</v>
      </c>
      <c r="M90" s="51">
        <v>1102.5</v>
      </c>
      <c r="N90" s="51">
        <v>1155</v>
      </c>
      <c r="O90" s="51">
        <v>551.25</v>
      </c>
      <c r="P90" s="51">
        <v>813.75</v>
      </c>
      <c r="Q90" s="51">
        <v>341.25</v>
      </c>
      <c r="R90" s="51">
        <v>446.25</v>
      </c>
      <c r="S90" s="51">
        <v>632.5</v>
      </c>
      <c r="T90" s="51">
        <v>797.5</v>
      </c>
      <c r="U90" s="51">
        <v>972.9</v>
      </c>
      <c r="V90" s="51">
        <v>813.75</v>
      </c>
      <c r="W90" s="51">
        <v>971.25</v>
      </c>
      <c r="X90" s="51"/>
      <c r="Y90" s="51">
        <f t="shared" si="17"/>
        <v>9621.65</v>
      </c>
      <c r="Z90" s="51">
        <v>8500</v>
      </c>
      <c r="AA90" s="73">
        <v>9500</v>
      </c>
      <c r="AB90" s="62" t="s">
        <v>254</v>
      </c>
    </row>
    <row r="91" spans="1:28" x14ac:dyDescent="0.3">
      <c r="A91" s="50"/>
      <c r="B91" s="50"/>
      <c r="C91" s="50"/>
      <c r="D91" s="50"/>
      <c r="E91" s="50"/>
      <c r="F91" s="50"/>
      <c r="G91" s="50" t="s">
        <v>203</v>
      </c>
      <c r="H91" s="51"/>
      <c r="I91" s="51"/>
      <c r="J91" s="51"/>
      <c r="K91" s="51"/>
      <c r="L91" s="51">
        <v>0</v>
      </c>
      <c r="M91" s="51">
        <v>0</v>
      </c>
      <c r="N91" s="51">
        <v>0</v>
      </c>
      <c r="O91" s="51">
        <v>0</v>
      </c>
      <c r="P91" s="51">
        <v>0</v>
      </c>
      <c r="Q91" s="51">
        <v>0</v>
      </c>
      <c r="R91" s="51">
        <v>0</v>
      </c>
      <c r="S91" s="51">
        <v>0</v>
      </c>
      <c r="T91" s="51">
        <v>0</v>
      </c>
      <c r="U91" s="51">
        <v>0</v>
      </c>
      <c r="V91" s="51">
        <v>0</v>
      </c>
      <c r="W91" s="51">
        <v>0</v>
      </c>
      <c r="X91" s="51"/>
      <c r="Y91" s="51">
        <f t="shared" si="17"/>
        <v>0</v>
      </c>
      <c r="Z91" s="51">
        <v>9000</v>
      </c>
      <c r="AA91" s="73">
        <v>9000</v>
      </c>
      <c r="AB91" s="62"/>
    </row>
    <row r="92" spans="1:28" x14ac:dyDescent="0.3">
      <c r="A92" s="50"/>
      <c r="B92" s="50"/>
      <c r="C92" s="50"/>
      <c r="D92" s="50"/>
      <c r="E92" s="50"/>
      <c r="F92" s="50"/>
      <c r="G92" s="50" t="s">
        <v>238</v>
      </c>
      <c r="H92" s="51"/>
      <c r="I92" s="51"/>
      <c r="J92" s="51"/>
      <c r="K92" s="51"/>
      <c r="L92" s="51">
        <v>0</v>
      </c>
      <c r="M92" s="51">
        <v>0</v>
      </c>
      <c r="N92" s="51">
        <v>0</v>
      </c>
      <c r="O92" s="51">
        <v>0</v>
      </c>
      <c r="P92" s="51">
        <v>0</v>
      </c>
      <c r="Q92" s="51">
        <v>0</v>
      </c>
      <c r="R92" s="51">
        <v>375</v>
      </c>
      <c r="S92" s="51">
        <v>0</v>
      </c>
      <c r="T92" s="51">
        <v>0</v>
      </c>
      <c r="U92" s="51">
        <v>0</v>
      </c>
      <c r="V92" s="51">
        <v>0</v>
      </c>
      <c r="W92" s="51">
        <v>0</v>
      </c>
      <c r="X92" s="51"/>
      <c r="Y92" s="51">
        <f t="shared" si="17"/>
        <v>375</v>
      </c>
      <c r="Z92" s="51">
        <v>200</v>
      </c>
      <c r="AA92" s="73">
        <v>400</v>
      </c>
      <c r="AB92" s="62" t="s">
        <v>256</v>
      </c>
    </row>
    <row r="93" spans="1:28" x14ac:dyDescent="0.3">
      <c r="A93" s="50"/>
      <c r="B93" s="50"/>
      <c r="C93" s="50"/>
      <c r="D93" s="50"/>
      <c r="E93" s="50"/>
      <c r="F93" s="50"/>
      <c r="G93" s="50" t="s">
        <v>155</v>
      </c>
      <c r="H93" s="51"/>
      <c r="I93" s="51"/>
      <c r="J93" s="51"/>
      <c r="K93" s="51"/>
      <c r="L93" s="51">
        <v>540</v>
      </c>
      <c r="M93" s="51">
        <v>60</v>
      </c>
      <c r="N93" s="51">
        <v>0</v>
      </c>
      <c r="O93" s="51">
        <v>0</v>
      </c>
      <c r="P93" s="51">
        <v>650</v>
      </c>
      <c r="Q93" s="51">
        <v>1360</v>
      </c>
      <c r="R93" s="51">
        <v>170</v>
      </c>
      <c r="S93" s="51">
        <v>60</v>
      </c>
      <c r="T93" s="51">
        <v>1700</v>
      </c>
      <c r="U93" s="51">
        <v>0</v>
      </c>
      <c r="V93" s="51">
        <v>1245</v>
      </c>
      <c r="W93" s="51">
        <v>1215</v>
      </c>
      <c r="X93" s="51"/>
      <c r="Y93" s="51">
        <f t="shared" si="17"/>
        <v>7000</v>
      </c>
      <c r="Z93" s="51">
        <v>30000</v>
      </c>
      <c r="AA93" s="73">
        <v>30000</v>
      </c>
      <c r="AB93" s="62" t="s">
        <v>257</v>
      </c>
    </row>
    <row r="94" spans="1:28" x14ac:dyDescent="0.3">
      <c r="A94" s="50"/>
      <c r="B94" s="50"/>
      <c r="C94" s="50"/>
      <c r="D94" s="50"/>
      <c r="E94" s="50"/>
      <c r="F94" s="50"/>
      <c r="G94" s="50" t="s">
        <v>156</v>
      </c>
      <c r="H94" s="51"/>
      <c r="I94" s="51"/>
      <c r="J94" s="51"/>
      <c r="K94" s="51"/>
      <c r="L94" s="51">
        <v>445.33</v>
      </c>
      <c r="M94" s="51">
        <v>445.33</v>
      </c>
      <c r="N94" s="51">
        <v>445.33</v>
      </c>
      <c r="O94" s="51">
        <v>365.4</v>
      </c>
      <c r="P94" s="51">
        <v>365.4</v>
      </c>
      <c r="Q94" s="51">
        <v>365.4</v>
      </c>
      <c r="R94" s="51">
        <v>445.33</v>
      </c>
      <c r="S94" s="51">
        <v>445.33</v>
      </c>
      <c r="T94" s="51">
        <v>445.33</v>
      </c>
      <c r="U94" s="51">
        <v>445.33</v>
      </c>
      <c r="V94" s="51">
        <v>445.33</v>
      </c>
      <c r="W94" s="51">
        <v>445.33</v>
      </c>
      <c r="X94" s="51"/>
      <c r="Y94" s="51">
        <f t="shared" si="17"/>
        <v>5104.17</v>
      </c>
      <c r="Z94" s="51">
        <v>5400</v>
      </c>
      <c r="AA94" s="73">
        <v>5400</v>
      </c>
      <c r="AB94" s="62"/>
    </row>
    <row r="95" spans="1:28" x14ac:dyDescent="0.3">
      <c r="A95" s="50"/>
      <c r="B95" s="50"/>
      <c r="C95" s="50"/>
      <c r="D95" s="50"/>
      <c r="E95" s="50"/>
      <c r="F95" s="50"/>
      <c r="G95" s="50" t="s">
        <v>157</v>
      </c>
      <c r="H95" s="51"/>
      <c r="I95" s="51"/>
      <c r="J95" s="51"/>
      <c r="K95" s="51"/>
      <c r="L95" s="51">
        <v>0</v>
      </c>
      <c r="M95" s="51">
        <v>0</v>
      </c>
      <c r="N95" s="51">
        <v>384</v>
      </c>
      <c r="O95" s="51">
        <v>0</v>
      </c>
      <c r="P95" s="51">
        <v>469.18</v>
      </c>
      <c r="Q95" s="51">
        <v>103.23</v>
      </c>
      <c r="R95" s="51">
        <v>0</v>
      </c>
      <c r="S95" s="51">
        <v>0</v>
      </c>
      <c r="T95" s="51">
        <v>0</v>
      </c>
      <c r="U95" s="51">
        <v>0</v>
      </c>
      <c r="V95" s="51">
        <v>0</v>
      </c>
      <c r="W95" s="51">
        <v>0</v>
      </c>
      <c r="X95" s="51"/>
      <c r="Y95" s="51">
        <f t="shared" si="17"/>
        <v>956.41</v>
      </c>
      <c r="Z95" s="51">
        <v>1800</v>
      </c>
      <c r="AA95" s="73">
        <v>1800</v>
      </c>
      <c r="AB95" s="62"/>
    </row>
    <row r="96" spans="1:28" x14ac:dyDescent="0.3">
      <c r="A96" s="50"/>
      <c r="B96" s="50"/>
      <c r="C96" s="50"/>
      <c r="D96" s="50"/>
      <c r="E96" s="50"/>
      <c r="F96" s="50"/>
      <c r="G96" s="50" t="s">
        <v>244</v>
      </c>
      <c r="H96" s="51"/>
      <c r="I96" s="51"/>
      <c r="J96" s="51"/>
      <c r="K96" s="51"/>
      <c r="L96" s="51">
        <v>0</v>
      </c>
      <c r="M96" s="51">
        <v>0</v>
      </c>
      <c r="N96" s="51">
        <v>0</v>
      </c>
      <c r="O96" s="51">
        <v>0</v>
      </c>
      <c r="P96" s="51">
        <v>0</v>
      </c>
      <c r="Q96" s="51">
        <v>0</v>
      </c>
      <c r="R96" s="51">
        <v>0</v>
      </c>
      <c r="S96" s="51">
        <v>0</v>
      </c>
      <c r="T96" s="51">
        <v>0</v>
      </c>
      <c r="U96" s="51">
        <v>0</v>
      </c>
      <c r="V96" s="51">
        <v>0</v>
      </c>
      <c r="W96" s="51">
        <v>0</v>
      </c>
      <c r="X96" s="51"/>
      <c r="Y96" s="51">
        <f t="shared" si="17"/>
        <v>0</v>
      </c>
      <c r="Z96" s="51">
        <v>250</v>
      </c>
      <c r="AA96" s="73">
        <v>300</v>
      </c>
      <c r="AB96" s="62"/>
    </row>
    <row r="97" spans="1:28" x14ac:dyDescent="0.3">
      <c r="A97" s="50"/>
      <c r="B97" s="50"/>
      <c r="C97" s="50"/>
      <c r="D97" s="50"/>
      <c r="E97" s="50"/>
      <c r="F97" s="50"/>
      <c r="G97" s="50" t="s">
        <v>158</v>
      </c>
      <c r="H97" s="51"/>
      <c r="I97" s="51"/>
      <c r="J97" s="51"/>
      <c r="K97" s="51"/>
      <c r="L97" s="51">
        <v>0</v>
      </c>
      <c r="M97" s="51">
        <v>0</v>
      </c>
      <c r="N97" s="51">
        <v>0</v>
      </c>
      <c r="O97" s="51">
        <v>0</v>
      </c>
      <c r="P97" s="51">
        <v>0</v>
      </c>
      <c r="Q97" s="51">
        <v>0</v>
      </c>
      <c r="R97" s="51">
        <v>0</v>
      </c>
      <c r="S97" s="51">
        <v>0</v>
      </c>
      <c r="T97" s="51">
        <v>0</v>
      </c>
      <c r="U97" s="51">
        <v>0</v>
      </c>
      <c r="V97" s="51">
        <v>63</v>
      </c>
      <c r="W97" s="51">
        <v>0</v>
      </c>
      <c r="X97" s="51"/>
      <c r="Y97" s="51">
        <f t="shared" si="17"/>
        <v>63</v>
      </c>
      <c r="Z97" s="51">
        <v>2500</v>
      </c>
      <c r="AA97" s="73">
        <v>2500</v>
      </c>
      <c r="AB97" s="62"/>
    </row>
    <row r="98" spans="1:28" x14ac:dyDescent="0.3">
      <c r="A98" s="50"/>
      <c r="B98" s="50"/>
      <c r="C98" s="50"/>
      <c r="D98" s="50"/>
      <c r="E98" s="50"/>
      <c r="F98" s="50"/>
      <c r="G98" s="50" t="s">
        <v>159</v>
      </c>
      <c r="H98" s="51"/>
      <c r="I98" s="51"/>
      <c r="J98" s="51"/>
      <c r="K98" s="51"/>
      <c r="L98" s="51">
        <v>0</v>
      </c>
      <c r="M98" s="51">
        <v>378</v>
      </c>
      <c r="N98" s="51">
        <v>425</v>
      </c>
      <c r="O98" s="51">
        <v>0</v>
      </c>
      <c r="P98" s="51">
        <v>100</v>
      </c>
      <c r="Q98" s="51">
        <v>0</v>
      </c>
      <c r="R98" s="51">
        <v>99</v>
      </c>
      <c r="S98" s="51">
        <v>-100</v>
      </c>
      <c r="T98" s="51">
        <v>0</v>
      </c>
      <c r="U98" s="51">
        <v>0</v>
      </c>
      <c r="V98" s="51">
        <v>0</v>
      </c>
      <c r="W98" s="51">
        <v>0</v>
      </c>
      <c r="X98" s="51"/>
      <c r="Y98" s="51">
        <f t="shared" si="17"/>
        <v>902</v>
      </c>
      <c r="Z98" s="51">
        <v>30000</v>
      </c>
      <c r="AA98" s="73">
        <v>30000</v>
      </c>
      <c r="AB98" s="62" t="s">
        <v>257</v>
      </c>
    </row>
    <row r="99" spans="1:28" x14ac:dyDescent="0.3">
      <c r="A99" s="50"/>
      <c r="B99" s="50"/>
      <c r="C99" s="50"/>
      <c r="D99" s="50"/>
      <c r="E99" s="50"/>
      <c r="F99" s="50"/>
      <c r="G99" s="50" t="s">
        <v>160</v>
      </c>
      <c r="H99" s="51"/>
      <c r="I99" s="51"/>
      <c r="J99" s="51"/>
      <c r="K99" s="51"/>
      <c r="L99" s="51">
        <v>0</v>
      </c>
      <c r="M99" s="51">
        <v>75.34</v>
      </c>
      <c r="N99" s="51">
        <v>66.03</v>
      </c>
      <c r="O99" s="51">
        <v>100.89</v>
      </c>
      <c r="P99" s="51">
        <v>0</v>
      </c>
      <c r="Q99" s="51">
        <v>0</v>
      </c>
      <c r="R99" s="51">
        <v>43.21</v>
      </c>
      <c r="S99" s="51">
        <v>147.96</v>
      </c>
      <c r="T99" s="51">
        <v>64.540000000000006</v>
      </c>
      <c r="U99" s="51">
        <v>0</v>
      </c>
      <c r="V99" s="51">
        <v>0</v>
      </c>
      <c r="W99" s="51">
        <v>45.66</v>
      </c>
      <c r="X99" s="51"/>
      <c r="Y99" s="51">
        <f t="shared" si="17"/>
        <v>543.63</v>
      </c>
      <c r="Z99" s="51">
        <v>2000</v>
      </c>
      <c r="AA99" s="73">
        <v>2000</v>
      </c>
      <c r="AB99" s="62"/>
    </row>
    <row r="100" spans="1:28" x14ac:dyDescent="0.3">
      <c r="A100" s="50"/>
      <c r="B100" s="50"/>
      <c r="C100" s="50"/>
      <c r="D100" s="50"/>
      <c r="E100" s="50"/>
      <c r="F100" s="50"/>
      <c r="G100" s="50" t="s">
        <v>161</v>
      </c>
      <c r="H100" s="51"/>
      <c r="I100" s="51"/>
      <c r="J100" s="51"/>
      <c r="K100" s="51"/>
      <c r="L100" s="51">
        <v>0</v>
      </c>
      <c r="M100" s="51">
        <v>0</v>
      </c>
      <c r="N100" s="51">
        <v>0</v>
      </c>
      <c r="O100" s="51">
        <v>0</v>
      </c>
      <c r="P100" s="51">
        <v>0</v>
      </c>
      <c r="Q100" s="51">
        <v>275.2</v>
      </c>
      <c r="R100" s="51">
        <v>0</v>
      </c>
      <c r="S100" s="51">
        <v>0</v>
      </c>
      <c r="T100" s="51">
        <v>0</v>
      </c>
      <c r="U100" s="51">
        <v>0</v>
      </c>
      <c r="V100" s="51">
        <v>0</v>
      </c>
      <c r="W100" s="51">
        <v>0</v>
      </c>
      <c r="X100" s="51"/>
      <c r="Y100" s="51">
        <f t="shared" si="17"/>
        <v>275.2</v>
      </c>
      <c r="Z100" s="51">
        <v>5000</v>
      </c>
      <c r="AA100" s="73">
        <v>5000</v>
      </c>
      <c r="AB100" s="62"/>
    </row>
    <row r="101" spans="1:28" x14ac:dyDescent="0.3">
      <c r="A101" s="50"/>
      <c r="B101" s="50"/>
      <c r="C101" s="50"/>
      <c r="D101" s="50"/>
      <c r="E101" s="50"/>
      <c r="F101" s="50"/>
      <c r="G101" s="50" t="s">
        <v>162</v>
      </c>
      <c r="H101" s="51"/>
      <c r="I101" s="51"/>
      <c r="J101" s="51"/>
      <c r="K101" s="51"/>
      <c r="L101" s="51">
        <v>66.88</v>
      </c>
      <c r="M101" s="51">
        <v>157.94</v>
      </c>
      <c r="N101" s="51">
        <v>166.05</v>
      </c>
      <c r="O101" s="51">
        <v>0</v>
      </c>
      <c r="P101" s="51">
        <v>0</v>
      </c>
      <c r="Q101" s="51">
        <v>0</v>
      </c>
      <c r="R101" s="51">
        <v>0</v>
      </c>
      <c r="S101" s="51">
        <v>0</v>
      </c>
      <c r="T101" s="51">
        <v>248.76</v>
      </c>
      <c r="U101" s="51">
        <v>0</v>
      </c>
      <c r="V101" s="51">
        <v>127.06</v>
      </c>
      <c r="W101" s="51">
        <v>76.099999999999994</v>
      </c>
      <c r="X101" s="51"/>
      <c r="Y101" s="51">
        <f t="shared" si="17"/>
        <v>842.79</v>
      </c>
      <c r="Z101" s="51">
        <v>2500</v>
      </c>
      <c r="AA101" s="73">
        <v>2500</v>
      </c>
      <c r="AB101" s="62"/>
    </row>
    <row r="102" spans="1:28" x14ac:dyDescent="0.3">
      <c r="A102" s="50"/>
      <c r="B102" s="50"/>
      <c r="C102" s="50"/>
      <c r="D102" s="50"/>
      <c r="E102" s="50"/>
      <c r="F102" s="50"/>
      <c r="G102" s="50" t="s">
        <v>163</v>
      </c>
      <c r="H102" s="51"/>
      <c r="I102" s="51"/>
      <c r="J102" s="51"/>
      <c r="K102" s="51"/>
      <c r="L102" s="51">
        <v>50</v>
      </c>
      <c r="M102" s="51">
        <v>50</v>
      </c>
      <c r="N102" s="51">
        <v>0</v>
      </c>
      <c r="O102" s="51">
        <v>0</v>
      </c>
      <c r="P102" s="51">
        <v>150</v>
      </c>
      <c r="Q102" s="51">
        <v>100</v>
      </c>
      <c r="R102" s="51">
        <v>50</v>
      </c>
      <c r="S102" s="51">
        <v>0</v>
      </c>
      <c r="T102" s="51">
        <v>0</v>
      </c>
      <c r="U102" s="51">
        <v>50</v>
      </c>
      <c r="V102" s="51">
        <v>50</v>
      </c>
      <c r="W102" s="51">
        <v>50</v>
      </c>
      <c r="X102" s="51"/>
      <c r="Y102" s="51">
        <f t="shared" si="17"/>
        <v>550</v>
      </c>
      <c r="Z102" s="51">
        <v>800</v>
      </c>
      <c r="AA102" s="73">
        <v>800</v>
      </c>
      <c r="AB102" s="62"/>
    </row>
    <row r="103" spans="1:28" ht="15" thickBot="1" x14ac:dyDescent="0.35">
      <c r="A103" s="50"/>
      <c r="B103" s="50"/>
      <c r="C103" s="50"/>
      <c r="D103" s="50"/>
      <c r="E103" s="50"/>
      <c r="F103" s="50"/>
      <c r="G103" s="50" t="s">
        <v>164</v>
      </c>
      <c r="H103" s="52"/>
      <c r="I103" s="52"/>
      <c r="J103" s="52"/>
      <c r="K103" s="52"/>
      <c r="L103" s="52">
        <v>135.31</v>
      </c>
      <c r="M103" s="52">
        <v>0</v>
      </c>
      <c r="N103" s="52">
        <v>93.71</v>
      </c>
      <c r="O103" s="52">
        <v>72.73</v>
      </c>
      <c r="P103" s="52">
        <v>304.77999999999997</v>
      </c>
      <c r="Q103" s="52">
        <v>41.26</v>
      </c>
      <c r="R103" s="52">
        <v>24.99</v>
      </c>
      <c r="S103" s="52">
        <v>87.21</v>
      </c>
      <c r="T103" s="52">
        <v>51.92</v>
      </c>
      <c r="U103" s="52">
        <v>91.27</v>
      </c>
      <c r="V103" s="52">
        <v>51.85</v>
      </c>
      <c r="W103" s="52">
        <v>209.36</v>
      </c>
      <c r="X103" s="52"/>
      <c r="Y103" s="52">
        <f t="shared" si="17"/>
        <v>1164.3900000000001</v>
      </c>
      <c r="Z103" s="52">
        <v>1600</v>
      </c>
      <c r="AA103" s="74">
        <v>1600</v>
      </c>
      <c r="AB103" s="63"/>
    </row>
    <row r="104" spans="1:28" x14ac:dyDescent="0.3">
      <c r="A104" s="50"/>
      <c r="B104" s="50"/>
      <c r="C104" s="50"/>
      <c r="D104" s="50"/>
      <c r="E104" s="50"/>
      <c r="F104" s="50" t="s">
        <v>165</v>
      </c>
      <c r="G104" s="50"/>
      <c r="H104" s="51"/>
      <c r="I104" s="51"/>
      <c r="J104" s="51"/>
      <c r="K104" s="51"/>
      <c r="L104" s="51">
        <f t="shared" ref="L104:W104" si="18">ROUND(SUM(L72:L103),5)</f>
        <v>4929.17</v>
      </c>
      <c r="M104" s="51">
        <f t="shared" si="18"/>
        <v>14242.92</v>
      </c>
      <c r="N104" s="51">
        <f t="shared" si="18"/>
        <v>8152.11</v>
      </c>
      <c r="O104" s="51">
        <f t="shared" si="18"/>
        <v>4982.71</v>
      </c>
      <c r="P104" s="51">
        <f t="shared" si="18"/>
        <v>6733.26</v>
      </c>
      <c r="Q104" s="51">
        <f t="shared" si="18"/>
        <v>7174.94</v>
      </c>
      <c r="R104" s="51">
        <f t="shared" si="18"/>
        <v>5153.53</v>
      </c>
      <c r="S104" s="51">
        <f t="shared" si="18"/>
        <v>4437.3500000000004</v>
      </c>
      <c r="T104" s="51">
        <f t="shared" si="18"/>
        <v>6705.44</v>
      </c>
      <c r="U104" s="51">
        <f t="shared" si="18"/>
        <v>6301.27</v>
      </c>
      <c r="V104" s="51">
        <f t="shared" si="18"/>
        <v>6681.79</v>
      </c>
      <c r="W104" s="51">
        <f t="shared" si="18"/>
        <v>8959.83</v>
      </c>
      <c r="X104" s="51"/>
      <c r="Y104" s="51">
        <f t="shared" si="17"/>
        <v>84454.32</v>
      </c>
      <c r="Z104" s="51">
        <f>ROUND(SUM(Z72:Z103),5)</f>
        <v>171350</v>
      </c>
      <c r="AA104" s="60">
        <f>ROUND(SUM(AA72:AA103),5)</f>
        <v>172736</v>
      </c>
      <c r="AB104" s="62"/>
    </row>
    <row r="105" spans="1:28" x14ac:dyDescent="0.3">
      <c r="A105" s="50"/>
      <c r="B105" s="50"/>
      <c r="C105" s="50"/>
      <c r="D105" s="50"/>
      <c r="E105" s="50"/>
      <c r="F105" s="50" t="s">
        <v>166</v>
      </c>
      <c r="G105" s="50"/>
      <c r="H105" s="51"/>
      <c r="I105" s="51"/>
      <c r="J105" s="51"/>
      <c r="K105" s="51"/>
      <c r="L105" s="51"/>
      <c r="M105" s="51"/>
      <c r="N105" s="51"/>
      <c r="O105" s="51"/>
      <c r="P105" s="51"/>
      <c r="Q105" s="51"/>
      <c r="R105" s="51"/>
      <c r="S105" s="51"/>
      <c r="T105" s="51"/>
      <c r="U105" s="51"/>
      <c r="V105" s="51"/>
      <c r="W105" s="51"/>
      <c r="X105" s="51"/>
      <c r="Y105" s="51"/>
      <c r="Z105" s="51"/>
      <c r="AA105" s="60"/>
      <c r="AB105" s="62"/>
    </row>
    <row r="106" spans="1:28" x14ac:dyDescent="0.3">
      <c r="A106" s="50"/>
      <c r="B106" s="50"/>
      <c r="C106" s="50"/>
      <c r="D106" s="50"/>
      <c r="E106" s="50"/>
      <c r="F106" s="50"/>
      <c r="G106" s="50" t="s">
        <v>167</v>
      </c>
      <c r="H106" s="51"/>
      <c r="I106" s="51"/>
      <c r="J106" s="51"/>
      <c r="K106" s="51"/>
      <c r="L106" s="51">
        <v>0</v>
      </c>
      <c r="M106" s="51">
        <v>0</v>
      </c>
      <c r="N106" s="51">
        <v>256.27</v>
      </c>
      <c r="O106" s="51">
        <v>0</v>
      </c>
      <c r="P106" s="51">
        <v>309.95</v>
      </c>
      <c r="Q106" s="51">
        <v>0</v>
      </c>
      <c r="R106" s="51">
        <v>0</v>
      </c>
      <c r="S106" s="51">
        <v>100</v>
      </c>
      <c r="T106" s="51">
        <v>0</v>
      </c>
      <c r="U106" s="51">
        <v>0</v>
      </c>
      <c r="V106" s="51">
        <v>0</v>
      </c>
      <c r="W106" s="51">
        <v>0</v>
      </c>
      <c r="X106" s="51"/>
      <c r="Y106" s="51">
        <f t="shared" ref="Y106:Y118" si="19">ROUND(SUM(H106:X106),5)</f>
        <v>666.22</v>
      </c>
      <c r="Z106" s="51">
        <v>10000</v>
      </c>
      <c r="AA106" s="73">
        <v>10000</v>
      </c>
      <c r="AB106" s="62"/>
    </row>
    <row r="107" spans="1:28" x14ac:dyDescent="0.3">
      <c r="A107" s="50"/>
      <c r="B107" s="50"/>
      <c r="C107" s="50"/>
      <c r="D107" s="50"/>
      <c r="E107" s="50"/>
      <c r="F107" s="50"/>
      <c r="G107" s="50" t="s">
        <v>168</v>
      </c>
      <c r="H107" s="51"/>
      <c r="I107" s="51"/>
      <c r="J107" s="51"/>
      <c r="K107" s="51"/>
      <c r="L107" s="51">
        <v>260</v>
      </c>
      <c r="M107" s="51">
        <v>0</v>
      </c>
      <c r="N107" s="51">
        <v>0</v>
      </c>
      <c r="O107" s="51">
        <v>0</v>
      </c>
      <c r="P107" s="51">
        <v>0</v>
      </c>
      <c r="Q107" s="51">
        <v>0</v>
      </c>
      <c r="R107" s="51">
        <v>55.85</v>
      </c>
      <c r="S107" s="51">
        <v>0</v>
      </c>
      <c r="T107" s="51">
        <v>675</v>
      </c>
      <c r="U107" s="51">
        <v>1525</v>
      </c>
      <c r="V107" s="51">
        <v>591</v>
      </c>
      <c r="W107" s="51">
        <v>0</v>
      </c>
      <c r="X107" s="51"/>
      <c r="Y107" s="51">
        <f t="shared" si="19"/>
        <v>3106.85</v>
      </c>
      <c r="Z107" s="51">
        <v>2500</v>
      </c>
      <c r="AA107" s="73">
        <v>2500</v>
      </c>
      <c r="AB107" s="62"/>
    </row>
    <row r="108" spans="1:28" x14ac:dyDescent="0.3">
      <c r="A108" s="50"/>
      <c r="B108" s="50"/>
      <c r="C108" s="50"/>
      <c r="D108" s="50"/>
      <c r="E108" s="50"/>
      <c r="F108" s="50"/>
      <c r="G108" s="50" t="s">
        <v>169</v>
      </c>
      <c r="H108" s="51"/>
      <c r="I108" s="51"/>
      <c r="J108" s="51"/>
      <c r="K108" s="51"/>
      <c r="L108" s="51">
        <v>2873.04</v>
      </c>
      <c r="M108" s="51">
        <v>51</v>
      </c>
      <c r="N108" s="51">
        <v>490</v>
      </c>
      <c r="O108" s="51">
        <v>2228</v>
      </c>
      <c r="P108" s="51">
        <v>650.25</v>
      </c>
      <c r="Q108" s="51">
        <v>497.74</v>
      </c>
      <c r="R108" s="51">
        <v>2718</v>
      </c>
      <c r="S108" s="51">
        <v>490</v>
      </c>
      <c r="T108" s="51">
        <v>490</v>
      </c>
      <c r="U108" s="51">
        <v>504.13</v>
      </c>
      <c r="V108" s="51">
        <v>2433.37</v>
      </c>
      <c r="W108" s="51">
        <v>0</v>
      </c>
      <c r="X108" s="51"/>
      <c r="Y108" s="51">
        <f t="shared" si="19"/>
        <v>13425.53</v>
      </c>
      <c r="Z108" s="51">
        <v>16500</v>
      </c>
      <c r="AA108" s="73">
        <v>16500</v>
      </c>
      <c r="AB108" s="62"/>
    </row>
    <row r="109" spans="1:28" x14ac:dyDescent="0.3">
      <c r="A109" s="50"/>
      <c r="B109" s="50"/>
      <c r="C109" s="50"/>
      <c r="D109" s="50"/>
      <c r="E109" s="50"/>
      <c r="F109" s="50"/>
      <c r="G109" s="50" t="s">
        <v>170</v>
      </c>
      <c r="H109" s="51"/>
      <c r="I109" s="51"/>
      <c r="J109" s="51"/>
      <c r="K109" s="51"/>
      <c r="L109" s="51">
        <v>496</v>
      </c>
      <c r="M109" s="51">
        <v>450</v>
      </c>
      <c r="N109" s="51">
        <v>496</v>
      </c>
      <c r="O109" s="51">
        <v>450</v>
      </c>
      <c r="P109" s="51">
        <v>450</v>
      </c>
      <c r="Q109" s="51">
        <v>496</v>
      </c>
      <c r="R109" s="51">
        <v>496</v>
      </c>
      <c r="S109" s="51">
        <v>450</v>
      </c>
      <c r="T109" s="51">
        <v>496</v>
      </c>
      <c r="U109" s="51">
        <v>450</v>
      </c>
      <c r="V109" s="51">
        <v>496</v>
      </c>
      <c r="W109" s="51">
        <v>450</v>
      </c>
      <c r="X109" s="51"/>
      <c r="Y109" s="51">
        <f t="shared" si="19"/>
        <v>5676</v>
      </c>
      <c r="Z109" s="51">
        <v>6000</v>
      </c>
      <c r="AA109" s="73">
        <v>6000</v>
      </c>
      <c r="AB109" s="62"/>
    </row>
    <row r="110" spans="1:28" x14ac:dyDescent="0.3">
      <c r="A110" s="50"/>
      <c r="B110" s="50"/>
      <c r="C110" s="50"/>
      <c r="D110" s="50"/>
      <c r="E110" s="50"/>
      <c r="F110" s="50"/>
      <c r="G110" s="50" t="s">
        <v>171</v>
      </c>
      <c r="H110" s="51"/>
      <c r="I110" s="51"/>
      <c r="J110" s="51"/>
      <c r="K110" s="51"/>
      <c r="L110" s="51">
        <v>300</v>
      </c>
      <c r="M110" s="51">
        <v>0</v>
      </c>
      <c r="N110" s="51">
        <v>0</v>
      </c>
      <c r="O110" s="51">
        <v>0</v>
      </c>
      <c r="P110" s="51">
        <v>0</v>
      </c>
      <c r="Q110" s="51">
        <v>0</v>
      </c>
      <c r="R110" s="51">
        <v>0</v>
      </c>
      <c r="S110" s="51">
        <v>0</v>
      </c>
      <c r="T110" s="51">
        <v>0</v>
      </c>
      <c r="U110" s="51">
        <v>0</v>
      </c>
      <c r="V110" s="51">
        <v>0</v>
      </c>
      <c r="W110" s="51">
        <v>0</v>
      </c>
      <c r="X110" s="51"/>
      <c r="Y110" s="51">
        <f t="shared" si="19"/>
        <v>300</v>
      </c>
      <c r="Z110" s="51">
        <v>3500</v>
      </c>
      <c r="AA110" s="73">
        <v>2500</v>
      </c>
      <c r="AB110" s="62" t="s">
        <v>258</v>
      </c>
    </row>
    <row r="111" spans="1:28" x14ac:dyDescent="0.3">
      <c r="A111" s="50"/>
      <c r="B111" s="50"/>
      <c r="C111" s="50"/>
      <c r="D111" s="50"/>
      <c r="E111" s="50"/>
      <c r="F111" s="50"/>
      <c r="G111" s="50" t="s">
        <v>172</v>
      </c>
      <c r="H111" s="51"/>
      <c r="I111" s="51"/>
      <c r="J111" s="51"/>
      <c r="K111" s="51"/>
      <c r="L111" s="51">
        <v>0</v>
      </c>
      <c r="M111" s="51">
        <v>0</v>
      </c>
      <c r="N111" s="51">
        <v>389</v>
      </c>
      <c r="O111" s="51">
        <v>125</v>
      </c>
      <c r="P111" s="51">
        <v>250</v>
      </c>
      <c r="Q111" s="51">
        <v>0</v>
      </c>
      <c r="R111" s="51">
        <v>0</v>
      </c>
      <c r="S111" s="51">
        <v>0</v>
      </c>
      <c r="T111" s="51">
        <v>560</v>
      </c>
      <c r="U111" s="51">
        <v>0</v>
      </c>
      <c r="V111" s="51">
        <v>250</v>
      </c>
      <c r="W111" s="51">
        <v>0</v>
      </c>
      <c r="X111" s="51"/>
      <c r="Y111" s="51">
        <f t="shared" si="19"/>
        <v>1574</v>
      </c>
      <c r="Z111" s="51">
        <v>2500</v>
      </c>
      <c r="AA111" s="73">
        <v>2500</v>
      </c>
      <c r="AB111" s="62"/>
    </row>
    <row r="112" spans="1:28" x14ac:dyDescent="0.3">
      <c r="A112" s="50"/>
      <c r="B112" s="50"/>
      <c r="C112" s="50"/>
      <c r="D112" s="50"/>
      <c r="E112" s="50"/>
      <c r="F112" s="50"/>
      <c r="G112" s="50" t="s">
        <v>173</v>
      </c>
      <c r="H112" s="51"/>
      <c r="I112" s="51"/>
      <c r="J112" s="51"/>
      <c r="K112" s="51"/>
      <c r="L112" s="51">
        <v>0</v>
      </c>
      <c r="M112" s="51">
        <v>0</v>
      </c>
      <c r="N112" s="51">
        <v>0</v>
      </c>
      <c r="O112" s="51">
        <v>0</v>
      </c>
      <c r="P112" s="51">
        <v>0</v>
      </c>
      <c r="Q112" s="51">
        <v>0</v>
      </c>
      <c r="R112" s="51">
        <v>0</v>
      </c>
      <c r="S112" s="51">
        <v>0</v>
      </c>
      <c r="T112" s="51">
        <v>0</v>
      </c>
      <c r="U112" s="51">
        <v>0</v>
      </c>
      <c r="V112" s="51">
        <v>0</v>
      </c>
      <c r="W112" s="51">
        <v>0</v>
      </c>
      <c r="X112" s="51"/>
      <c r="Y112" s="51">
        <f t="shared" si="19"/>
        <v>0</v>
      </c>
      <c r="Z112" s="51">
        <v>250</v>
      </c>
      <c r="AA112" s="73">
        <v>300</v>
      </c>
      <c r="AB112" s="62"/>
    </row>
    <row r="113" spans="1:28" x14ac:dyDescent="0.3">
      <c r="A113" s="50"/>
      <c r="B113" s="50"/>
      <c r="C113" s="50"/>
      <c r="D113" s="50"/>
      <c r="E113" s="50"/>
      <c r="F113" s="50"/>
      <c r="G113" s="50" t="s">
        <v>174</v>
      </c>
      <c r="H113" s="51"/>
      <c r="I113" s="51"/>
      <c r="J113" s="51"/>
      <c r="K113" s="51"/>
      <c r="L113" s="51">
        <v>305.61</v>
      </c>
      <c r="M113" s="51">
        <v>0</v>
      </c>
      <c r="N113" s="51">
        <v>611.22</v>
      </c>
      <c r="O113" s="51">
        <v>305.61</v>
      </c>
      <c r="P113" s="51">
        <v>305.61</v>
      </c>
      <c r="Q113" s="51">
        <v>414.25</v>
      </c>
      <c r="R113" s="51">
        <v>305.61</v>
      </c>
      <c r="S113" s="51">
        <v>0</v>
      </c>
      <c r="T113" s="51">
        <v>611.22</v>
      </c>
      <c r="U113" s="51">
        <v>305.61</v>
      </c>
      <c r="V113" s="51">
        <v>305.61</v>
      </c>
      <c r="W113" s="51">
        <v>305.61</v>
      </c>
      <c r="X113" s="51"/>
      <c r="Y113" s="51">
        <f t="shared" si="19"/>
        <v>3775.96</v>
      </c>
      <c r="Z113" s="51">
        <v>3700</v>
      </c>
      <c r="AA113" s="73">
        <v>3800</v>
      </c>
      <c r="AB113" s="62"/>
    </row>
    <row r="114" spans="1:28" x14ac:dyDescent="0.3">
      <c r="A114" s="50"/>
      <c r="B114" s="50"/>
      <c r="C114" s="50"/>
      <c r="D114" s="50"/>
      <c r="E114" s="50"/>
      <c r="F114" s="50"/>
      <c r="G114" s="50" t="s">
        <v>175</v>
      </c>
      <c r="H114" s="51"/>
      <c r="I114" s="51"/>
      <c r="J114" s="51"/>
      <c r="K114" s="51"/>
      <c r="L114" s="51">
        <v>330.81</v>
      </c>
      <c r="M114" s="51">
        <v>96.32</v>
      </c>
      <c r="N114" s="51">
        <v>169.12</v>
      </c>
      <c r="O114" s="51">
        <v>97.75</v>
      </c>
      <c r="P114" s="51">
        <v>134.9</v>
      </c>
      <c r="Q114" s="51">
        <v>147.91</v>
      </c>
      <c r="R114" s="51">
        <v>325.38</v>
      </c>
      <c r="S114" s="51">
        <v>0</v>
      </c>
      <c r="T114" s="51">
        <v>265.42</v>
      </c>
      <c r="U114" s="51">
        <v>163.34</v>
      </c>
      <c r="V114" s="51">
        <v>122.25</v>
      </c>
      <c r="W114" s="51">
        <v>199.82</v>
      </c>
      <c r="X114" s="51"/>
      <c r="Y114" s="51">
        <f t="shared" si="19"/>
        <v>2053.02</v>
      </c>
      <c r="Z114" s="51">
        <v>2800</v>
      </c>
      <c r="AA114" s="73">
        <v>3000</v>
      </c>
      <c r="AB114" s="62" t="s">
        <v>259</v>
      </c>
    </row>
    <row r="115" spans="1:28" x14ac:dyDescent="0.3">
      <c r="A115" s="50"/>
      <c r="B115" s="50"/>
      <c r="C115" s="50"/>
      <c r="D115" s="50"/>
      <c r="E115" s="50"/>
      <c r="F115" s="50"/>
      <c r="G115" s="50" t="s">
        <v>176</v>
      </c>
      <c r="H115" s="51"/>
      <c r="I115" s="51"/>
      <c r="J115" s="51"/>
      <c r="K115" s="51"/>
      <c r="L115" s="51">
        <v>1549.97</v>
      </c>
      <c r="M115" s="51">
        <v>1016.67</v>
      </c>
      <c r="N115" s="51">
        <v>1015.39</v>
      </c>
      <c r="O115" s="51">
        <v>289.32</v>
      </c>
      <c r="P115" s="51">
        <v>1934.04</v>
      </c>
      <c r="Q115" s="51">
        <v>903.78</v>
      </c>
      <c r="R115" s="51">
        <v>1184.33</v>
      </c>
      <c r="S115" s="51">
        <v>443.68</v>
      </c>
      <c r="T115" s="51">
        <v>1731.99</v>
      </c>
      <c r="U115" s="51">
        <v>1022.29</v>
      </c>
      <c r="V115" s="51">
        <v>833.3</v>
      </c>
      <c r="W115" s="51">
        <v>572.04999999999995</v>
      </c>
      <c r="X115" s="51"/>
      <c r="Y115" s="51">
        <f t="shared" si="19"/>
        <v>12496.81</v>
      </c>
      <c r="Z115" s="51">
        <v>12500</v>
      </c>
      <c r="AA115" s="73">
        <v>13000</v>
      </c>
      <c r="AB115" s="62"/>
    </row>
    <row r="116" spans="1:28" ht="15" thickBot="1" x14ac:dyDescent="0.35">
      <c r="A116" s="50"/>
      <c r="B116" s="50"/>
      <c r="C116" s="50"/>
      <c r="D116" s="50"/>
      <c r="E116" s="50"/>
      <c r="F116" s="50"/>
      <c r="G116" s="50" t="s">
        <v>177</v>
      </c>
      <c r="H116" s="51"/>
      <c r="I116" s="51"/>
      <c r="J116" s="51"/>
      <c r="K116" s="51"/>
      <c r="L116" s="51">
        <v>0</v>
      </c>
      <c r="M116" s="51">
        <v>0</v>
      </c>
      <c r="N116" s="51">
        <v>188.42</v>
      </c>
      <c r="O116" s="51">
        <v>1763.16</v>
      </c>
      <c r="P116" s="51">
        <v>0</v>
      </c>
      <c r="Q116" s="51">
        <v>82</v>
      </c>
      <c r="R116" s="51">
        <v>88</v>
      </c>
      <c r="S116" s="51">
        <v>0</v>
      </c>
      <c r="T116" s="51">
        <v>216</v>
      </c>
      <c r="U116" s="51">
        <v>0</v>
      </c>
      <c r="V116" s="51">
        <v>0</v>
      </c>
      <c r="W116" s="51">
        <v>0</v>
      </c>
      <c r="X116" s="51"/>
      <c r="Y116" s="51">
        <f t="shared" si="19"/>
        <v>2337.58</v>
      </c>
      <c r="Z116" s="51">
        <v>8500</v>
      </c>
      <c r="AA116" s="73">
        <v>8500</v>
      </c>
      <c r="AB116" s="62"/>
    </row>
    <row r="117" spans="1:28" ht="15" thickBot="1" x14ac:dyDescent="0.35">
      <c r="A117" s="50"/>
      <c r="B117" s="50"/>
      <c r="C117" s="50"/>
      <c r="D117" s="50"/>
      <c r="E117" s="50"/>
      <c r="F117" s="50" t="s">
        <v>178</v>
      </c>
      <c r="G117" s="50"/>
      <c r="H117" s="53"/>
      <c r="I117" s="53"/>
      <c r="J117" s="53"/>
      <c r="K117" s="53"/>
      <c r="L117" s="53">
        <f t="shared" ref="L117:W117" si="20">ROUND(SUM(L105:L116),5)</f>
        <v>6115.43</v>
      </c>
      <c r="M117" s="53">
        <f t="shared" si="20"/>
        <v>1613.99</v>
      </c>
      <c r="N117" s="53">
        <f t="shared" si="20"/>
        <v>3615.42</v>
      </c>
      <c r="O117" s="53">
        <f t="shared" si="20"/>
        <v>5258.84</v>
      </c>
      <c r="P117" s="53">
        <f t="shared" si="20"/>
        <v>4034.75</v>
      </c>
      <c r="Q117" s="53">
        <f t="shared" si="20"/>
        <v>2541.6799999999998</v>
      </c>
      <c r="R117" s="53">
        <f t="shared" si="20"/>
        <v>5173.17</v>
      </c>
      <c r="S117" s="53">
        <f t="shared" si="20"/>
        <v>1483.68</v>
      </c>
      <c r="T117" s="53">
        <f t="shared" si="20"/>
        <v>5045.63</v>
      </c>
      <c r="U117" s="53">
        <f t="shared" si="20"/>
        <v>3970.37</v>
      </c>
      <c r="V117" s="53">
        <f t="shared" si="20"/>
        <v>5031.53</v>
      </c>
      <c r="W117" s="53">
        <f t="shared" si="20"/>
        <v>1527.48</v>
      </c>
      <c r="X117" s="53"/>
      <c r="Y117" s="53">
        <f t="shared" si="19"/>
        <v>45411.97</v>
      </c>
      <c r="Z117" s="53">
        <f>ROUND(SUM(Z105:Z116),5)</f>
        <v>68750</v>
      </c>
      <c r="AA117" s="78">
        <f>ROUND(SUM(AA105:AA116),5)</f>
        <v>68600</v>
      </c>
      <c r="AB117" s="64"/>
    </row>
    <row r="118" spans="1:28" x14ac:dyDescent="0.3">
      <c r="A118" s="50"/>
      <c r="B118" s="50"/>
      <c r="C118" s="50"/>
      <c r="D118" s="50"/>
      <c r="E118" s="50" t="s">
        <v>179</v>
      </c>
      <c r="F118" s="50"/>
      <c r="G118" s="50"/>
      <c r="H118" s="51"/>
      <c r="I118" s="51"/>
      <c r="J118" s="51"/>
      <c r="K118" s="51"/>
      <c r="L118" s="51">
        <f t="shared" ref="L118:W118" si="21">ROUND(L67+L71+L104+L117,5)</f>
        <v>11309.88</v>
      </c>
      <c r="M118" s="51">
        <f t="shared" si="21"/>
        <v>16749.12</v>
      </c>
      <c r="N118" s="51">
        <f t="shared" si="21"/>
        <v>12622.71</v>
      </c>
      <c r="O118" s="51">
        <f t="shared" si="21"/>
        <v>11103.24</v>
      </c>
      <c r="P118" s="51">
        <f t="shared" si="21"/>
        <v>11446.41</v>
      </c>
      <c r="Q118" s="51">
        <f t="shared" si="21"/>
        <v>10453.459999999999</v>
      </c>
      <c r="R118" s="51">
        <f t="shared" si="21"/>
        <v>11012.23</v>
      </c>
      <c r="S118" s="51">
        <f t="shared" si="21"/>
        <v>6587.86</v>
      </c>
      <c r="T118" s="51">
        <f t="shared" si="21"/>
        <v>12475.07</v>
      </c>
      <c r="U118" s="51">
        <f t="shared" si="21"/>
        <v>10928.87</v>
      </c>
      <c r="V118" s="51">
        <f t="shared" si="21"/>
        <v>12329.12</v>
      </c>
      <c r="W118" s="51">
        <f t="shared" si="21"/>
        <v>11692.02</v>
      </c>
      <c r="X118" s="51"/>
      <c r="Y118" s="51">
        <f t="shared" si="19"/>
        <v>138709.99</v>
      </c>
      <c r="Z118" s="51">
        <f>ROUND(Z67+Z71+Z104+Z117,5)</f>
        <v>248400</v>
      </c>
      <c r="AA118" s="60">
        <f>ROUND(AA67+AA71+AA104+AA117,5)</f>
        <v>250936</v>
      </c>
      <c r="AB118" s="62"/>
    </row>
    <row r="119" spans="1:28" x14ac:dyDescent="0.3">
      <c r="A119" s="50"/>
      <c r="B119" s="50"/>
      <c r="C119" s="50"/>
      <c r="D119" s="50"/>
      <c r="E119" s="50" t="s">
        <v>180</v>
      </c>
      <c r="F119" s="50"/>
      <c r="G119" s="50"/>
      <c r="H119" s="51"/>
      <c r="I119" s="51"/>
      <c r="J119" s="51"/>
      <c r="K119" s="51"/>
      <c r="L119" s="51"/>
      <c r="M119" s="51"/>
      <c r="N119" s="51"/>
      <c r="O119" s="51"/>
      <c r="P119" s="51"/>
      <c r="Q119" s="51"/>
      <c r="R119" s="51"/>
      <c r="S119" s="51"/>
      <c r="T119" s="51"/>
      <c r="U119" s="51"/>
      <c r="V119" s="51"/>
      <c r="W119" s="51"/>
      <c r="X119" s="51"/>
      <c r="Y119" s="51"/>
      <c r="Z119" s="51"/>
      <c r="AA119" s="60"/>
      <c r="AB119" s="62"/>
    </row>
    <row r="120" spans="1:28" x14ac:dyDescent="0.3">
      <c r="A120" s="50"/>
      <c r="B120" s="50"/>
      <c r="C120" s="50"/>
      <c r="D120" s="50"/>
      <c r="E120" s="50"/>
      <c r="F120" s="50" t="s">
        <v>181</v>
      </c>
      <c r="G120" s="50"/>
      <c r="H120" s="51"/>
      <c r="I120" s="51"/>
      <c r="J120" s="51"/>
      <c r="K120" s="51"/>
      <c r="L120" s="51"/>
      <c r="M120" s="51"/>
      <c r="N120" s="51"/>
      <c r="O120" s="51"/>
      <c r="P120" s="51"/>
      <c r="Q120" s="51"/>
      <c r="R120" s="51"/>
      <c r="S120" s="51"/>
      <c r="T120" s="51"/>
      <c r="U120" s="51"/>
      <c r="V120" s="51"/>
      <c r="W120" s="51"/>
      <c r="X120" s="51"/>
      <c r="Y120" s="51"/>
      <c r="Z120" s="51"/>
      <c r="AA120" s="60"/>
      <c r="AB120" s="62"/>
    </row>
    <row r="121" spans="1:28" ht="22.2" thickBot="1" x14ac:dyDescent="0.35">
      <c r="A121" s="50"/>
      <c r="B121" s="50"/>
      <c r="C121" s="50"/>
      <c r="D121" s="50"/>
      <c r="E121" s="50"/>
      <c r="F121" s="50"/>
      <c r="G121" s="50" t="s">
        <v>182</v>
      </c>
      <c r="H121" s="52"/>
      <c r="I121" s="52"/>
      <c r="J121" s="52"/>
      <c r="K121" s="52"/>
      <c r="L121" s="52">
        <v>0</v>
      </c>
      <c r="M121" s="52">
        <v>0</v>
      </c>
      <c r="N121" s="52">
        <v>0</v>
      </c>
      <c r="O121" s="52">
        <v>0</v>
      </c>
      <c r="P121" s="52">
        <v>0</v>
      </c>
      <c r="Q121" s="52">
        <v>0</v>
      </c>
      <c r="R121" s="52">
        <v>0</v>
      </c>
      <c r="S121" s="52">
        <v>0</v>
      </c>
      <c r="T121" s="52">
        <v>0</v>
      </c>
      <c r="U121" s="52">
        <v>0</v>
      </c>
      <c r="V121" s="52">
        <v>0</v>
      </c>
      <c r="W121" s="52">
        <v>50812.91</v>
      </c>
      <c r="X121" s="52"/>
      <c r="Y121" s="52">
        <f>ROUND(SUM(H121:X121),5)</f>
        <v>50812.91</v>
      </c>
      <c r="Z121" s="52">
        <v>0</v>
      </c>
      <c r="AA121" s="59">
        <v>0</v>
      </c>
      <c r="AB121" s="63" t="s">
        <v>208</v>
      </c>
    </row>
    <row r="122" spans="1:28" x14ac:dyDescent="0.3">
      <c r="A122" s="50"/>
      <c r="B122" s="50"/>
      <c r="C122" s="50"/>
      <c r="D122" s="50"/>
      <c r="E122" s="50"/>
      <c r="F122" s="50" t="s">
        <v>183</v>
      </c>
      <c r="G122" s="50"/>
      <c r="H122" s="51"/>
      <c r="I122" s="51"/>
      <c r="J122" s="51"/>
      <c r="K122" s="51"/>
      <c r="L122" s="51">
        <f t="shared" ref="L122:W122" si="22">ROUND(SUM(L120:L121),5)</f>
        <v>0</v>
      </c>
      <c r="M122" s="51">
        <f t="shared" si="22"/>
        <v>0</v>
      </c>
      <c r="N122" s="51">
        <f t="shared" si="22"/>
        <v>0</v>
      </c>
      <c r="O122" s="51">
        <f t="shared" si="22"/>
        <v>0</v>
      </c>
      <c r="P122" s="51">
        <f t="shared" si="22"/>
        <v>0</v>
      </c>
      <c r="Q122" s="51">
        <f t="shared" si="22"/>
        <v>0</v>
      </c>
      <c r="R122" s="51">
        <f t="shared" si="22"/>
        <v>0</v>
      </c>
      <c r="S122" s="51">
        <f t="shared" si="22"/>
        <v>0</v>
      </c>
      <c r="T122" s="51">
        <f t="shared" si="22"/>
        <v>0</v>
      </c>
      <c r="U122" s="51">
        <f t="shared" si="22"/>
        <v>0</v>
      </c>
      <c r="V122" s="51">
        <f t="shared" si="22"/>
        <v>0</v>
      </c>
      <c r="W122" s="51">
        <f t="shared" si="22"/>
        <v>50812.91</v>
      </c>
      <c r="X122" s="51"/>
      <c r="Y122" s="51">
        <f>ROUND(SUM(H122:X122),5)</f>
        <v>50812.91</v>
      </c>
      <c r="Z122" s="51">
        <f>ROUND(SUM(Z120:Z121),5)</f>
        <v>0</v>
      </c>
      <c r="AA122" s="60">
        <f>ROUND(SUM(AA120:AA121),5)</f>
        <v>0</v>
      </c>
      <c r="AB122" s="62"/>
    </row>
    <row r="123" spans="1:28" ht="15" thickBot="1" x14ac:dyDescent="0.35">
      <c r="A123" s="50"/>
      <c r="B123" s="50"/>
      <c r="C123" s="50"/>
      <c r="D123" s="50"/>
      <c r="E123" s="50"/>
      <c r="F123" s="50" t="s">
        <v>184</v>
      </c>
      <c r="G123" s="50"/>
      <c r="H123" s="52"/>
      <c r="I123" s="52"/>
      <c r="J123" s="52"/>
      <c r="K123" s="52"/>
      <c r="L123" s="52">
        <v>298.70999999999998</v>
      </c>
      <c r="M123" s="52">
        <v>172.26</v>
      </c>
      <c r="N123" s="52">
        <v>191.39</v>
      </c>
      <c r="O123" s="52">
        <v>0</v>
      </c>
      <c r="P123" s="52">
        <v>0</v>
      </c>
      <c r="Q123" s="52">
        <v>689.18</v>
      </c>
      <c r="R123" s="52">
        <v>484.71</v>
      </c>
      <c r="S123" s="52">
        <v>0</v>
      </c>
      <c r="T123" s="52">
        <v>357.28</v>
      </c>
      <c r="U123" s="52">
        <v>185.02</v>
      </c>
      <c r="V123" s="52">
        <v>241.33</v>
      </c>
      <c r="W123" s="52">
        <v>416.65</v>
      </c>
      <c r="X123" s="52"/>
      <c r="Y123" s="52">
        <f>ROUND(SUM(H123:X123),5)</f>
        <v>3036.53</v>
      </c>
      <c r="Z123" s="52">
        <v>4000</v>
      </c>
      <c r="AA123" s="74">
        <v>4000</v>
      </c>
      <c r="AB123" s="63"/>
    </row>
    <row r="124" spans="1:28" x14ac:dyDescent="0.3">
      <c r="A124" s="50"/>
      <c r="B124" s="50"/>
      <c r="C124" s="50"/>
      <c r="D124" s="50"/>
      <c r="E124" s="50" t="s">
        <v>185</v>
      </c>
      <c r="F124" s="50"/>
      <c r="G124" s="50"/>
      <c r="H124" s="51"/>
      <c r="I124" s="51"/>
      <c r="J124" s="51"/>
      <c r="K124" s="51"/>
      <c r="L124" s="51">
        <f t="shared" ref="L124:W124" si="23">ROUND(L119+SUM(L122:L123),5)</f>
        <v>298.70999999999998</v>
      </c>
      <c r="M124" s="51">
        <f t="shared" si="23"/>
        <v>172.26</v>
      </c>
      <c r="N124" s="51">
        <f t="shared" si="23"/>
        <v>191.39</v>
      </c>
      <c r="O124" s="51">
        <f t="shared" si="23"/>
        <v>0</v>
      </c>
      <c r="P124" s="51">
        <f t="shared" si="23"/>
        <v>0</v>
      </c>
      <c r="Q124" s="51">
        <f t="shared" si="23"/>
        <v>689.18</v>
      </c>
      <c r="R124" s="51">
        <f t="shared" si="23"/>
        <v>484.71</v>
      </c>
      <c r="S124" s="51">
        <f t="shared" si="23"/>
        <v>0</v>
      </c>
      <c r="T124" s="51">
        <f t="shared" si="23"/>
        <v>357.28</v>
      </c>
      <c r="U124" s="51">
        <f t="shared" si="23"/>
        <v>185.02</v>
      </c>
      <c r="V124" s="51">
        <f t="shared" si="23"/>
        <v>241.33</v>
      </c>
      <c r="W124" s="51">
        <f t="shared" si="23"/>
        <v>51229.56</v>
      </c>
      <c r="X124" s="51"/>
      <c r="Y124" s="51">
        <f>ROUND(SUM(H124:X124),5)</f>
        <v>53849.440000000002</v>
      </c>
      <c r="Z124" s="51">
        <f>ROUND(Z119+SUM(Z122:Z123),5)</f>
        <v>4000</v>
      </c>
      <c r="AA124" s="60">
        <f>ROUND(AA119+SUM(AA122:AA123),5)</f>
        <v>4000</v>
      </c>
      <c r="AB124" s="62"/>
    </row>
    <row r="125" spans="1:28" x14ac:dyDescent="0.3">
      <c r="A125" s="50"/>
      <c r="B125" s="50"/>
      <c r="C125" s="50"/>
      <c r="D125" s="50"/>
      <c r="E125" s="50" t="s">
        <v>186</v>
      </c>
      <c r="F125" s="50"/>
      <c r="G125" s="50"/>
      <c r="H125" s="51"/>
      <c r="I125" s="51"/>
      <c r="J125" s="51"/>
      <c r="K125" s="51"/>
      <c r="L125" s="51"/>
      <c r="M125" s="51"/>
      <c r="N125" s="51"/>
      <c r="O125" s="51"/>
      <c r="P125" s="51"/>
      <c r="Q125" s="51"/>
      <c r="R125" s="51"/>
      <c r="S125" s="51"/>
      <c r="T125" s="51"/>
      <c r="U125" s="51"/>
      <c r="V125" s="51"/>
      <c r="W125" s="51"/>
      <c r="X125" s="51"/>
      <c r="Y125" s="51"/>
      <c r="Z125" s="51"/>
      <c r="AA125" s="60"/>
      <c r="AB125" s="62"/>
    </row>
    <row r="126" spans="1:28" x14ac:dyDescent="0.3">
      <c r="A126" s="50"/>
      <c r="B126" s="50"/>
      <c r="C126" s="50"/>
      <c r="D126" s="50"/>
      <c r="E126" s="50"/>
      <c r="F126" s="50" t="s">
        <v>187</v>
      </c>
      <c r="G126" s="50"/>
      <c r="H126" s="51"/>
      <c r="I126" s="51"/>
      <c r="J126" s="51"/>
      <c r="K126" s="51"/>
      <c r="L126" s="51"/>
      <c r="M126" s="51"/>
      <c r="N126" s="51"/>
      <c r="O126" s="51"/>
      <c r="P126" s="51"/>
      <c r="Q126" s="51"/>
      <c r="R126" s="51"/>
      <c r="S126" s="51"/>
      <c r="T126" s="51"/>
      <c r="U126" s="51"/>
      <c r="V126" s="51"/>
      <c r="W126" s="51"/>
      <c r="X126" s="51"/>
      <c r="Y126" s="51"/>
      <c r="Z126" s="51"/>
      <c r="AA126" s="60"/>
      <c r="AB126" s="62"/>
    </row>
    <row r="127" spans="1:28" x14ac:dyDescent="0.3">
      <c r="A127" s="50"/>
      <c r="B127" s="50"/>
      <c r="C127" s="50"/>
      <c r="D127" s="50"/>
      <c r="E127" s="50"/>
      <c r="F127" s="50"/>
      <c r="G127" s="50" t="s">
        <v>204</v>
      </c>
      <c r="H127" s="51"/>
      <c r="I127" s="51"/>
      <c r="J127" s="51"/>
      <c r="K127" s="51"/>
      <c r="L127" s="51">
        <v>0</v>
      </c>
      <c r="M127" s="51">
        <v>0</v>
      </c>
      <c r="N127" s="51">
        <v>0</v>
      </c>
      <c r="O127" s="51">
        <v>0</v>
      </c>
      <c r="P127" s="51">
        <v>0</v>
      </c>
      <c r="Q127" s="51">
        <v>0</v>
      </c>
      <c r="R127" s="51">
        <v>0</v>
      </c>
      <c r="S127" s="51">
        <v>0</v>
      </c>
      <c r="T127" s="51">
        <v>0</v>
      </c>
      <c r="U127" s="51">
        <v>0</v>
      </c>
      <c r="V127" s="51">
        <v>0</v>
      </c>
      <c r="W127" s="51">
        <v>0</v>
      </c>
      <c r="X127" s="51"/>
      <c r="Y127" s="51">
        <f>ROUND(SUM(H127:X127),5)</f>
        <v>0</v>
      </c>
      <c r="Z127" s="51">
        <v>100000</v>
      </c>
      <c r="AA127" s="73">
        <v>100000</v>
      </c>
      <c r="AB127" s="62"/>
    </row>
    <row r="128" spans="1:28" x14ac:dyDescent="0.3">
      <c r="A128" s="50"/>
      <c r="B128" s="50"/>
      <c r="C128" s="50"/>
      <c r="D128" s="50"/>
      <c r="E128" s="50"/>
      <c r="F128" s="50"/>
      <c r="G128" s="50" t="s">
        <v>205</v>
      </c>
      <c r="H128" s="51"/>
      <c r="I128" s="51"/>
      <c r="J128" s="51"/>
      <c r="K128" s="51"/>
      <c r="L128" s="51">
        <v>0</v>
      </c>
      <c r="M128" s="51">
        <v>0</v>
      </c>
      <c r="N128" s="51">
        <v>0</v>
      </c>
      <c r="O128" s="51">
        <v>0</v>
      </c>
      <c r="P128" s="51">
        <v>0</v>
      </c>
      <c r="Q128" s="51">
        <v>0</v>
      </c>
      <c r="R128" s="51">
        <v>0</v>
      </c>
      <c r="S128" s="51">
        <v>0</v>
      </c>
      <c r="T128" s="51">
        <v>0</v>
      </c>
      <c r="U128" s="51">
        <v>0</v>
      </c>
      <c r="V128" s="51">
        <v>0</v>
      </c>
      <c r="W128" s="51">
        <v>0</v>
      </c>
      <c r="X128" s="51"/>
      <c r="Y128" s="51">
        <f>ROUND(SUM(H128:X128),5)</f>
        <v>0</v>
      </c>
      <c r="Z128" s="51">
        <v>6000</v>
      </c>
      <c r="AA128" s="73">
        <v>6000</v>
      </c>
      <c r="AB128" s="62"/>
    </row>
    <row r="129" spans="1:28" x14ac:dyDescent="0.3">
      <c r="A129" s="50"/>
      <c r="B129" s="50"/>
      <c r="C129" s="50"/>
      <c r="D129" s="50"/>
      <c r="E129" s="50"/>
      <c r="F129" s="50"/>
      <c r="G129" s="50" t="s">
        <v>188</v>
      </c>
      <c r="H129" s="51"/>
      <c r="I129" s="51"/>
      <c r="J129" s="51"/>
      <c r="K129" s="51"/>
      <c r="L129" s="51">
        <v>0</v>
      </c>
      <c r="M129" s="51">
        <v>0</v>
      </c>
      <c r="N129" s="51">
        <v>0</v>
      </c>
      <c r="O129" s="51">
        <v>0</v>
      </c>
      <c r="P129" s="51">
        <v>0</v>
      </c>
      <c r="Q129" s="51">
        <v>0</v>
      </c>
      <c r="R129" s="51">
        <v>0</v>
      </c>
      <c r="S129" s="51">
        <v>0</v>
      </c>
      <c r="T129" s="51">
        <v>0</v>
      </c>
      <c r="U129" s="51">
        <v>0</v>
      </c>
      <c r="V129" s="51">
        <v>0</v>
      </c>
      <c r="W129" s="51">
        <v>0</v>
      </c>
      <c r="X129" s="51"/>
      <c r="Y129" s="51">
        <f>ROUND(SUM(H129:X129),5)</f>
        <v>0</v>
      </c>
      <c r="Z129" s="51">
        <v>7500</v>
      </c>
      <c r="AA129" s="73">
        <v>7500</v>
      </c>
      <c r="AB129" s="62"/>
    </row>
    <row r="130" spans="1:28" ht="15" thickBot="1" x14ac:dyDescent="0.35">
      <c r="A130" s="50"/>
      <c r="B130" s="50"/>
      <c r="C130" s="50"/>
      <c r="D130" s="50"/>
      <c r="E130" s="50"/>
      <c r="F130" s="50"/>
      <c r="G130" s="50" t="s">
        <v>245</v>
      </c>
      <c r="H130" s="52"/>
      <c r="I130" s="52"/>
      <c r="J130" s="52"/>
      <c r="K130" s="52"/>
      <c r="L130" s="52">
        <v>0</v>
      </c>
      <c r="M130" s="52">
        <v>0</v>
      </c>
      <c r="N130" s="52">
        <v>0</v>
      </c>
      <c r="O130" s="52">
        <v>0</v>
      </c>
      <c r="P130" s="52">
        <v>0</v>
      </c>
      <c r="Q130" s="52">
        <v>0</v>
      </c>
      <c r="R130" s="52">
        <v>0</v>
      </c>
      <c r="S130" s="52">
        <v>0</v>
      </c>
      <c r="T130" s="52">
        <v>0</v>
      </c>
      <c r="U130" s="52">
        <v>0</v>
      </c>
      <c r="V130" s="52">
        <v>0</v>
      </c>
      <c r="W130" s="52">
        <v>0</v>
      </c>
      <c r="X130" s="52"/>
      <c r="Y130" s="52">
        <f>ROUND(SUM(H130:X130),5)</f>
        <v>0</v>
      </c>
      <c r="Z130" s="52">
        <v>6000</v>
      </c>
      <c r="AA130" s="74">
        <v>6000</v>
      </c>
      <c r="AB130" s="63"/>
    </row>
    <row r="131" spans="1:28" x14ac:dyDescent="0.3">
      <c r="A131" s="50"/>
      <c r="B131" s="50"/>
      <c r="C131" s="50"/>
      <c r="D131" s="50"/>
      <c r="E131" s="50"/>
      <c r="F131" s="50" t="s">
        <v>189</v>
      </c>
      <c r="G131" s="50"/>
      <c r="H131" s="51"/>
      <c r="I131" s="51"/>
      <c r="J131" s="51"/>
      <c r="K131" s="51"/>
      <c r="L131" s="51">
        <f t="shared" ref="L131:W131" si="24">ROUND(SUM(L126:L130),5)</f>
        <v>0</v>
      </c>
      <c r="M131" s="51">
        <f t="shared" si="24"/>
        <v>0</v>
      </c>
      <c r="N131" s="51">
        <f t="shared" si="24"/>
        <v>0</v>
      </c>
      <c r="O131" s="51">
        <f t="shared" si="24"/>
        <v>0</v>
      </c>
      <c r="P131" s="51">
        <f t="shared" si="24"/>
        <v>0</v>
      </c>
      <c r="Q131" s="51">
        <f t="shared" si="24"/>
        <v>0</v>
      </c>
      <c r="R131" s="51">
        <f t="shared" si="24"/>
        <v>0</v>
      </c>
      <c r="S131" s="51">
        <f t="shared" si="24"/>
        <v>0</v>
      </c>
      <c r="T131" s="51">
        <f t="shared" si="24"/>
        <v>0</v>
      </c>
      <c r="U131" s="51">
        <f t="shared" si="24"/>
        <v>0</v>
      </c>
      <c r="V131" s="51">
        <f t="shared" si="24"/>
        <v>0</v>
      </c>
      <c r="W131" s="51">
        <f t="shared" si="24"/>
        <v>0</v>
      </c>
      <c r="X131" s="51"/>
      <c r="Y131" s="51">
        <f>ROUND(SUM(H131:X131),5)</f>
        <v>0</v>
      </c>
      <c r="Z131" s="51">
        <f>ROUND(SUM(Z126:Z130),5)</f>
        <v>119500</v>
      </c>
      <c r="AA131" s="60">
        <f>ROUND(SUM(AA126:AA130),5)</f>
        <v>119500</v>
      </c>
      <c r="AB131" s="62"/>
    </row>
    <row r="132" spans="1:28" x14ac:dyDescent="0.3">
      <c r="A132" s="50"/>
      <c r="B132" s="50"/>
      <c r="C132" s="50"/>
      <c r="D132" s="50"/>
      <c r="E132" s="50"/>
      <c r="F132" s="50" t="s">
        <v>190</v>
      </c>
      <c r="G132" s="50"/>
      <c r="H132" s="51"/>
      <c r="I132" s="51"/>
      <c r="J132" s="51"/>
      <c r="K132" s="51"/>
      <c r="L132" s="51"/>
      <c r="M132" s="51"/>
      <c r="N132" s="51"/>
      <c r="O132" s="51"/>
      <c r="P132" s="51"/>
      <c r="Q132" s="51"/>
      <c r="R132" s="51"/>
      <c r="S132" s="51"/>
      <c r="T132" s="51"/>
      <c r="U132" s="51"/>
      <c r="V132" s="51"/>
      <c r="W132" s="51"/>
      <c r="X132" s="51"/>
      <c r="Y132" s="51"/>
      <c r="Z132" s="51"/>
      <c r="AA132" s="73"/>
      <c r="AB132" s="62"/>
    </row>
    <row r="133" spans="1:28" ht="15" thickBot="1" x14ac:dyDescent="0.35">
      <c r="A133" s="50"/>
      <c r="B133" s="50"/>
      <c r="C133" s="50"/>
      <c r="D133" s="50"/>
      <c r="E133" s="50"/>
      <c r="F133" s="50"/>
      <c r="G133" s="50" t="s">
        <v>191</v>
      </c>
      <c r="H133" s="52"/>
      <c r="I133" s="52"/>
      <c r="J133" s="52"/>
      <c r="K133" s="52"/>
      <c r="L133" s="52">
        <v>0</v>
      </c>
      <c r="M133" s="52">
        <v>0</v>
      </c>
      <c r="N133" s="52">
        <v>5379.38</v>
      </c>
      <c r="O133" s="52">
        <v>0</v>
      </c>
      <c r="P133" s="52">
        <v>0</v>
      </c>
      <c r="Q133" s="52">
        <v>0</v>
      </c>
      <c r="R133" s="52">
        <v>0</v>
      </c>
      <c r="S133" s="52">
        <v>0</v>
      </c>
      <c r="T133" s="52">
        <v>0</v>
      </c>
      <c r="U133" s="52">
        <v>0</v>
      </c>
      <c r="V133" s="52">
        <v>0</v>
      </c>
      <c r="W133" s="52">
        <v>0</v>
      </c>
      <c r="X133" s="52"/>
      <c r="Y133" s="52">
        <f>ROUND(SUM(H133:X133),5)</f>
        <v>5379.38</v>
      </c>
      <c r="Z133" s="52">
        <v>150000</v>
      </c>
      <c r="AA133" s="74">
        <v>150000</v>
      </c>
      <c r="AB133" s="63" t="s">
        <v>257</v>
      </c>
    </row>
    <row r="134" spans="1:28" x14ac:dyDescent="0.3">
      <c r="A134" s="50"/>
      <c r="B134" s="50"/>
      <c r="C134" s="50"/>
      <c r="D134" s="50"/>
      <c r="E134" s="50"/>
      <c r="F134" s="50" t="s">
        <v>192</v>
      </c>
      <c r="G134" s="50"/>
      <c r="H134" s="51"/>
      <c r="I134" s="51"/>
      <c r="J134" s="51"/>
      <c r="K134" s="51"/>
      <c r="L134" s="51">
        <f t="shared" ref="L134:W134" si="25">ROUND(SUM(L132:L133),5)</f>
        <v>0</v>
      </c>
      <c r="M134" s="51">
        <f t="shared" si="25"/>
        <v>0</v>
      </c>
      <c r="N134" s="51">
        <f t="shared" si="25"/>
        <v>5379.38</v>
      </c>
      <c r="O134" s="51">
        <f t="shared" si="25"/>
        <v>0</v>
      </c>
      <c r="P134" s="51">
        <f t="shared" si="25"/>
        <v>0</v>
      </c>
      <c r="Q134" s="51">
        <f t="shared" si="25"/>
        <v>0</v>
      </c>
      <c r="R134" s="51">
        <f t="shared" si="25"/>
        <v>0</v>
      </c>
      <c r="S134" s="51">
        <f t="shared" si="25"/>
        <v>0</v>
      </c>
      <c r="T134" s="51">
        <f t="shared" si="25"/>
        <v>0</v>
      </c>
      <c r="U134" s="51">
        <f t="shared" si="25"/>
        <v>0</v>
      </c>
      <c r="V134" s="51">
        <f t="shared" si="25"/>
        <v>0</v>
      </c>
      <c r="W134" s="51">
        <f t="shared" si="25"/>
        <v>0</v>
      </c>
      <c r="X134" s="51"/>
      <c r="Y134" s="51">
        <f>ROUND(SUM(H134:X134),5)</f>
        <v>5379.38</v>
      </c>
      <c r="Z134" s="51">
        <f>ROUND(SUM(Z132:Z133),5)</f>
        <v>150000</v>
      </c>
      <c r="AA134" s="60">
        <f>ROUND(SUM(AA132:AA133),5)</f>
        <v>150000</v>
      </c>
      <c r="AB134" s="62"/>
    </row>
    <row r="135" spans="1:28" x14ac:dyDescent="0.3">
      <c r="A135" s="50"/>
      <c r="B135" s="50"/>
      <c r="C135" s="50"/>
      <c r="D135" s="50"/>
      <c r="E135" s="50"/>
      <c r="F135" s="50" t="s">
        <v>193</v>
      </c>
      <c r="G135" s="50"/>
      <c r="H135" s="51"/>
      <c r="I135" s="51"/>
      <c r="J135" s="51"/>
      <c r="K135" s="51"/>
      <c r="L135" s="51"/>
      <c r="M135" s="51"/>
      <c r="N135" s="51"/>
      <c r="O135" s="51"/>
      <c r="P135" s="51"/>
      <c r="Q135" s="51"/>
      <c r="R135" s="51"/>
      <c r="S135" s="51"/>
      <c r="T135" s="51"/>
      <c r="U135" s="51"/>
      <c r="V135" s="51"/>
      <c r="W135" s="51"/>
      <c r="X135" s="51"/>
      <c r="Y135" s="51"/>
      <c r="Z135" s="51"/>
      <c r="AA135" s="60"/>
      <c r="AB135" s="62"/>
    </row>
    <row r="136" spans="1:28" x14ac:dyDescent="0.3">
      <c r="A136" s="50"/>
      <c r="B136" s="50"/>
      <c r="C136" s="50"/>
      <c r="D136" s="50"/>
      <c r="E136" s="50"/>
      <c r="F136" s="50"/>
      <c r="G136" s="50" t="s">
        <v>194</v>
      </c>
      <c r="H136" s="51"/>
      <c r="I136" s="51"/>
      <c r="J136" s="51"/>
      <c r="K136" s="51"/>
      <c r="L136" s="51">
        <v>0</v>
      </c>
      <c r="M136" s="51">
        <v>0</v>
      </c>
      <c r="N136" s="51">
        <v>0</v>
      </c>
      <c r="O136" s="51">
        <v>0</v>
      </c>
      <c r="P136" s="51">
        <v>0</v>
      </c>
      <c r="Q136" s="51">
        <v>0</v>
      </c>
      <c r="R136" s="51">
        <v>0</v>
      </c>
      <c r="S136" s="51">
        <v>0</v>
      </c>
      <c r="T136" s="51">
        <v>9137.67</v>
      </c>
      <c r="U136" s="51">
        <v>0</v>
      </c>
      <c r="V136" s="51">
        <v>0</v>
      </c>
      <c r="W136" s="51">
        <v>0</v>
      </c>
      <c r="X136" s="51"/>
      <c r="Y136" s="51">
        <f>ROUND(SUM(H136:X136),5)</f>
        <v>9137.67</v>
      </c>
      <c r="Z136" s="51">
        <v>75000</v>
      </c>
      <c r="AA136" s="73">
        <v>60000</v>
      </c>
      <c r="AB136" s="62"/>
    </row>
    <row r="137" spans="1:28" x14ac:dyDescent="0.3">
      <c r="A137" s="50"/>
      <c r="B137" s="50"/>
      <c r="C137" s="50"/>
      <c r="D137" s="50"/>
      <c r="E137" s="50"/>
      <c r="F137" s="50"/>
      <c r="G137" s="50" t="s">
        <v>195</v>
      </c>
      <c r="H137" s="51"/>
      <c r="I137" s="51"/>
      <c r="J137" s="51"/>
      <c r="K137" s="51"/>
      <c r="L137" s="51">
        <v>0</v>
      </c>
      <c r="M137" s="51">
        <v>0</v>
      </c>
      <c r="N137" s="51">
        <v>0</v>
      </c>
      <c r="O137" s="51">
        <v>0</v>
      </c>
      <c r="P137" s="51">
        <v>0</v>
      </c>
      <c r="Q137" s="51">
        <v>0</v>
      </c>
      <c r="R137" s="51">
        <v>0</v>
      </c>
      <c r="S137" s="51">
        <v>2082.06</v>
      </c>
      <c r="T137" s="51">
        <v>0</v>
      </c>
      <c r="U137" s="51">
        <v>0</v>
      </c>
      <c r="V137" s="51">
        <v>0</v>
      </c>
      <c r="W137" s="51">
        <v>0</v>
      </c>
      <c r="X137" s="51"/>
      <c r="Y137" s="51">
        <f>ROUND(SUM(H137:X137),5)</f>
        <v>2082.06</v>
      </c>
      <c r="Z137" s="51">
        <v>17000</v>
      </c>
      <c r="AA137" s="73">
        <v>17000</v>
      </c>
      <c r="AB137" s="62"/>
    </row>
    <row r="138" spans="1:28" ht="22.2" thickBot="1" x14ac:dyDescent="0.35">
      <c r="A138" s="50"/>
      <c r="B138" s="50"/>
      <c r="C138" s="50"/>
      <c r="D138" s="50"/>
      <c r="E138" s="50"/>
      <c r="F138" s="50"/>
      <c r="G138" s="50" t="s">
        <v>196</v>
      </c>
      <c r="H138" s="51"/>
      <c r="I138" s="51"/>
      <c r="J138" s="51"/>
      <c r="K138" s="51"/>
      <c r="L138" s="51">
        <v>0</v>
      </c>
      <c r="M138" s="51">
        <v>1945</v>
      </c>
      <c r="N138" s="51">
        <v>0</v>
      </c>
      <c r="O138" s="51">
        <v>0</v>
      </c>
      <c r="P138" s="51">
        <v>0</v>
      </c>
      <c r="Q138" s="51">
        <v>0</v>
      </c>
      <c r="R138" s="51">
        <v>0</v>
      </c>
      <c r="S138" s="51">
        <v>0</v>
      </c>
      <c r="T138" s="51">
        <v>0</v>
      </c>
      <c r="U138" s="51">
        <v>0</v>
      </c>
      <c r="V138" s="51">
        <v>0</v>
      </c>
      <c r="W138" s="51">
        <v>0</v>
      </c>
      <c r="X138" s="51"/>
      <c r="Y138" s="51">
        <f>ROUND(SUM(H138:X138),5)</f>
        <v>1945</v>
      </c>
      <c r="Z138" s="51">
        <v>5000</v>
      </c>
      <c r="AA138" s="73">
        <v>5000</v>
      </c>
      <c r="AB138" s="62" t="s">
        <v>260</v>
      </c>
    </row>
    <row r="139" spans="1:28" x14ac:dyDescent="0.3">
      <c r="A139" s="50"/>
      <c r="B139" s="50"/>
      <c r="C139" s="50"/>
      <c r="D139" s="50"/>
      <c r="E139" s="50"/>
      <c r="F139" s="50" t="s">
        <v>197</v>
      </c>
      <c r="G139" s="50"/>
      <c r="H139" s="54"/>
      <c r="I139" s="54"/>
      <c r="J139" s="54"/>
      <c r="K139" s="54"/>
      <c r="L139" s="54">
        <f t="shared" ref="L139:W139" si="26">ROUND(SUM(L135:L138),5)</f>
        <v>0</v>
      </c>
      <c r="M139" s="54">
        <f t="shared" si="26"/>
        <v>1945</v>
      </c>
      <c r="N139" s="54">
        <f t="shared" si="26"/>
        <v>0</v>
      </c>
      <c r="O139" s="54">
        <f t="shared" si="26"/>
        <v>0</v>
      </c>
      <c r="P139" s="54">
        <f t="shared" si="26"/>
        <v>0</v>
      </c>
      <c r="Q139" s="54">
        <f t="shared" si="26"/>
        <v>0</v>
      </c>
      <c r="R139" s="54">
        <f t="shared" si="26"/>
        <v>0</v>
      </c>
      <c r="S139" s="54">
        <f t="shared" si="26"/>
        <v>2082.06</v>
      </c>
      <c r="T139" s="54">
        <f t="shared" si="26"/>
        <v>9137.67</v>
      </c>
      <c r="U139" s="54">
        <f t="shared" si="26"/>
        <v>0</v>
      </c>
      <c r="V139" s="54">
        <f t="shared" si="26"/>
        <v>0</v>
      </c>
      <c r="W139" s="54">
        <f t="shared" si="26"/>
        <v>0</v>
      </c>
      <c r="X139" s="54"/>
      <c r="Y139" s="54">
        <f>ROUND(SUM(H139:X139),5)</f>
        <v>13164.73</v>
      </c>
      <c r="Z139" s="54">
        <f>ROUND(SUM(Z135:Z138),5)</f>
        <v>97000</v>
      </c>
      <c r="AA139" s="61">
        <f>ROUND(SUM(AA135:AA138),5)</f>
        <v>82000</v>
      </c>
      <c r="AB139" s="65"/>
    </row>
    <row r="140" spans="1:28" x14ac:dyDescent="0.3">
      <c r="A140" s="50"/>
      <c r="B140" s="50"/>
      <c r="C140" s="50"/>
      <c r="D140" s="50"/>
      <c r="E140" s="50" t="s">
        <v>198</v>
      </c>
      <c r="F140" s="50"/>
      <c r="G140" s="50"/>
      <c r="H140" s="51"/>
      <c r="I140" s="51"/>
      <c r="J140" s="51"/>
      <c r="K140" s="51"/>
      <c r="L140" s="70">
        <f t="shared" ref="L140:W140" si="27">ROUND(L125+L131+L134+L139,5)</f>
        <v>0</v>
      </c>
      <c r="M140" s="70">
        <f t="shared" si="27"/>
        <v>1945</v>
      </c>
      <c r="N140" s="70">
        <f t="shared" si="27"/>
        <v>5379.38</v>
      </c>
      <c r="O140" s="70">
        <f t="shared" si="27"/>
        <v>0</v>
      </c>
      <c r="P140" s="70">
        <f t="shared" si="27"/>
        <v>0</v>
      </c>
      <c r="Q140" s="70">
        <f t="shared" si="27"/>
        <v>0</v>
      </c>
      <c r="R140" s="70">
        <f t="shared" si="27"/>
        <v>0</v>
      </c>
      <c r="S140" s="70">
        <f t="shared" si="27"/>
        <v>2082.06</v>
      </c>
      <c r="T140" s="70">
        <f t="shared" si="27"/>
        <v>9137.67</v>
      </c>
      <c r="U140" s="70">
        <f t="shared" si="27"/>
        <v>0</v>
      </c>
      <c r="V140" s="70">
        <f t="shared" si="27"/>
        <v>0</v>
      </c>
      <c r="W140" s="70">
        <f t="shared" si="27"/>
        <v>0</v>
      </c>
      <c r="X140" s="70"/>
      <c r="Y140" s="70">
        <f>ROUND(SUM(H140:X140),5)</f>
        <v>18544.11</v>
      </c>
      <c r="Z140" s="70">
        <f>ROUND(Z125+Z131+Z134+Z139,5)</f>
        <v>366500</v>
      </c>
      <c r="AA140" s="79">
        <f>ROUND(AA125+AA131+AA134+AA139,5)</f>
        <v>351500</v>
      </c>
      <c r="AB140" s="71"/>
    </row>
    <row r="141" spans="1:28" ht="39.6" customHeight="1" thickBot="1" x14ac:dyDescent="0.35">
      <c r="A141" s="50"/>
      <c r="B141" s="50"/>
      <c r="C141" s="50"/>
      <c r="D141" s="50"/>
      <c r="E141" s="50" t="s">
        <v>206</v>
      </c>
      <c r="F141" s="50"/>
      <c r="G141" s="50"/>
      <c r="H141" s="51"/>
      <c r="I141" s="51"/>
      <c r="J141" s="51"/>
      <c r="K141" s="51"/>
      <c r="L141" s="69">
        <v>0</v>
      </c>
      <c r="M141" s="69">
        <v>0</v>
      </c>
      <c r="N141" s="69">
        <v>0</v>
      </c>
      <c r="O141" s="69">
        <v>0</v>
      </c>
      <c r="P141" s="69">
        <v>0</v>
      </c>
      <c r="Q141" s="69">
        <v>0</v>
      </c>
      <c r="R141" s="69">
        <v>0</v>
      </c>
      <c r="S141" s="69">
        <v>0</v>
      </c>
      <c r="T141" s="69">
        <v>0</v>
      </c>
      <c r="U141" s="69">
        <v>0</v>
      </c>
      <c r="V141" s="69">
        <v>0</v>
      </c>
      <c r="W141" s="69">
        <v>0</v>
      </c>
      <c r="X141" s="69"/>
      <c r="Y141" s="69">
        <v>0</v>
      </c>
      <c r="Z141" s="69">
        <v>177000</v>
      </c>
      <c r="AA141" s="82">
        <f>AA16+AA17+AA23+AA19</f>
        <v>226000</v>
      </c>
      <c r="AB141" s="72" t="s">
        <v>212</v>
      </c>
    </row>
    <row r="142" spans="1:28" ht="52.8" thickBot="1" x14ac:dyDescent="0.35">
      <c r="A142" s="50"/>
      <c r="B142" s="50"/>
      <c r="C142" s="50"/>
      <c r="D142" s="50"/>
      <c r="E142" s="50" t="s">
        <v>207</v>
      </c>
      <c r="F142" s="50"/>
      <c r="G142" s="50"/>
      <c r="H142" s="51"/>
      <c r="I142" s="51"/>
      <c r="J142" s="51"/>
      <c r="K142" s="51"/>
      <c r="L142" s="51">
        <v>0</v>
      </c>
      <c r="M142" s="51">
        <v>0</v>
      </c>
      <c r="N142" s="51">
        <v>0</v>
      </c>
      <c r="O142" s="51">
        <v>0</v>
      </c>
      <c r="P142" s="51">
        <v>0</v>
      </c>
      <c r="Q142" s="51">
        <v>0</v>
      </c>
      <c r="R142" s="51">
        <v>0</v>
      </c>
      <c r="S142" s="51">
        <v>0</v>
      </c>
      <c r="T142" s="51">
        <v>0</v>
      </c>
      <c r="U142" s="51">
        <v>0</v>
      </c>
      <c r="V142" s="51">
        <v>0</v>
      </c>
      <c r="W142" s="51">
        <v>0</v>
      </c>
      <c r="X142" s="51"/>
      <c r="Y142" s="51">
        <v>0</v>
      </c>
      <c r="Z142" s="51">
        <v>236020</v>
      </c>
      <c r="AA142" s="83">
        <f>236020+14930</f>
        <v>250950</v>
      </c>
      <c r="AB142" s="62" t="s">
        <v>266</v>
      </c>
    </row>
    <row r="143" spans="1:28" ht="15" thickBot="1" x14ac:dyDescent="0.35">
      <c r="A143" s="50"/>
      <c r="B143" s="50"/>
      <c r="C143" s="50"/>
      <c r="D143" s="50" t="s">
        <v>8</v>
      </c>
      <c r="E143" s="50"/>
      <c r="F143" s="50"/>
      <c r="G143" s="50"/>
      <c r="H143" s="53"/>
      <c r="I143" s="53"/>
      <c r="J143" s="53"/>
      <c r="K143" s="53"/>
      <c r="L143" s="53">
        <f>ROUND(L39+L66+L118+L124+L140,5)+L141+L142</f>
        <v>27999</v>
      </c>
      <c r="M143" s="53">
        <f t="shared" ref="M143:AA143" si="28">ROUND(M39+M66+M118+M124+M140,5)+M141+M142</f>
        <v>43641.53</v>
      </c>
      <c r="N143" s="53">
        <f t="shared" si="28"/>
        <v>40907.26</v>
      </c>
      <c r="O143" s="53">
        <f t="shared" si="28"/>
        <v>48192.54</v>
      </c>
      <c r="P143" s="53">
        <f t="shared" si="28"/>
        <v>32728.26</v>
      </c>
      <c r="Q143" s="53">
        <f t="shared" si="28"/>
        <v>36866.379999999997</v>
      </c>
      <c r="R143" s="53">
        <f t="shared" si="28"/>
        <v>44453.31</v>
      </c>
      <c r="S143" s="53">
        <f t="shared" si="28"/>
        <v>32567.72</v>
      </c>
      <c r="T143" s="53">
        <f t="shared" si="28"/>
        <v>48013.1</v>
      </c>
      <c r="U143" s="53">
        <f t="shared" si="28"/>
        <v>52967.27</v>
      </c>
      <c r="V143" s="53">
        <f t="shared" si="28"/>
        <v>50116.65</v>
      </c>
      <c r="W143" s="53">
        <f t="shared" si="28"/>
        <v>98258.22</v>
      </c>
      <c r="X143" s="53">
        <f t="shared" si="28"/>
        <v>0</v>
      </c>
      <c r="Y143" s="53">
        <f t="shared" si="28"/>
        <v>556711.24</v>
      </c>
      <c r="Z143" s="53">
        <f t="shared" si="28"/>
        <v>1445300</v>
      </c>
      <c r="AA143" s="78">
        <f t="shared" si="28"/>
        <v>1553577</v>
      </c>
      <c r="AB143" s="64"/>
    </row>
    <row r="144" spans="1:28" x14ac:dyDescent="0.3">
      <c r="A144" s="50"/>
      <c r="B144" s="50" t="s">
        <v>9</v>
      </c>
      <c r="C144" s="50"/>
      <c r="D144" s="50"/>
      <c r="E144" s="50"/>
      <c r="F144" s="50"/>
      <c r="G144" s="50"/>
      <c r="H144" s="51"/>
      <c r="I144" s="51"/>
      <c r="J144" s="51"/>
      <c r="K144" s="51"/>
      <c r="L144" s="51">
        <f t="shared" ref="L144:W144" si="29">ROUND(L2+L38-L143,5)</f>
        <v>-8841.0400000000009</v>
      </c>
      <c r="M144" s="51">
        <f t="shared" si="29"/>
        <v>-10879.27</v>
      </c>
      <c r="N144" s="51">
        <f t="shared" si="29"/>
        <v>-2325.44</v>
      </c>
      <c r="O144" s="51">
        <f t="shared" si="29"/>
        <v>43497.59</v>
      </c>
      <c r="P144" s="51">
        <f t="shared" si="29"/>
        <v>-13444.18</v>
      </c>
      <c r="Q144" s="51">
        <f t="shared" si="29"/>
        <v>210923.04</v>
      </c>
      <c r="R144" s="51">
        <f t="shared" si="29"/>
        <v>211891.47</v>
      </c>
      <c r="S144" s="51">
        <f t="shared" si="29"/>
        <v>26678.65</v>
      </c>
      <c r="T144" s="51">
        <f t="shared" si="29"/>
        <v>17447.71</v>
      </c>
      <c r="U144" s="51">
        <f t="shared" si="29"/>
        <v>44297.38</v>
      </c>
      <c r="V144" s="51">
        <f t="shared" si="29"/>
        <v>172821.62</v>
      </c>
      <c r="W144" s="51">
        <f t="shared" si="29"/>
        <v>16430.13</v>
      </c>
      <c r="X144" s="51"/>
      <c r="Y144" s="51">
        <f>ROUND(SUM(H144:X144),5)</f>
        <v>708497.66</v>
      </c>
      <c r="Z144" s="51">
        <f>ROUND(Z2+Z38-Z143,5)</f>
        <v>-366500</v>
      </c>
      <c r="AA144" s="60">
        <f>ROUND(AA2+AA38-AA143,5)</f>
        <v>-352577</v>
      </c>
      <c r="AB144" s="62"/>
    </row>
    <row r="145" spans="1:28" x14ac:dyDescent="0.3">
      <c r="A145" s="50"/>
      <c r="B145" s="50" t="s">
        <v>10</v>
      </c>
      <c r="C145" s="50"/>
      <c r="D145" s="50"/>
      <c r="E145" s="50"/>
      <c r="F145" s="50"/>
      <c r="G145" s="50"/>
      <c r="H145" s="51"/>
      <c r="I145" s="51"/>
      <c r="J145" s="51"/>
      <c r="K145" s="51"/>
      <c r="L145" s="51"/>
      <c r="M145" s="51"/>
      <c r="N145" s="51"/>
      <c r="O145" s="51"/>
      <c r="P145" s="51"/>
      <c r="Q145" s="51"/>
      <c r="R145" s="51"/>
      <c r="S145" s="51"/>
      <c r="T145" s="51"/>
      <c r="U145" s="51"/>
      <c r="V145" s="51"/>
      <c r="W145" s="51"/>
      <c r="X145" s="51"/>
      <c r="Y145" s="51"/>
      <c r="Z145" s="51"/>
      <c r="AA145" s="60"/>
      <c r="AB145" s="62"/>
    </row>
    <row r="146" spans="1:28" x14ac:dyDescent="0.3">
      <c r="A146" s="50"/>
      <c r="B146" s="50"/>
      <c r="C146" s="50" t="s">
        <v>11</v>
      </c>
      <c r="D146" s="50"/>
      <c r="E146" s="50"/>
      <c r="F146" s="50"/>
      <c r="G146" s="50"/>
      <c r="H146" s="51"/>
      <c r="I146" s="51"/>
      <c r="J146" s="51"/>
      <c r="K146" s="51"/>
      <c r="L146" s="51"/>
      <c r="M146" s="51"/>
      <c r="N146" s="51"/>
      <c r="O146" s="51"/>
      <c r="P146" s="51"/>
      <c r="Q146" s="51"/>
      <c r="R146" s="51"/>
      <c r="S146" s="51"/>
      <c r="T146" s="51"/>
      <c r="U146" s="51"/>
      <c r="V146" s="51"/>
      <c r="W146" s="51"/>
      <c r="X146" s="51"/>
      <c r="Y146" s="51"/>
      <c r="Z146" s="51"/>
      <c r="AA146" s="60"/>
      <c r="AB146" s="62"/>
    </row>
    <row r="147" spans="1:28" ht="28.2" customHeight="1" x14ac:dyDescent="0.3">
      <c r="A147" s="50"/>
      <c r="B147" s="50"/>
      <c r="C147" s="50"/>
      <c r="D147" s="50" t="s">
        <v>199</v>
      </c>
      <c r="E147" s="50"/>
      <c r="F147" s="50"/>
      <c r="G147" s="50"/>
      <c r="H147" s="51"/>
      <c r="I147" s="51"/>
      <c r="J147" s="51"/>
      <c r="K147" s="51"/>
      <c r="L147" s="51">
        <v>0</v>
      </c>
      <c r="M147" s="51">
        <v>0</v>
      </c>
      <c r="N147" s="51">
        <v>0</v>
      </c>
      <c r="O147" s="51">
        <v>0</v>
      </c>
      <c r="P147" s="51">
        <v>0</v>
      </c>
      <c r="Q147" s="51">
        <v>0</v>
      </c>
      <c r="R147" s="51">
        <v>2768.64</v>
      </c>
      <c r="S147" s="51">
        <v>0</v>
      </c>
      <c r="T147" s="51">
        <v>0</v>
      </c>
      <c r="U147" s="51">
        <v>0</v>
      </c>
      <c r="V147" s="51">
        <v>0</v>
      </c>
      <c r="W147" s="51">
        <v>0</v>
      </c>
      <c r="X147" s="51"/>
      <c r="Y147" s="51">
        <f>ROUND(SUM(H147:X147),5)</f>
        <v>2768.64</v>
      </c>
      <c r="Z147" s="51">
        <v>0</v>
      </c>
      <c r="AA147" s="60">
        <v>0</v>
      </c>
      <c r="AB147" s="62" t="s">
        <v>209</v>
      </c>
    </row>
    <row r="148" spans="1:28" ht="30.6" customHeight="1" thickBot="1" x14ac:dyDescent="0.35">
      <c r="A148" s="50"/>
      <c r="B148" s="50"/>
      <c r="C148" s="50"/>
      <c r="D148" s="50" t="s">
        <v>200</v>
      </c>
      <c r="E148" s="50"/>
      <c r="F148" s="50"/>
      <c r="G148" s="50"/>
      <c r="H148" s="51"/>
      <c r="I148" s="51"/>
      <c r="J148" s="51"/>
      <c r="K148" s="51"/>
      <c r="L148" s="51">
        <v>3379.65</v>
      </c>
      <c r="M148" s="51">
        <v>-3012.35</v>
      </c>
      <c r="N148" s="51">
        <v>-3352.29</v>
      </c>
      <c r="O148" s="51">
        <v>-8759.74</v>
      </c>
      <c r="P148" s="51">
        <v>2275.2600000000002</v>
      </c>
      <c r="Q148" s="51">
        <v>-9141.42</v>
      </c>
      <c r="R148" s="51">
        <v>-5290.7</v>
      </c>
      <c r="S148" s="51">
        <v>-9875.18</v>
      </c>
      <c r="T148" s="51">
        <v>-10281.08</v>
      </c>
      <c r="U148" s="51">
        <v>-4192.53</v>
      </c>
      <c r="V148" s="51">
        <v>11137.13</v>
      </c>
      <c r="W148" s="51">
        <v>-416.52</v>
      </c>
      <c r="X148" s="51"/>
      <c r="Y148" s="51">
        <f>ROUND(SUM(H148:X148),5)</f>
        <v>-37529.769999999997</v>
      </c>
      <c r="Z148" s="51">
        <v>0</v>
      </c>
      <c r="AA148" s="60">
        <v>0</v>
      </c>
      <c r="AB148" s="62" t="s">
        <v>209</v>
      </c>
    </row>
    <row r="149" spans="1:28" ht="15" thickBot="1" x14ac:dyDescent="0.35">
      <c r="A149" s="50"/>
      <c r="B149" s="50"/>
      <c r="C149" s="50" t="s">
        <v>12</v>
      </c>
      <c r="D149" s="50"/>
      <c r="E149" s="50"/>
      <c r="F149" s="50"/>
      <c r="G149" s="50"/>
      <c r="H149" s="54"/>
      <c r="I149" s="54"/>
      <c r="J149" s="54"/>
      <c r="K149" s="54"/>
      <c r="L149" s="54">
        <f t="shared" ref="L149:W149" si="30">ROUND(SUM(L146:L148),5)</f>
        <v>3379.65</v>
      </c>
      <c r="M149" s="54">
        <f t="shared" si="30"/>
        <v>-3012.35</v>
      </c>
      <c r="N149" s="54">
        <f t="shared" si="30"/>
        <v>-3352.29</v>
      </c>
      <c r="O149" s="54">
        <f t="shared" si="30"/>
        <v>-8759.74</v>
      </c>
      <c r="P149" s="54">
        <f t="shared" si="30"/>
        <v>2275.2600000000002</v>
      </c>
      <c r="Q149" s="54">
        <f t="shared" si="30"/>
        <v>-9141.42</v>
      </c>
      <c r="R149" s="54">
        <f t="shared" si="30"/>
        <v>-2522.06</v>
      </c>
      <c r="S149" s="54">
        <f t="shared" si="30"/>
        <v>-9875.18</v>
      </c>
      <c r="T149" s="54">
        <f t="shared" si="30"/>
        <v>-10281.08</v>
      </c>
      <c r="U149" s="54">
        <f t="shared" si="30"/>
        <v>-4192.53</v>
      </c>
      <c r="V149" s="54">
        <f t="shared" si="30"/>
        <v>11137.13</v>
      </c>
      <c r="W149" s="54">
        <f t="shared" si="30"/>
        <v>-416.52</v>
      </c>
      <c r="X149" s="54"/>
      <c r="Y149" s="54">
        <f>ROUND(SUM(H149:X149),5)</f>
        <v>-34761.129999999997</v>
      </c>
      <c r="Z149" s="54">
        <f>ROUND(SUM(Z146:Z148),5)</f>
        <v>0</v>
      </c>
      <c r="AA149" s="61">
        <f>ROUND(SUM(AA146:AA148),5)</f>
        <v>0</v>
      </c>
      <c r="AB149" s="65"/>
    </row>
    <row r="150" spans="1:28" ht="15" thickBot="1" x14ac:dyDescent="0.35">
      <c r="A150" s="50"/>
      <c r="B150" s="50" t="s">
        <v>13</v>
      </c>
      <c r="C150" s="50"/>
      <c r="D150" s="50"/>
      <c r="E150" s="50"/>
      <c r="F150" s="50"/>
      <c r="G150" s="50"/>
      <c r="H150" s="54"/>
      <c r="I150" s="54"/>
      <c r="J150" s="54"/>
      <c r="K150" s="54"/>
      <c r="L150" s="54">
        <f t="shared" ref="L150:W150" si="31">ROUND(L145+L149,5)</f>
        <v>3379.65</v>
      </c>
      <c r="M150" s="54">
        <f t="shared" si="31"/>
        <v>-3012.35</v>
      </c>
      <c r="N150" s="54">
        <f t="shared" si="31"/>
        <v>-3352.29</v>
      </c>
      <c r="O150" s="54">
        <f t="shared" si="31"/>
        <v>-8759.74</v>
      </c>
      <c r="P150" s="54">
        <f t="shared" si="31"/>
        <v>2275.2600000000002</v>
      </c>
      <c r="Q150" s="54">
        <f t="shared" si="31"/>
        <v>-9141.42</v>
      </c>
      <c r="R150" s="54">
        <f t="shared" si="31"/>
        <v>-2522.06</v>
      </c>
      <c r="S150" s="54">
        <f t="shared" si="31"/>
        <v>-9875.18</v>
      </c>
      <c r="T150" s="54">
        <f t="shared" si="31"/>
        <v>-10281.08</v>
      </c>
      <c r="U150" s="54">
        <f t="shared" si="31"/>
        <v>-4192.53</v>
      </c>
      <c r="V150" s="54">
        <f t="shared" si="31"/>
        <v>11137.13</v>
      </c>
      <c r="W150" s="54">
        <f t="shared" si="31"/>
        <v>-416.52</v>
      </c>
      <c r="X150" s="54"/>
      <c r="Y150" s="54">
        <f>ROUND(SUM(H150:X150),5)</f>
        <v>-34761.129999999997</v>
      </c>
      <c r="Z150" s="54">
        <f>ROUND(Z145+Z149,5)</f>
        <v>0</v>
      </c>
      <c r="AA150" s="61">
        <f>ROUND(AA145+AA149,5)</f>
        <v>0</v>
      </c>
      <c r="AB150" s="65"/>
    </row>
    <row r="151" spans="1:28" s="56" customFormat="1" ht="10.8" thickBot="1" x14ac:dyDescent="0.25">
      <c r="A151" s="50" t="s">
        <v>14</v>
      </c>
      <c r="B151" s="50"/>
      <c r="C151" s="50"/>
      <c r="D151" s="50"/>
      <c r="E151" s="50"/>
      <c r="F151" s="50"/>
      <c r="G151" s="50"/>
      <c r="H151" s="55"/>
      <c r="I151" s="55"/>
      <c r="J151" s="55"/>
      <c r="K151" s="55"/>
      <c r="L151" s="55">
        <f t="shared" ref="L151:W151" si="32">ROUND(L144+L150,5)</f>
        <v>-5461.39</v>
      </c>
      <c r="M151" s="55">
        <f t="shared" si="32"/>
        <v>-13891.62</v>
      </c>
      <c r="N151" s="55">
        <f t="shared" si="32"/>
        <v>-5677.73</v>
      </c>
      <c r="O151" s="55">
        <f t="shared" si="32"/>
        <v>34737.85</v>
      </c>
      <c r="P151" s="55">
        <f t="shared" si="32"/>
        <v>-11168.92</v>
      </c>
      <c r="Q151" s="55">
        <f t="shared" si="32"/>
        <v>201781.62</v>
      </c>
      <c r="R151" s="55">
        <f t="shared" si="32"/>
        <v>209369.41</v>
      </c>
      <c r="S151" s="55">
        <f t="shared" si="32"/>
        <v>16803.47</v>
      </c>
      <c r="T151" s="55">
        <f t="shared" si="32"/>
        <v>7166.63</v>
      </c>
      <c r="U151" s="55">
        <f t="shared" si="32"/>
        <v>40104.85</v>
      </c>
      <c r="V151" s="55">
        <f t="shared" si="32"/>
        <v>183958.75</v>
      </c>
      <c r="W151" s="55">
        <f t="shared" si="32"/>
        <v>16013.61</v>
      </c>
      <c r="X151" s="55"/>
      <c r="Y151" s="55">
        <f>ROUND(SUM(H151:X151),5)</f>
        <v>673736.53</v>
      </c>
      <c r="Z151" s="55">
        <f>ROUND(Z144+Z150,5)</f>
        <v>-366500</v>
      </c>
      <c r="AA151" s="80">
        <f>ROUND(AA144+AA150,5)</f>
        <v>-352577</v>
      </c>
      <c r="AB151" s="66"/>
    </row>
    <row r="152" spans="1:28" ht="15" thickTop="1" x14ac:dyDescent="0.3"/>
  </sheetData>
  <pageMargins left="0.7" right="0.7" top="0.75" bottom="0.75" header="0.1" footer="0.3"/>
  <pageSetup orientation="portrait" horizontalDpi="0" verticalDpi="0" r:id="rId1"/>
  <headerFooter>
    <oddHeader>&amp;L&amp;"Arial,Bold"&amp;8 9:33 AM
&amp;"Arial,Bold"&amp;8 04/19/21
&amp;"Arial,Bold"&amp;8 Accrual Basis&amp;C&amp;"Arial,Bold"&amp;12 Temecula Public Cemetery District
&amp;"Arial,Bold"&amp;14 Profit &amp;&amp; Loss
&amp;"Arial,Bold"&amp;10 March 2020 through March 2021</oddHeader>
    <oddFooter>&amp;R&amp;"Arial,Bold"&amp;8 Page &amp;P of &amp;N</oddFooter>
  </headerFooter>
  <drawing r:id="rId2"/>
  <legacyDrawing r:id="rId3"/>
  <controls>
    <mc:AlternateContent xmlns:mc="http://schemas.openxmlformats.org/markup-compatibility/2006">
      <mc:Choice Requires="x14">
        <control shapeId="63490" r:id="rId4" name="HEADER">
          <controlPr defaultSize="0" autoLine="0" r:id="rId5">
            <anchor moveWithCells="1">
              <from>
                <xdr:col>0</xdr:col>
                <xdr:colOff>0</xdr:colOff>
                <xdr:row>0</xdr:row>
                <xdr:rowOff>0</xdr:rowOff>
              </from>
              <to>
                <xdr:col>4</xdr:col>
                <xdr:colOff>91440</xdr:colOff>
                <xdr:row>0</xdr:row>
                <xdr:rowOff>228600</xdr:rowOff>
              </to>
            </anchor>
          </controlPr>
        </control>
      </mc:Choice>
      <mc:Fallback>
        <control shapeId="63490" r:id="rId4" name="HEADER"/>
      </mc:Fallback>
    </mc:AlternateContent>
    <mc:AlternateContent xmlns:mc="http://schemas.openxmlformats.org/markup-compatibility/2006">
      <mc:Choice Requires="x14">
        <control shapeId="63489" r:id="rId6" name="FILTER">
          <controlPr defaultSize="0" autoLine="0" r:id="rId7">
            <anchor moveWithCells="1">
              <from>
                <xdr:col>0</xdr:col>
                <xdr:colOff>0</xdr:colOff>
                <xdr:row>0</xdr:row>
                <xdr:rowOff>0</xdr:rowOff>
              </from>
              <to>
                <xdr:col>4</xdr:col>
                <xdr:colOff>91440</xdr:colOff>
                <xdr:row>0</xdr:row>
                <xdr:rowOff>228600</xdr:rowOff>
              </to>
            </anchor>
          </controlPr>
        </control>
      </mc:Choice>
      <mc:Fallback>
        <control shapeId="63489" r:id="rId6" name="FILTER"/>
      </mc:Fallback>
    </mc:AlternateContent>
  </control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CA262-8E34-429A-9813-CF7561636825}">
  <sheetPr codeName="Sheet8"/>
  <dimension ref="A1:AB152"/>
  <sheetViews>
    <sheetView workbookViewId="0">
      <pane xSplit="7" ySplit="1" topLeftCell="L63" activePane="bottomRight" state="frozenSplit"/>
      <selection pane="topRight" activeCell="H1" sqref="H1"/>
      <selection pane="bottomLeft" activeCell="A2" sqref="A2"/>
      <selection pane="bottomRight" activeCell="AB80" sqref="AB80"/>
    </sheetView>
  </sheetViews>
  <sheetFormatPr defaultRowHeight="14.4" x14ac:dyDescent="0.3"/>
  <cols>
    <col min="1" max="6" width="3" style="56" customWidth="1"/>
    <col min="7" max="7" width="30.5546875" style="56" customWidth="1"/>
    <col min="8" max="9" width="7.109375" hidden="1" customWidth="1"/>
    <col min="10" max="10" width="7.88671875" hidden="1" customWidth="1"/>
    <col min="11" max="11" width="8.33203125" hidden="1" customWidth="1"/>
    <col min="12" max="12" width="7.109375" bestFit="1" customWidth="1"/>
    <col min="13" max="13" width="7.5546875" bestFit="1" customWidth="1"/>
    <col min="14" max="15" width="7.109375" bestFit="1" customWidth="1"/>
    <col min="16" max="16" width="7.5546875" bestFit="1" customWidth="1"/>
    <col min="17" max="18" width="7.88671875" bestFit="1" customWidth="1"/>
    <col min="19" max="19" width="7.109375" bestFit="1" customWidth="1"/>
    <col min="20" max="20" width="7.5546875" bestFit="1" customWidth="1"/>
    <col min="21" max="23" width="9.5546875" customWidth="1"/>
    <col min="24" max="24" width="7.5546875" hidden="1" customWidth="1"/>
    <col min="25" max="25" width="9.109375" bestFit="1" customWidth="1"/>
    <col min="26" max="27" width="9.5546875" customWidth="1"/>
    <col min="28" max="28" width="22.88671875" style="67" customWidth="1"/>
  </cols>
  <sheetData>
    <row r="1" spans="1:28" s="47" customFormat="1" ht="32.4" thickBot="1" x14ac:dyDescent="0.35">
      <c r="A1" s="57"/>
      <c r="B1" s="57"/>
      <c r="C1" s="57"/>
      <c r="D1" s="57"/>
      <c r="E1" s="57"/>
      <c r="F1" s="57"/>
      <c r="G1" s="57"/>
      <c r="H1" s="58"/>
      <c r="I1" s="58"/>
      <c r="J1" s="58"/>
      <c r="K1" s="58"/>
      <c r="L1" s="58" t="s">
        <v>226</v>
      </c>
      <c r="M1" s="58" t="s">
        <v>227</v>
      </c>
      <c r="N1" s="58" t="s">
        <v>228</v>
      </c>
      <c r="O1" s="58" t="s">
        <v>229</v>
      </c>
      <c r="P1" s="58" t="s">
        <v>230</v>
      </c>
      <c r="Q1" s="58" t="s">
        <v>231</v>
      </c>
      <c r="R1" s="58" t="s">
        <v>232</v>
      </c>
      <c r="S1" s="58" t="s">
        <v>233</v>
      </c>
      <c r="T1" s="58" t="s">
        <v>234</v>
      </c>
      <c r="U1" s="58" t="s">
        <v>239</v>
      </c>
      <c r="V1" s="58" t="s">
        <v>240</v>
      </c>
      <c r="W1" s="58" t="s">
        <v>241</v>
      </c>
      <c r="X1" s="58"/>
      <c r="Y1" s="58" t="s">
        <v>242</v>
      </c>
      <c r="Z1" s="58" t="s">
        <v>224</v>
      </c>
      <c r="AA1" s="58" t="s">
        <v>246</v>
      </c>
      <c r="AB1" s="77" t="s">
        <v>247</v>
      </c>
    </row>
    <row r="2" spans="1:28" ht="15" thickTop="1" x14ac:dyDescent="0.3">
      <c r="A2" s="50"/>
      <c r="B2" s="50" t="s">
        <v>4</v>
      </c>
      <c r="C2" s="50"/>
      <c r="D2" s="50"/>
      <c r="E2" s="50"/>
      <c r="F2" s="50"/>
      <c r="G2" s="50"/>
      <c r="H2" s="51"/>
      <c r="I2" s="51"/>
      <c r="J2" s="51"/>
      <c r="K2" s="51"/>
      <c r="L2" s="51"/>
      <c r="M2" s="51"/>
      <c r="N2" s="51"/>
      <c r="O2" s="51"/>
      <c r="P2" s="51"/>
      <c r="Q2" s="51"/>
      <c r="R2" s="51"/>
      <c r="S2" s="51"/>
      <c r="T2" s="51"/>
      <c r="U2" s="51"/>
      <c r="V2" s="51"/>
      <c r="W2" s="51"/>
      <c r="X2" s="51"/>
      <c r="Y2" s="51"/>
      <c r="Z2" s="51"/>
      <c r="AA2" s="51"/>
      <c r="AB2" s="62"/>
    </row>
    <row r="3" spans="1:28" x14ac:dyDescent="0.3">
      <c r="A3" s="50"/>
      <c r="B3" s="50"/>
      <c r="C3" s="50"/>
      <c r="D3" s="50" t="s">
        <v>5</v>
      </c>
      <c r="E3" s="50"/>
      <c r="F3" s="50"/>
      <c r="G3" s="50"/>
      <c r="H3" s="51"/>
      <c r="I3" s="51"/>
      <c r="J3" s="51"/>
      <c r="K3" s="51"/>
      <c r="L3" s="51"/>
      <c r="M3" s="51"/>
      <c r="N3" s="51"/>
      <c r="O3" s="51"/>
      <c r="P3" s="51"/>
      <c r="Q3" s="51"/>
      <c r="R3" s="51"/>
      <c r="S3" s="51"/>
      <c r="T3" s="51"/>
      <c r="U3" s="51"/>
      <c r="V3" s="51"/>
      <c r="W3" s="51"/>
      <c r="X3" s="51"/>
      <c r="Y3" s="51"/>
      <c r="Z3" s="51"/>
      <c r="AA3" s="51"/>
      <c r="AB3" s="62"/>
    </row>
    <row r="4" spans="1:28" x14ac:dyDescent="0.3">
      <c r="A4" s="50"/>
      <c r="B4" s="50"/>
      <c r="C4" s="50"/>
      <c r="D4" s="50"/>
      <c r="E4" s="50" t="s">
        <v>77</v>
      </c>
      <c r="F4" s="50"/>
      <c r="G4" s="50"/>
      <c r="H4" s="51"/>
      <c r="I4" s="51"/>
      <c r="J4" s="51"/>
      <c r="K4" s="51"/>
      <c r="L4" s="51"/>
      <c r="M4" s="51"/>
      <c r="N4" s="51"/>
      <c r="O4" s="51"/>
      <c r="P4" s="51"/>
      <c r="Q4" s="51"/>
      <c r="R4" s="51"/>
      <c r="S4" s="51"/>
      <c r="T4" s="51"/>
      <c r="U4" s="51"/>
      <c r="V4" s="51"/>
      <c r="W4" s="51"/>
      <c r="X4" s="51"/>
      <c r="Y4" s="51"/>
      <c r="Z4" s="51"/>
      <c r="AA4" s="51"/>
      <c r="AB4" s="62"/>
    </row>
    <row r="5" spans="1:28" x14ac:dyDescent="0.3">
      <c r="A5" s="50"/>
      <c r="B5" s="50"/>
      <c r="C5" s="50"/>
      <c r="D5" s="50"/>
      <c r="E5" s="50"/>
      <c r="F5" s="50" t="s">
        <v>78</v>
      </c>
      <c r="G5" s="50"/>
      <c r="H5" s="51"/>
      <c r="I5" s="51"/>
      <c r="J5" s="51"/>
      <c r="K5" s="51"/>
      <c r="L5" s="51">
        <v>-4000.33</v>
      </c>
      <c r="M5" s="51">
        <v>0</v>
      </c>
      <c r="N5" s="51">
        <v>0</v>
      </c>
      <c r="O5" s="51">
        <v>0</v>
      </c>
      <c r="P5" s="51">
        <v>0</v>
      </c>
      <c r="Q5" s="51">
        <v>198022.72</v>
      </c>
      <c r="R5" s="51">
        <v>156187.59</v>
      </c>
      <c r="S5" s="51">
        <v>3095.51</v>
      </c>
      <c r="T5" s="51">
        <v>0</v>
      </c>
      <c r="U5" s="51">
        <v>63198.23</v>
      </c>
      <c r="V5" s="51">
        <v>190781.16</v>
      </c>
      <c r="W5" s="51">
        <v>13907</v>
      </c>
      <c r="X5" s="51"/>
      <c r="Y5" s="51">
        <f t="shared" ref="Y5:Y14" si="0">ROUND(SUM(H5:X5),5)</f>
        <v>621191.88</v>
      </c>
      <c r="Z5" s="51">
        <v>625300</v>
      </c>
      <c r="AA5" s="73">
        <v>663000</v>
      </c>
      <c r="AB5" s="62"/>
    </row>
    <row r="6" spans="1:28" x14ac:dyDescent="0.3">
      <c r="A6" s="50"/>
      <c r="B6" s="50"/>
      <c r="C6" s="50"/>
      <c r="D6" s="50"/>
      <c r="E6" s="50"/>
      <c r="F6" s="50" t="s">
        <v>79</v>
      </c>
      <c r="G6" s="50"/>
      <c r="H6" s="51"/>
      <c r="I6" s="51"/>
      <c r="J6" s="51"/>
      <c r="K6" s="51"/>
      <c r="L6" s="51">
        <v>0</v>
      </c>
      <c r="M6" s="51">
        <v>0</v>
      </c>
      <c r="N6" s="51">
        <v>0</v>
      </c>
      <c r="O6" s="51">
        <v>25398.66</v>
      </c>
      <c r="P6" s="51">
        <v>0</v>
      </c>
      <c r="Q6" s="51">
        <v>1708.76</v>
      </c>
      <c r="R6" s="51">
        <v>0</v>
      </c>
      <c r="S6" s="51">
        <v>0</v>
      </c>
      <c r="T6" s="51">
        <v>0</v>
      </c>
      <c r="U6" s="51">
        <v>0</v>
      </c>
      <c r="V6" s="51">
        <v>0</v>
      </c>
      <c r="W6" s="51">
        <v>17730</v>
      </c>
      <c r="X6" s="51"/>
      <c r="Y6" s="51">
        <f t="shared" si="0"/>
        <v>44837.42</v>
      </c>
      <c r="Z6" s="51">
        <v>15000</v>
      </c>
      <c r="AA6" s="73">
        <v>25000</v>
      </c>
      <c r="AB6" s="62" t="s">
        <v>261</v>
      </c>
    </row>
    <row r="7" spans="1:28" x14ac:dyDescent="0.3">
      <c r="A7" s="50"/>
      <c r="B7" s="50"/>
      <c r="C7" s="50"/>
      <c r="D7" s="50"/>
      <c r="E7" s="50"/>
      <c r="F7" s="50" t="s">
        <v>80</v>
      </c>
      <c r="G7" s="50"/>
      <c r="H7" s="51"/>
      <c r="I7" s="51"/>
      <c r="J7" s="51"/>
      <c r="K7" s="51"/>
      <c r="L7" s="51">
        <v>0</v>
      </c>
      <c r="M7" s="51">
        <v>0</v>
      </c>
      <c r="N7" s="51">
        <v>0</v>
      </c>
      <c r="O7" s="51">
        <v>0</v>
      </c>
      <c r="P7" s="51">
        <v>0</v>
      </c>
      <c r="Q7" s="51">
        <v>0</v>
      </c>
      <c r="R7" s="51">
        <v>3744.8</v>
      </c>
      <c r="S7" s="51">
        <v>0</v>
      </c>
      <c r="T7" s="51">
        <v>2285.4699999999998</v>
      </c>
      <c r="U7" s="51">
        <v>0</v>
      </c>
      <c r="V7" s="51">
        <v>3115.61</v>
      </c>
      <c r="W7" s="51">
        <v>260</v>
      </c>
      <c r="X7" s="51"/>
      <c r="Y7" s="51">
        <f t="shared" si="0"/>
        <v>9405.8799999999992</v>
      </c>
      <c r="Z7" s="51">
        <v>9000</v>
      </c>
      <c r="AA7" s="73">
        <v>9600</v>
      </c>
      <c r="AB7" s="62" t="s">
        <v>261</v>
      </c>
    </row>
    <row r="8" spans="1:28" x14ac:dyDescent="0.3">
      <c r="A8" s="50"/>
      <c r="B8" s="50"/>
      <c r="C8" s="50"/>
      <c r="D8" s="50"/>
      <c r="E8" s="50"/>
      <c r="F8" s="50" t="s">
        <v>81</v>
      </c>
      <c r="G8" s="50"/>
      <c r="H8" s="51"/>
      <c r="I8" s="51"/>
      <c r="J8" s="51"/>
      <c r="K8" s="51"/>
      <c r="L8" s="51">
        <v>0</v>
      </c>
      <c r="M8" s="51">
        <v>0</v>
      </c>
      <c r="N8" s="51">
        <v>0</v>
      </c>
      <c r="O8" s="51">
        <v>0</v>
      </c>
      <c r="P8" s="51">
        <v>0</v>
      </c>
      <c r="Q8" s="51">
        <v>0</v>
      </c>
      <c r="R8" s="51">
        <v>3829.4</v>
      </c>
      <c r="S8" s="51">
        <v>0</v>
      </c>
      <c r="T8" s="51">
        <v>644.45000000000005</v>
      </c>
      <c r="U8" s="51">
        <v>0</v>
      </c>
      <c r="V8" s="51">
        <v>0</v>
      </c>
      <c r="W8" s="51">
        <v>2014.63</v>
      </c>
      <c r="X8" s="51"/>
      <c r="Y8" s="51">
        <f t="shared" si="0"/>
        <v>6488.48</v>
      </c>
      <c r="Z8" s="51">
        <v>3500</v>
      </c>
      <c r="AA8" s="73">
        <v>4500</v>
      </c>
      <c r="AB8" s="62" t="s">
        <v>261</v>
      </c>
    </row>
    <row r="9" spans="1:28" x14ac:dyDescent="0.3">
      <c r="A9" s="50"/>
      <c r="B9" s="50"/>
      <c r="C9" s="50"/>
      <c r="D9" s="50"/>
      <c r="E9" s="50"/>
      <c r="F9" s="50" t="s">
        <v>82</v>
      </c>
      <c r="G9" s="50"/>
      <c r="H9" s="51"/>
      <c r="I9" s="51"/>
      <c r="J9" s="51"/>
      <c r="K9" s="51"/>
      <c r="L9" s="51">
        <v>0</v>
      </c>
      <c r="M9" s="51">
        <v>0</v>
      </c>
      <c r="N9" s="51">
        <v>0</v>
      </c>
      <c r="O9" s="51">
        <v>4889.55</v>
      </c>
      <c r="P9" s="51">
        <v>0</v>
      </c>
      <c r="Q9" s="51">
        <v>0</v>
      </c>
      <c r="R9" s="51">
        <v>0</v>
      </c>
      <c r="S9" s="51">
        <v>0</v>
      </c>
      <c r="T9" s="51">
        <v>0</v>
      </c>
      <c r="U9" s="51">
        <v>0</v>
      </c>
      <c r="V9" s="51">
        <v>0</v>
      </c>
      <c r="W9" s="51">
        <v>-1639</v>
      </c>
      <c r="X9" s="51"/>
      <c r="Y9" s="51">
        <f t="shared" si="0"/>
        <v>3250.55</v>
      </c>
      <c r="Z9" s="51">
        <v>10000</v>
      </c>
      <c r="AA9" s="73">
        <v>10000</v>
      </c>
      <c r="AB9" s="62"/>
    </row>
    <row r="10" spans="1:28" x14ac:dyDescent="0.3">
      <c r="A10" s="50"/>
      <c r="B10" s="50"/>
      <c r="C10" s="50"/>
      <c r="D10" s="50"/>
      <c r="E10" s="50"/>
      <c r="F10" s="50" t="s">
        <v>83</v>
      </c>
      <c r="G10" s="50"/>
      <c r="H10" s="51"/>
      <c r="I10" s="51"/>
      <c r="J10" s="51"/>
      <c r="K10" s="51"/>
      <c r="L10" s="51">
        <v>0</v>
      </c>
      <c r="M10" s="51">
        <v>0</v>
      </c>
      <c r="N10" s="51">
        <v>0</v>
      </c>
      <c r="O10" s="51">
        <v>0</v>
      </c>
      <c r="P10" s="51">
        <v>0</v>
      </c>
      <c r="Q10" s="51">
        <v>0</v>
      </c>
      <c r="R10" s="51">
        <v>43513.8</v>
      </c>
      <c r="S10" s="51">
        <v>0</v>
      </c>
      <c r="T10" s="51">
        <v>0</v>
      </c>
      <c r="U10" s="51">
        <v>0</v>
      </c>
      <c r="V10" s="51">
        <v>0</v>
      </c>
      <c r="W10" s="51">
        <v>41834.04</v>
      </c>
      <c r="X10" s="51"/>
      <c r="Y10" s="51">
        <f t="shared" si="0"/>
        <v>85347.839999999997</v>
      </c>
      <c r="Z10" s="51">
        <v>40000</v>
      </c>
      <c r="AA10" s="73">
        <v>40000</v>
      </c>
      <c r="AB10" s="62"/>
    </row>
    <row r="11" spans="1:28" x14ac:dyDescent="0.3">
      <c r="A11" s="50"/>
      <c r="B11" s="50"/>
      <c r="C11" s="50"/>
      <c r="D11" s="50"/>
      <c r="E11" s="50"/>
      <c r="F11" s="50" t="s">
        <v>84</v>
      </c>
      <c r="G11" s="50"/>
      <c r="H11" s="51"/>
      <c r="I11" s="51"/>
      <c r="J11" s="51"/>
      <c r="K11" s="51"/>
      <c r="L11" s="51">
        <v>0</v>
      </c>
      <c r="M11" s="51">
        <v>0</v>
      </c>
      <c r="N11" s="51">
        <v>0</v>
      </c>
      <c r="O11" s="51">
        <v>0</v>
      </c>
      <c r="P11" s="51">
        <v>0</v>
      </c>
      <c r="Q11" s="51">
        <v>0</v>
      </c>
      <c r="R11" s="51">
        <v>0</v>
      </c>
      <c r="S11" s="51">
        <v>0</v>
      </c>
      <c r="T11" s="51">
        <v>0</v>
      </c>
      <c r="U11" s="51">
        <v>0</v>
      </c>
      <c r="V11" s="51">
        <v>2208.9</v>
      </c>
      <c r="W11" s="51">
        <v>946.84</v>
      </c>
      <c r="X11" s="51"/>
      <c r="Y11" s="51">
        <f t="shared" si="0"/>
        <v>3155.74</v>
      </c>
      <c r="Z11" s="51">
        <v>7000</v>
      </c>
      <c r="AA11" s="73">
        <v>4000</v>
      </c>
      <c r="AB11" s="62"/>
    </row>
    <row r="12" spans="1:28" x14ac:dyDescent="0.3">
      <c r="A12" s="50"/>
      <c r="B12" s="50"/>
      <c r="C12" s="50"/>
      <c r="D12" s="50"/>
      <c r="E12" s="50"/>
      <c r="F12" s="50" t="s">
        <v>85</v>
      </c>
      <c r="G12" s="50"/>
      <c r="H12" s="51"/>
      <c r="I12" s="51"/>
      <c r="J12" s="51"/>
      <c r="K12" s="51"/>
      <c r="L12" s="51">
        <v>0</v>
      </c>
      <c r="M12" s="51">
        <v>0</v>
      </c>
      <c r="N12" s="51">
        <v>0</v>
      </c>
      <c r="O12" s="51">
        <v>0</v>
      </c>
      <c r="P12" s="51">
        <v>0</v>
      </c>
      <c r="Q12" s="51">
        <v>0</v>
      </c>
      <c r="R12" s="51">
        <v>5671.54</v>
      </c>
      <c r="S12" s="51">
        <v>0</v>
      </c>
      <c r="T12" s="51">
        <v>0</v>
      </c>
      <c r="U12" s="51">
        <v>0</v>
      </c>
      <c r="V12" s="51">
        <v>4670.6000000000004</v>
      </c>
      <c r="W12" s="51">
        <v>143</v>
      </c>
      <c r="X12" s="51"/>
      <c r="Y12" s="51">
        <f t="shared" si="0"/>
        <v>10485.14</v>
      </c>
      <c r="Z12" s="51">
        <v>10000</v>
      </c>
      <c r="AA12" s="73">
        <v>10500</v>
      </c>
      <c r="AB12" s="62"/>
    </row>
    <row r="13" spans="1:28" ht="15" thickBot="1" x14ac:dyDescent="0.35">
      <c r="A13" s="50"/>
      <c r="B13" s="50"/>
      <c r="C13" s="50"/>
      <c r="D13" s="50"/>
      <c r="E13" s="50"/>
      <c r="F13" s="50" t="s">
        <v>86</v>
      </c>
      <c r="G13" s="50"/>
      <c r="H13" s="52"/>
      <c r="I13" s="52"/>
      <c r="J13" s="52"/>
      <c r="K13" s="52"/>
      <c r="L13" s="52">
        <v>0</v>
      </c>
      <c r="M13" s="52">
        <v>0</v>
      </c>
      <c r="N13" s="52">
        <v>0</v>
      </c>
      <c r="O13" s="52">
        <v>0</v>
      </c>
      <c r="P13" s="52">
        <v>0</v>
      </c>
      <c r="Q13" s="52">
        <v>115.4</v>
      </c>
      <c r="R13" s="52">
        <v>0</v>
      </c>
      <c r="S13" s="52">
        <v>0</v>
      </c>
      <c r="T13" s="52">
        <v>0</v>
      </c>
      <c r="U13" s="52">
        <v>0</v>
      </c>
      <c r="V13" s="52">
        <v>0</v>
      </c>
      <c r="W13" s="52">
        <v>0</v>
      </c>
      <c r="X13" s="52"/>
      <c r="Y13" s="52">
        <f t="shared" si="0"/>
        <v>115.4</v>
      </c>
      <c r="Z13" s="52">
        <v>200</v>
      </c>
      <c r="AA13" s="74">
        <v>200</v>
      </c>
      <c r="AB13" s="63"/>
    </row>
    <row r="14" spans="1:28" x14ac:dyDescent="0.3">
      <c r="A14" s="50"/>
      <c r="B14" s="50"/>
      <c r="C14" s="50"/>
      <c r="D14" s="50"/>
      <c r="E14" s="50" t="s">
        <v>87</v>
      </c>
      <c r="F14" s="50"/>
      <c r="G14" s="50"/>
      <c r="H14" s="51"/>
      <c r="I14" s="51"/>
      <c r="J14" s="51"/>
      <c r="K14" s="51"/>
      <c r="L14" s="51">
        <f t="shared" ref="L14:W14" si="1">ROUND(SUM(L4:L13),5)</f>
        <v>-4000.33</v>
      </c>
      <c r="M14" s="51">
        <f t="shared" si="1"/>
        <v>0</v>
      </c>
      <c r="N14" s="51">
        <f t="shared" si="1"/>
        <v>0</v>
      </c>
      <c r="O14" s="51">
        <f t="shared" si="1"/>
        <v>30288.21</v>
      </c>
      <c r="P14" s="51">
        <f t="shared" si="1"/>
        <v>0</v>
      </c>
      <c r="Q14" s="51">
        <f t="shared" si="1"/>
        <v>199846.88</v>
      </c>
      <c r="R14" s="51">
        <f t="shared" si="1"/>
        <v>212947.13</v>
      </c>
      <c r="S14" s="51">
        <f t="shared" si="1"/>
        <v>3095.51</v>
      </c>
      <c r="T14" s="51">
        <f t="shared" si="1"/>
        <v>2929.92</v>
      </c>
      <c r="U14" s="51">
        <f t="shared" si="1"/>
        <v>63198.23</v>
      </c>
      <c r="V14" s="51">
        <f t="shared" si="1"/>
        <v>200776.27</v>
      </c>
      <c r="W14" s="51">
        <f t="shared" si="1"/>
        <v>75196.509999999995</v>
      </c>
      <c r="X14" s="51"/>
      <c r="Y14" s="51">
        <f t="shared" si="0"/>
        <v>784278.33</v>
      </c>
      <c r="Z14" s="51">
        <f>ROUND(SUM(Z4:Z13),5)</f>
        <v>720000</v>
      </c>
      <c r="AA14" s="60">
        <f>ROUND(SUM(AA4:AA13),5)</f>
        <v>766800</v>
      </c>
      <c r="AB14" s="62"/>
    </row>
    <row r="15" spans="1:28" x14ac:dyDescent="0.3">
      <c r="A15" s="50"/>
      <c r="B15" s="50"/>
      <c r="C15" s="50"/>
      <c r="D15" s="50"/>
      <c r="E15" s="50" t="s">
        <v>88</v>
      </c>
      <c r="F15" s="50"/>
      <c r="G15" s="50"/>
      <c r="H15" s="51"/>
      <c r="I15" s="51"/>
      <c r="J15" s="51"/>
      <c r="K15" s="51"/>
      <c r="L15" s="51"/>
      <c r="M15" s="51"/>
      <c r="N15" s="51"/>
      <c r="O15" s="51"/>
      <c r="P15" s="51"/>
      <c r="Q15" s="51"/>
      <c r="R15" s="51"/>
      <c r="S15" s="51"/>
      <c r="T15" s="51"/>
      <c r="U15" s="51"/>
      <c r="V15" s="51"/>
      <c r="W15" s="51"/>
      <c r="X15" s="51"/>
      <c r="Y15" s="51"/>
      <c r="Z15" s="51"/>
      <c r="AA15" s="60"/>
      <c r="AB15" s="62"/>
    </row>
    <row r="16" spans="1:28" x14ac:dyDescent="0.3">
      <c r="A16" s="50"/>
      <c r="B16" s="50"/>
      <c r="C16" s="50"/>
      <c r="D16" s="50"/>
      <c r="E16" s="50"/>
      <c r="F16" s="50" t="s">
        <v>89</v>
      </c>
      <c r="G16" s="50"/>
      <c r="H16" s="51"/>
      <c r="I16" s="51"/>
      <c r="J16" s="51"/>
      <c r="K16" s="51"/>
      <c r="L16" s="51">
        <v>603.74</v>
      </c>
      <c r="M16" s="51">
        <v>636.47</v>
      </c>
      <c r="N16" s="51">
        <v>550.29999999999995</v>
      </c>
      <c r="O16" s="51">
        <v>512.91999999999996</v>
      </c>
      <c r="P16" s="51">
        <v>505.03</v>
      </c>
      <c r="Q16" s="51">
        <v>452.33</v>
      </c>
      <c r="R16" s="51">
        <v>7314.37</v>
      </c>
      <c r="S16" s="51">
        <v>420.5</v>
      </c>
      <c r="T16" s="51">
        <v>378.15</v>
      </c>
      <c r="U16" s="51">
        <v>280.61</v>
      </c>
      <c r="V16" s="51">
        <v>954.87</v>
      </c>
      <c r="W16" s="51">
        <v>652.66</v>
      </c>
      <c r="X16" s="51"/>
      <c r="Y16" s="51">
        <f t="shared" ref="Y16:Y21" si="2">ROUND(SUM(H16:X16),5)</f>
        <v>13261.95</v>
      </c>
      <c r="Z16" s="51">
        <v>4000</v>
      </c>
      <c r="AA16" s="73">
        <v>10000</v>
      </c>
      <c r="AB16" s="62" t="s">
        <v>253</v>
      </c>
    </row>
    <row r="17" spans="1:28" x14ac:dyDescent="0.3">
      <c r="A17" s="50"/>
      <c r="B17" s="50"/>
      <c r="C17" s="50"/>
      <c r="D17" s="50"/>
      <c r="E17" s="50"/>
      <c r="F17" s="50" t="s">
        <v>90</v>
      </c>
      <c r="G17" s="50"/>
      <c r="H17" s="51"/>
      <c r="I17" s="51"/>
      <c r="J17" s="51"/>
      <c r="K17" s="51"/>
      <c r="L17" s="51">
        <v>4709.55</v>
      </c>
      <c r="M17" s="51">
        <v>9565.7900000000009</v>
      </c>
      <c r="N17" s="51">
        <v>-941.62</v>
      </c>
      <c r="O17" s="51">
        <v>8144.95</v>
      </c>
      <c r="P17" s="51">
        <v>6079.05</v>
      </c>
      <c r="Q17" s="51">
        <v>4930.87</v>
      </c>
      <c r="R17" s="51">
        <v>4937.05</v>
      </c>
      <c r="S17" s="51">
        <v>4807.21</v>
      </c>
      <c r="T17" s="51">
        <v>4995.72</v>
      </c>
      <c r="U17" s="51">
        <v>1257.8699999999999</v>
      </c>
      <c r="V17" s="51">
        <v>5047.13</v>
      </c>
      <c r="W17" s="51">
        <v>5522.27</v>
      </c>
      <c r="X17" s="51"/>
      <c r="Y17" s="51">
        <f t="shared" si="2"/>
        <v>59055.839999999997</v>
      </c>
      <c r="Z17" s="51">
        <v>40000</v>
      </c>
      <c r="AA17" s="73">
        <v>40000</v>
      </c>
      <c r="AB17" s="62"/>
    </row>
    <row r="18" spans="1:28" x14ac:dyDescent="0.3">
      <c r="A18" s="50"/>
      <c r="B18" s="50"/>
      <c r="C18" s="50"/>
      <c r="D18" s="50"/>
      <c r="E18" s="50"/>
      <c r="F18" s="50" t="s">
        <v>91</v>
      </c>
      <c r="G18" s="50"/>
      <c r="H18" s="51"/>
      <c r="I18" s="51"/>
      <c r="J18" s="51"/>
      <c r="K18" s="51"/>
      <c r="L18" s="51">
        <v>0</v>
      </c>
      <c r="M18" s="51">
        <v>0</v>
      </c>
      <c r="N18" s="51">
        <v>2382.91</v>
      </c>
      <c r="O18" s="51">
        <v>164.98</v>
      </c>
      <c r="P18" s="51">
        <v>0</v>
      </c>
      <c r="Q18" s="51">
        <v>1779.4</v>
      </c>
      <c r="R18" s="51">
        <v>208.6</v>
      </c>
      <c r="S18" s="51">
        <v>0</v>
      </c>
      <c r="T18" s="51">
        <v>1194.3699999999999</v>
      </c>
      <c r="U18" s="51">
        <v>1292.52</v>
      </c>
      <c r="V18" s="51">
        <v>0</v>
      </c>
      <c r="W18" s="51">
        <v>5126.62</v>
      </c>
      <c r="X18" s="51"/>
      <c r="Y18" s="51">
        <f t="shared" si="2"/>
        <v>12149.4</v>
      </c>
      <c r="Z18" s="51">
        <v>13000</v>
      </c>
      <c r="AA18" s="73">
        <v>10000</v>
      </c>
      <c r="AB18" s="62" t="s">
        <v>253</v>
      </c>
    </row>
    <row r="19" spans="1:28" x14ac:dyDescent="0.3">
      <c r="A19" s="50"/>
      <c r="B19" s="50"/>
      <c r="C19" s="50"/>
      <c r="D19" s="50"/>
      <c r="E19" s="50"/>
      <c r="F19" s="50" t="s">
        <v>92</v>
      </c>
      <c r="G19" s="50"/>
      <c r="H19" s="51"/>
      <c r="I19" s="51"/>
      <c r="J19" s="51"/>
      <c r="K19" s="51"/>
      <c r="L19" s="51">
        <v>-854</v>
      </c>
      <c r="M19" s="51">
        <v>0</v>
      </c>
      <c r="N19" s="51">
        <v>541.74</v>
      </c>
      <c r="O19" s="51">
        <v>38.130000000000003</v>
      </c>
      <c r="P19" s="51">
        <v>0</v>
      </c>
      <c r="Q19" s="51">
        <v>411.31</v>
      </c>
      <c r="R19" s="51">
        <v>53.48</v>
      </c>
      <c r="S19" s="51">
        <v>0</v>
      </c>
      <c r="T19" s="51">
        <v>306.22000000000003</v>
      </c>
      <c r="U19" s="51">
        <v>248.45</v>
      </c>
      <c r="V19" s="51">
        <v>0</v>
      </c>
      <c r="W19" s="51">
        <v>816.59</v>
      </c>
      <c r="X19" s="51"/>
      <c r="Y19" s="51">
        <f t="shared" si="2"/>
        <v>1561.92</v>
      </c>
      <c r="Z19" s="51">
        <v>3000</v>
      </c>
      <c r="AA19" s="73">
        <v>1000</v>
      </c>
      <c r="AB19" s="62" t="s">
        <v>253</v>
      </c>
    </row>
    <row r="20" spans="1:28" ht="15" thickBot="1" x14ac:dyDescent="0.35">
      <c r="A20" s="50"/>
      <c r="B20" s="50"/>
      <c r="C20" s="50"/>
      <c r="D20" s="50"/>
      <c r="E20" s="50"/>
      <c r="F20" s="50" t="s">
        <v>93</v>
      </c>
      <c r="G20" s="50"/>
      <c r="H20" s="52"/>
      <c r="I20" s="52"/>
      <c r="J20" s="52"/>
      <c r="K20" s="52"/>
      <c r="L20" s="52">
        <v>-126</v>
      </c>
      <c r="M20" s="52">
        <v>0</v>
      </c>
      <c r="N20" s="52">
        <v>3663.49</v>
      </c>
      <c r="O20" s="52">
        <v>240.94</v>
      </c>
      <c r="P20" s="52">
        <v>0</v>
      </c>
      <c r="Q20" s="52">
        <v>2598.63</v>
      </c>
      <c r="R20" s="52">
        <v>304.14999999999998</v>
      </c>
      <c r="S20" s="52">
        <v>0</v>
      </c>
      <c r="T20" s="52">
        <v>1741.43</v>
      </c>
      <c r="U20" s="52">
        <v>2160.6999999999998</v>
      </c>
      <c r="V20" s="52">
        <v>0</v>
      </c>
      <c r="W20" s="52">
        <v>6128.28</v>
      </c>
      <c r="X20" s="52"/>
      <c r="Y20" s="52">
        <f t="shared" si="2"/>
        <v>16711.62</v>
      </c>
      <c r="Z20" s="52">
        <v>30000</v>
      </c>
      <c r="AA20" s="74">
        <v>20000</v>
      </c>
      <c r="AB20" s="63" t="s">
        <v>253</v>
      </c>
    </row>
    <row r="21" spans="1:28" x14ac:dyDescent="0.3">
      <c r="A21" s="50"/>
      <c r="B21" s="50"/>
      <c r="C21" s="50"/>
      <c r="D21" s="50"/>
      <c r="E21" s="50" t="s">
        <v>94</v>
      </c>
      <c r="F21" s="50"/>
      <c r="G21" s="50"/>
      <c r="H21" s="51"/>
      <c r="I21" s="51"/>
      <c r="J21" s="51"/>
      <c r="K21" s="51"/>
      <c r="L21" s="51">
        <f t="shared" ref="L21:W21" si="3">ROUND(SUM(L15:L20),5)</f>
        <v>4333.29</v>
      </c>
      <c r="M21" s="51">
        <f t="shared" si="3"/>
        <v>10202.26</v>
      </c>
      <c r="N21" s="51">
        <f t="shared" si="3"/>
        <v>6196.82</v>
      </c>
      <c r="O21" s="51">
        <f t="shared" si="3"/>
        <v>9101.92</v>
      </c>
      <c r="P21" s="51">
        <f t="shared" si="3"/>
        <v>6584.08</v>
      </c>
      <c r="Q21" s="51">
        <f t="shared" si="3"/>
        <v>10172.540000000001</v>
      </c>
      <c r="R21" s="51">
        <f t="shared" si="3"/>
        <v>12817.65</v>
      </c>
      <c r="S21" s="51">
        <f t="shared" si="3"/>
        <v>5227.71</v>
      </c>
      <c r="T21" s="51">
        <f t="shared" si="3"/>
        <v>8615.89</v>
      </c>
      <c r="U21" s="51">
        <f t="shared" si="3"/>
        <v>5240.1499999999996</v>
      </c>
      <c r="V21" s="51">
        <f t="shared" si="3"/>
        <v>6002</v>
      </c>
      <c r="W21" s="51">
        <f t="shared" si="3"/>
        <v>18246.419999999998</v>
      </c>
      <c r="X21" s="51"/>
      <c r="Y21" s="51">
        <f t="shared" si="2"/>
        <v>102740.73</v>
      </c>
      <c r="Z21" s="51">
        <f>ROUND(SUM(Z15:Z20),5)</f>
        <v>90000</v>
      </c>
      <c r="AA21" s="60">
        <f>ROUND(SUM(AA15:AA20),5)</f>
        <v>81000</v>
      </c>
      <c r="AB21" s="62"/>
    </row>
    <row r="22" spans="1:28" x14ac:dyDescent="0.3">
      <c r="A22" s="50"/>
      <c r="B22" s="50"/>
      <c r="C22" s="50"/>
      <c r="D22" s="50"/>
      <c r="E22" s="50" t="s">
        <v>95</v>
      </c>
      <c r="F22" s="50"/>
      <c r="G22" s="50"/>
      <c r="H22" s="51"/>
      <c r="I22" s="51"/>
      <c r="J22" s="51"/>
      <c r="K22" s="51"/>
      <c r="L22" s="51"/>
      <c r="M22" s="51"/>
      <c r="N22" s="51"/>
      <c r="O22" s="51"/>
      <c r="P22" s="51"/>
      <c r="Q22" s="51"/>
      <c r="R22" s="51"/>
      <c r="S22" s="51"/>
      <c r="T22" s="51"/>
      <c r="U22" s="51"/>
      <c r="V22" s="51"/>
      <c r="W22" s="51"/>
      <c r="X22" s="51"/>
      <c r="Y22" s="51"/>
      <c r="Z22" s="51"/>
      <c r="AA22" s="60"/>
      <c r="AB22" s="62"/>
    </row>
    <row r="23" spans="1:28" x14ac:dyDescent="0.3">
      <c r="A23" s="50"/>
      <c r="B23" s="50"/>
      <c r="C23" s="50"/>
      <c r="D23" s="50"/>
      <c r="E23" s="50"/>
      <c r="F23" s="50" t="s">
        <v>96</v>
      </c>
      <c r="G23" s="50"/>
      <c r="H23" s="51"/>
      <c r="I23" s="51"/>
      <c r="J23" s="51"/>
      <c r="K23" s="51"/>
      <c r="L23" s="51">
        <v>8225</v>
      </c>
      <c r="M23" s="51">
        <v>10866.67</v>
      </c>
      <c r="N23" s="51">
        <v>9500</v>
      </c>
      <c r="O23" s="51">
        <v>25066.67</v>
      </c>
      <c r="P23" s="51">
        <v>7800</v>
      </c>
      <c r="Q23" s="51">
        <v>20950</v>
      </c>
      <c r="R23" s="51">
        <v>19000</v>
      </c>
      <c r="S23" s="51">
        <v>24450</v>
      </c>
      <c r="T23" s="51">
        <v>22500</v>
      </c>
      <c r="U23" s="51">
        <v>9400</v>
      </c>
      <c r="V23" s="51">
        <v>5000</v>
      </c>
      <c r="W23" s="51">
        <v>10643</v>
      </c>
      <c r="X23" s="51"/>
      <c r="Y23" s="51">
        <f t="shared" ref="Y23:Y34" si="4">ROUND(SUM(H23:X23),5)</f>
        <v>173401.34</v>
      </c>
      <c r="Z23" s="51">
        <v>120000</v>
      </c>
      <c r="AA23" s="73">
        <v>165000</v>
      </c>
      <c r="AB23" s="62" t="s">
        <v>253</v>
      </c>
    </row>
    <row r="24" spans="1:28" x14ac:dyDescent="0.3">
      <c r="A24" s="50"/>
      <c r="B24" s="50"/>
      <c r="C24" s="50"/>
      <c r="D24" s="50"/>
      <c r="E24" s="50"/>
      <c r="F24" s="50" t="s">
        <v>97</v>
      </c>
      <c r="G24" s="50"/>
      <c r="H24" s="51"/>
      <c r="I24" s="51"/>
      <c r="J24" s="51"/>
      <c r="K24" s="51"/>
      <c r="L24" s="51">
        <v>1200</v>
      </c>
      <c r="M24" s="51">
        <v>1410</v>
      </c>
      <c r="N24" s="51">
        <v>1250</v>
      </c>
      <c r="O24" s="51">
        <v>2500</v>
      </c>
      <c r="P24" s="51">
        <v>500</v>
      </c>
      <c r="Q24" s="51">
        <v>2000</v>
      </c>
      <c r="R24" s="51">
        <v>1250</v>
      </c>
      <c r="S24" s="51">
        <v>1910</v>
      </c>
      <c r="T24" s="51">
        <v>2500</v>
      </c>
      <c r="U24" s="51">
        <v>1000</v>
      </c>
      <c r="V24" s="51">
        <v>1250</v>
      </c>
      <c r="W24" s="51">
        <v>750</v>
      </c>
      <c r="X24" s="51"/>
      <c r="Y24" s="51">
        <f t="shared" si="4"/>
        <v>17520</v>
      </c>
      <c r="Z24" s="51">
        <v>12000</v>
      </c>
      <c r="AA24" s="73">
        <v>18000</v>
      </c>
      <c r="AB24" s="62"/>
    </row>
    <row r="25" spans="1:28" x14ac:dyDescent="0.3">
      <c r="A25" s="50"/>
      <c r="B25" s="50"/>
      <c r="C25" s="50"/>
      <c r="D25" s="50"/>
      <c r="E25" s="50"/>
      <c r="F25" s="50" t="s">
        <v>235</v>
      </c>
      <c r="G25" s="50"/>
      <c r="H25" s="51"/>
      <c r="I25" s="51"/>
      <c r="J25" s="51"/>
      <c r="K25" s="51"/>
      <c r="L25" s="51">
        <v>0</v>
      </c>
      <c r="M25" s="51">
        <v>0</v>
      </c>
      <c r="N25" s="51">
        <v>0</v>
      </c>
      <c r="O25" s="51">
        <v>0</v>
      </c>
      <c r="P25" s="51">
        <v>0</v>
      </c>
      <c r="Q25" s="51">
        <v>450</v>
      </c>
      <c r="R25" s="51">
        <v>0</v>
      </c>
      <c r="S25" s="51">
        <v>450</v>
      </c>
      <c r="T25" s="51">
        <v>0</v>
      </c>
      <c r="U25" s="51">
        <v>0</v>
      </c>
      <c r="V25" s="51">
        <v>0</v>
      </c>
      <c r="W25" s="51">
        <v>0</v>
      </c>
      <c r="X25" s="51"/>
      <c r="Y25" s="51">
        <f t="shared" si="4"/>
        <v>900</v>
      </c>
      <c r="Z25" s="51">
        <v>0</v>
      </c>
      <c r="AA25" s="73">
        <v>3000</v>
      </c>
      <c r="AB25" s="62"/>
    </row>
    <row r="26" spans="1:28" x14ac:dyDescent="0.3">
      <c r="A26" s="50"/>
      <c r="B26" s="50"/>
      <c r="C26" s="50"/>
      <c r="D26" s="50"/>
      <c r="E26" s="50"/>
      <c r="F26" s="50" t="s">
        <v>98</v>
      </c>
      <c r="G26" s="50"/>
      <c r="H26" s="51"/>
      <c r="I26" s="51"/>
      <c r="J26" s="51"/>
      <c r="K26" s="51"/>
      <c r="L26" s="51">
        <v>3650</v>
      </c>
      <c r="M26" s="51">
        <v>3250</v>
      </c>
      <c r="N26" s="51">
        <v>2800</v>
      </c>
      <c r="O26" s="51">
        <v>6100</v>
      </c>
      <c r="P26" s="51">
        <v>100</v>
      </c>
      <c r="Q26" s="51">
        <v>4900</v>
      </c>
      <c r="R26" s="51">
        <v>3500</v>
      </c>
      <c r="S26" s="51">
        <v>7650</v>
      </c>
      <c r="T26" s="51">
        <v>8000</v>
      </c>
      <c r="U26" s="51">
        <v>2600</v>
      </c>
      <c r="V26" s="51">
        <v>5150</v>
      </c>
      <c r="W26" s="51">
        <v>2550</v>
      </c>
      <c r="X26" s="51"/>
      <c r="Y26" s="51">
        <f t="shared" si="4"/>
        <v>50250</v>
      </c>
      <c r="Z26" s="51">
        <v>30000</v>
      </c>
      <c r="AA26" s="73">
        <v>47000</v>
      </c>
      <c r="AB26" s="62"/>
    </row>
    <row r="27" spans="1:28" x14ac:dyDescent="0.3">
      <c r="A27" s="50"/>
      <c r="B27" s="50"/>
      <c r="C27" s="50"/>
      <c r="D27" s="50"/>
      <c r="E27" s="50"/>
      <c r="F27" s="50" t="s">
        <v>99</v>
      </c>
      <c r="G27" s="50"/>
      <c r="H27" s="51"/>
      <c r="I27" s="51"/>
      <c r="J27" s="51"/>
      <c r="K27" s="51"/>
      <c r="L27" s="51">
        <v>2500</v>
      </c>
      <c r="M27" s="51">
        <v>6083.33</v>
      </c>
      <c r="N27" s="51">
        <v>16450</v>
      </c>
      <c r="O27" s="51">
        <v>17583.330000000002</v>
      </c>
      <c r="P27" s="51">
        <v>0</v>
      </c>
      <c r="Q27" s="51">
        <v>3050</v>
      </c>
      <c r="R27" s="51">
        <v>4000</v>
      </c>
      <c r="S27" s="51">
        <v>9050</v>
      </c>
      <c r="T27" s="51">
        <v>16650</v>
      </c>
      <c r="U27" s="51">
        <v>4000</v>
      </c>
      <c r="V27" s="51">
        <v>1725</v>
      </c>
      <c r="W27" s="51">
        <v>5357</v>
      </c>
      <c r="X27" s="51"/>
      <c r="Y27" s="51">
        <f t="shared" si="4"/>
        <v>86448.66</v>
      </c>
      <c r="Z27" s="51">
        <v>67000</v>
      </c>
      <c r="AA27" s="73">
        <v>70000</v>
      </c>
      <c r="AB27" s="62"/>
    </row>
    <row r="28" spans="1:28" x14ac:dyDescent="0.3">
      <c r="A28" s="50"/>
      <c r="B28" s="50"/>
      <c r="C28" s="50"/>
      <c r="D28" s="50"/>
      <c r="E28" s="50"/>
      <c r="F28" s="50" t="s">
        <v>100</v>
      </c>
      <c r="G28" s="50"/>
      <c r="H28" s="51"/>
      <c r="I28" s="51"/>
      <c r="J28" s="51"/>
      <c r="K28" s="51"/>
      <c r="L28" s="51">
        <v>1500</v>
      </c>
      <c r="M28" s="51">
        <v>0</v>
      </c>
      <c r="N28" s="51">
        <v>1600</v>
      </c>
      <c r="O28" s="51">
        <v>0</v>
      </c>
      <c r="P28" s="51">
        <v>3000</v>
      </c>
      <c r="Q28" s="51">
        <v>3100</v>
      </c>
      <c r="R28" s="51">
        <v>0</v>
      </c>
      <c r="S28" s="51">
        <v>3300</v>
      </c>
      <c r="T28" s="51">
        <v>1500</v>
      </c>
      <c r="U28" s="51">
        <v>1500</v>
      </c>
      <c r="V28" s="51">
        <v>0</v>
      </c>
      <c r="W28" s="51">
        <v>1500</v>
      </c>
      <c r="X28" s="51"/>
      <c r="Y28" s="51">
        <f t="shared" si="4"/>
        <v>17000</v>
      </c>
      <c r="Z28" s="51">
        <v>27000</v>
      </c>
      <c r="AA28" s="73">
        <v>17000</v>
      </c>
      <c r="AB28" s="62"/>
    </row>
    <row r="29" spans="1:28" x14ac:dyDescent="0.3">
      <c r="A29" s="50"/>
      <c r="B29" s="50"/>
      <c r="C29" s="50"/>
      <c r="D29" s="50"/>
      <c r="E29" s="50"/>
      <c r="F29" s="50" t="s">
        <v>201</v>
      </c>
      <c r="G29" s="50"/>
      <c r="H29" s="51"/>
      <c r="I29" s="51"/>
      <c r="J29" s="51"/>
      <c r="K29" s="51"/>
      <c r="L29" s="51">
        <v>0</v>
      </c>
      <c r="M29" s="51">
        <v>0</v>
      </c>
      <c r="N29" s="51">
        <v>0</v>
      </c>
      <c r="O29" s="51">
        <v>0</v>
      </c>
      <c r="P29" s="51">
        <v>300</v>
      </c>
      <c r="Q29" s="51">
        <v>0</v>
      </c>
      <c r="R29" s="51">
        <v>0</v>
      </c>
      <c r="S29" s="51">
        <v>0</v>
      </c>
      <c r="T29" s="51">
        <v>0</v>
      </c>
      <c r="U29" s="51">
        <v>0</v>
      </c>
      <c r="V29" s="51">
        <v>0</v>
      </c>
      <c r="W29" s="51">
        <v>0</v>
      </c>
      <c r="X29" s="51"/>
      <c r="Y29" s="51">
        <f t="shared" si="4"/>
        <v>300</v>
      </c>
      <c r="Z29" s="51">
        <v>300</v>
      </c>
      <c r="AA29" s="73">
        <v>300</v>
      </c>
      <c r="AB29" s="62"/>
    </row>
    <row r="30" spans="1:28" x14ac:dyDescent="0.3">
      <c r="A30" s="50"/>
      <c r="B30" s="50"/>
      <c r="C30" s="50"/>
      <c r="D30" s="50"/>
      <c r="E30" s="50"/>
      <c r="F30" s="50" t="s">
        <v>236</v>
      </c>
      <c r="G30" s="50"/>
      <c r="H30" s="51"/>
      <c r="I30" s="51"/>
      <c r="J30" s="51"/>
      <c r="K30" s="51"/>
      <c r="L30" s="51">
        <v>0</v>
      </c>
      <c r="M30" s="51">
        <v>0</v>
      </c>
      <c r="N30" s="51">
        <v>0</v>
      </c>
      <c r="O30" s="51">
        <v>-500</v>
      </c>
      <c r="P30" s="51">
        <v>500</v>
      </c>
      <c r="Q30" s="51">
        <v>2000</v>
      </c>
      <c r="R30" s="51">
        <v>1500</v>
      </c>
      <c r="S30" s="51">
        <v>0</v>
      </c>
      <c r="T30" s="51">
        <v>0</v>
      </c>
      <c r="U30" s="51">
        <v>0</v>
      </c>
      <c r="V30" s="51">
        <v>0</v>
      </c>
      <c r="W30" s="51">
        <v>0</v>
      </c>
      <c r="X30" s="51"/>
      <c r="Y30" s="51">
        <f t="shared" si="4"/>
        <v>3500</v>
      </c>
      <c r="Z30" s="51">
        <v>0</v>
      </c>
      <c r="AA30" s="73">
        <v>6500</v>
      </c>
      <c r="AB30" s="62"/>
    </row>
    <row r="31" spans="1:28" x14ac:dyDescent="0.3">
      <c r="A31" s="50"/>
      <c r="B31" s="50"/>
      <c r="C31" s="50"/>
      <c r="D31" s="50"/>
      <c r="E31" s="50"/>
      <c r="F31" s="50" t="s">
        <v>101</v>
      </c>
      <c r="G31" s="50"/>
      <c r="H31" s="51"/>
      <c r="I31" s="51"/>
      <c r="J31" s="51"/>
      <c r="K31" s="51"/>
      <c r="L31" s="51">
        <v>1750</v>
      </c>
      <c r="M31" s="51">
        <v>950</v>
      </c>
      <c r="N31" s="51">
        <v>785</v>
      </c>
      <c r="O31" s="51">
        <v>1550</v>
      </c>
      <c r="P31" s="51">
        <v>500</v>
      </c>
      <c r="Q31" s="51">
        <v>1320</v>
      </c>
      <c r="R31" s="51">
        <v>1330</v>
      </c>
      <c r="S31" s="51">
        <v>4113.1499999999996</v>
      </c>
      <c r="T31" s="51">
        <v>2765</v>
      </c>
      <c r="U31" s="51">
        <v>300</v>
      </c>
      <c r="V31" s="51">
        <v>3010</v>
      </c>
      <c r="W31" s="51">
        <v>300</v>
      </c>
      <c r="X31" s="51"/>
      <c r="Y31" s="51">
        <f t="shared" si="4"/>
        <v>18673.150000000001</v>
      </c>
      <c r="Z31" s="51">
        <v>12000</v>
      </c>
      <c r="AA31" s="73">
        <v>16000</v>
      </c>
      <c r="AB31" s="62"/>
    </row>
    <row r="32" spans="1:28" ht="15" thickBot="1" x14ac:dyDescent="0.35">
      <c r="A32" s="50"/>
      <c r="B32" s="50"/>
      <c r="C32" s="50"/>
      <c r="D32" s="50"/>
      <c r="E32" s="50"/>
      <c r="F32" s="50" t="s">
        <v>102</v>
      </c>
      <c r="G32" s="50"/>
      <c r="H32" s="51"/>
      <c r="I32" s="51"/>
      <c r="J32" s="51"/>
      <c r="K32" s="51"/>
      <c r="L32" s="51">
        <v>0</v>
      </c>
      <c r="M32" s="51">
        <v>0</v>
      </c>
      <c r="N32" s="51">
        <v>0</v>
      </c>
      <c r="O32" s="51">
        <v>0</v>
      </c>
      <c r="P32" s="51">
        <v>0</v>
      </c>
      <c r="Q32" s="51">
        <v>0</v>
      </c>
      <c r="R32" s="51">
        <v>0</v>
      </c>
      <c r="S32" s="51">
        <v>0</v>
      </c>
      <c r="T32" s="51">
        <v>0</v>
      </c>
      <c r="U32" s="51">
        <v>0</v>
      </c>
      <c r="V32" s="51">
        <v>25</v>
      </c>
      <c r="W32" s="51">
        <v>145.41999999999999</v>
      </c>
      <c r="X32" s="51"/>
      <c r="Y32" s="51">
        <f t="shared" si="4"/>
        <v>170.42</v>
      </c>
      <c r="Z32" s="51">
        <v>500</v>
      </c>
      <c r="AA32" s="73">
        <v>400</v>
      </c>
      <c r="AB32" s="62"/>
    </row>
    <row r="33" spans="1:28" ht="15" thickBot="1" x14ac:dyDescent="0.35">
      <c r="A33" s="50"/>
      <c r="B33" s="50"/>
      <c r="C33" s="50"/>
      <c r="D33" s="50"/>
      <c r="E33" s="50" t="s">
        <v>103</v>
      </c>
      <c r="F33" s="50"/>
      <c r="G33" s="50"/>
      <c r="H33" s="53"/>
      <c r="I33" s="53"/>
      <c r="J33" s="53"/>
      <c r="K33" s="53"/>
      <c r="L33" s="53">
        <f t="shared" ref="L33:W33" si="5">ROUND(SUM(L22:L32),5)</f>
        <v>18825</v>
      </c>
      <c r="M33" s="53">
        <f t="shared" si="5"/>
        <v>22560</v>
      </c>
      <c r="N33" s="53">
        <f t="shared" si="5"/>
        <v>32385</v>
      </c>
      <c r="O33" s="53">
        <f t="shared" si="5"/>
        <v>52300</v>
      </c>
      <c r="P33" s="53">
        <f t="shared" si="5"/>
        <v>12700</v>
      </c>
      <c r="Q33" s="53">
        <f t="shared" si="5"/>
        <v>37770</v>
      </c>
      <c r="R33" s="53">
        <f t="shared" si="5"/>
        <v>30580</v>
      </c>
      <c r="S33" s="53">
        <f t="shared" si="5"/>
        <v>50923.15</v>
      </c>
      <c r="T33" s="53">
        <f t="shared" si="5"/>
        <v>53915</v>
      </c>
      <c r="U33" s="53">
        <f t="shared" si="5"/>
        <v>18800</v>
      </c>
      <c r="V33" s="53">
        <f t="shared" si="5"/>
        <v>16160</v>
      </c>
      <c r="W33" s="53">
        <f t="shared" si="5"/>
        <v>21245.42</v>
      </c>
      <c r="X33" s="53"/>
      <c r="Y33" s="53">
        <f t="shared" si="4"/>
        <v>368163.57</v>
      </c>
      <c r="Z33" s="53">
        <f>ROUND(SUM(Z22:Z32),5)</f>
        <v>268800</v>
      </c>
      <c r="AA33" s="78">
        <f>ROUND(SUM(AA22:AA32),5)</f>
        <v>343200</v>
      </c>
      <c r="AB33" s="64"/>
    </row>
    <row r="34" spans="1:28" x14ac:dyDescent="0.3">
      <c r="A34" s="50"/>
      <c r="B34" s="50"/>
      <c r="C34" s="50"/>
      <c r="D34" s="50" t="s">
        <v>6</v>
      </c>
      <c r="E34" s="50"/>
      <c r="F34" s="50"/>
      <c r="G34" s="50"/>
      <c r="H34" s="51"/>
      <c r="I34" s="51"/>
      <c r="J34" s="51"/>
      <c r="K34" s="51"/>
      <c r="L34" s="51">
        <f t="shared" ref="L34:W34" si="6">ROUND(L3+L14+L21+L33,5)</f>
        <v>19157.96</v>
      </c>
      <c r="M34" s="51">
        <f t="shared" si="6"/>
        <v>32762.26</v>
      </c>
      <c r="N34" s="51">
        <f t="shared" si="6"/>
        <v>38581.82</v>
      </c>
      <c r="O34" s="51">
        <f t="shared" si="6"/>
        <v>91690.13</v>
      </c>
      <c r="P34" s="51">
        <f t="shared" si="6"/>
        <v>19284.080000000002</v>
      </c>
      <c r="Q34" s="51">
        <f t="shared" si="6"/>
        <v>247789.42</v>
      </c>
      <c r="R34" s="51">
        <f t="shared" si="6"/>
        <v>256344.78</v>
      </c>
      <c r="S34" s="51">
        <f t="shared" si="6"/>
        <v>59246.37</v>
      </c>
      <c r="T34" s="51">
        <f t="shared" si="6"/>
        <v>65460.81</v>
      </c>
      <c r="U34" s="51">
        <f t="shared" si="6"/>
        <v>87238.38</v>
      </c>
      <c r="V34" s="51">
        <f t="shared" si="6"/>
        <v>222938.27</v>
      </c>
      <c r="W34" s="51">
        <f t="shared" si="6"/>
        <v>114688.35</v>
      </c>
      <c r="X34" s="51"/>
      <c r="Y34" s="51">
        <f t="shared" si="4"/>
        <v>1255182.6299999999</v>
      </c>
      <c r="Z34" s="51">
        <f>ROUND(Z3+Z14+Z21+Z33,5)</f>
        <v>1078800</v>
      </c>
      <c r="AA34" s="60">
        <f>ROUND(AA3+AA14+AA21+AA33,5)</f>
        <v>1191000</v>
      </c>
      <c r="AB34" s="62"/>
    </row>
    <row r="35" spans="1:28" hidden="1" x14ac:dyDescent="0.3">
      <c r="A35" s="50"/>
      <c r="B35" s="50"/>
      <c r="C35" s="50"/>
      <c r="D35" s="50" t="s">
        <v>104</v>
      </c>
      <c r="E35" s="50"/>
      <c r="F35" s="50"/>
      <c r="G35" s="50"/>
      <c r="H35" s="51"/>
      <c r="I35" s="51"/>
      <c r="J35" s="51"/>
      <c r="K35" s="51"/>
      <c r="L35" s="51"/>
      <c r="M35" s="51"/>
      <c r="N35" s="51"/>
      <c r="O35" s="51"/>
      <c r="P35" s="51"/>
      <c r="Q35" s="51"/>
      <c r="R35" s="51"/>
      <c r="S35" s="51"/>
      <c r="T35" s="51"/>
      <c r="U35" s="51"/>
      <c r="V35" s="51"/>
      <c r="W35" s="51"/>
      <c r="X35" s="51"/>
      <c r="Y35" s="51"/>
      <c r="Z35" s="51"/>
      <c r="AA35" s="73"/>
      <c r="AB35" s="62"/>
    </row>
    <row r="36" spans="1:28" hidden="1" x14ac:dyDescent="0.3">
      <c r="A36" s="50"/>
      <c r="B36" s="50"/>
      <c r="C36" s="50"/>
      <c r="D36" s="50"/>
      <c r="E36" s="50" t="s">
        <v>105</v>
      </c>
      <c r="F36" s="50"/>
      <c r="G36" s="50"/>
      <c r="H36" s="51"/>
      <c r="I36" s="51"/>
      <c r="J36" s="51"/>
      <c r="K36" s="51"/>
      <c r="L36" s="51">
        <v>0</v>
      </c>
      <c r="M36" s="51">
        <v>0</v>
      </c>
      <c r="N36" s="51">
        <v>0</v>
      </c>
      <c r="O36" s="51">
        <v>0</v>
      </c>
      <c r="P36" s="51">
        <v>0</v>
      </c>
      <c r="Q36" s="51">
        <v>0</v>
      </c>
      <c r="R36" s="51">
        <v>0</v>
      </c>
      <c r="S36" s="51">
        <v>0</v>
      </c>
      <c r="T36" s="51">
        <v>0</v>
      </c>
      <c r="U36" s="51">
        <v>0</v>
      </c>
      <c r="V36" s="51">
        <v>0</v>
      </c>
      <c r="W36" s="51">
        <v>0</v>
      </c>
      <c r="X36" s="51"/>
      <c r="Y36" s="51">
        <f>ROUND(SUM(H36:X36),5)</f>
        <v>0</v>
      </c>
      <c r="Z36" s="51">
        <v>0</v>
      </c>
      <c r="AA36" s="73">
        <v>0</v>
      </c>
      <c r="AB36" s="62"/>
    </row>
    <row r="37" spans="1:28" ht="15" hidden="1" thickBot="1" x14ac:dyDescent="0.35">
      <c r="A37" s="50"/>
      <c r="B37" s="50"/>
      <c r="C37" s="50"/>
      <c r="D37" s="50" t="s">
        <v>106</v>
      </c>
      <c r="E37" s="50"/>
      <c r="F37" s="50"/>
      <c r="G37" s="50"/>
      <c r="H37" s="53"/>
      <c r="I37" s="53"/>
      <c r="J37" s="53"/>
      <c r="K37" s="53"/>
      <c r="L37" s="53">
        <f t="shared" ref="L37:W37" si="7">ROUND(SUM(L35:L36),5)</f>
        <v>0</v>
      </c>
      <c r="M37" s="53">
        <f t="shared" si="7"/>
        <v>0</v>
      </c>
      <c r="N37" s="53">
        <f t="shared" si="7"/>
        <v>0</v>
      </c>
      <c r="O37" s="53">
        <f t="shared" si="7"/>
        <v>0</v>
      </c>
      <c r="P37" s="53">
        <f t="shared" si="7"/>
        <v>0</v>
      </c>
      <c r="Q37" s="53">
        <f t="shared" si="7"/>
        <v>0</v>
      </c>
      <c r="R37" s="53">
        <f t="shared" si="7"/>
        <v>0</v>
      </c>
      <c r="S37" s="53">
        <f t="shared" si="7"/>
        <v>0</v>
      </c>
      <c r="T37" s="53">
        <f t="shared" si="7"/>
        <v>0</v>
      </c>
      <c r="U37" s="53">
        <f t="shared" si="7"/>
        <v>0</v>
      </c>
      <c r="V37" s="53">
        <f t="shared" si="7"/>
        <v>0</v>
      </c>
      <c r="W37" s="53">
        <f t="shared" si="7"/>
        <v>0</v>
      </c>
      <c r="X37" s="53"/>
      <c r="Y37" s="53">
        <f>ROUND(SUM(H37:X37),5)</f>
        <v>0</v>
      </c>
      <c r="Z37" s="53">
        <f>ROUND(SUM(Z35:Z36),5)</f>
        <v>0</v>
      </c>
      <c r="AA37" s="75">
        <f>ROUND(SUM(AA35:AA36),5)</f>
        <v>0</v>
      </c>
      <c r="AB37" s="64"/>
    </row>
    <row r="38" spans="1:28" hidden="1" x14ac:dyDescent="0.3">
      <c r="A38" s="50"/>
      <c r="B38" s="50"/>
      <c r="C38" s="50" t="s">
        <v>107</v>
      </c>
      <c r="D38" s="50"/>
      <c r="E38" s="50"/>
      <c r="F38" s="50"/>
      <c r="G38" s="50"/>
      <c r="H38" s="51"/>
      <c r="I38" s="51"/>
      <c r="J38" s="51"/>
      <c r="K38" s="51"/>
      <c r="L38" s="51">
        <f t="shared" ref="L38:W38" si="8">ROUND(L34-L37,5)</f>
        <v>19157.96</v>
      </c>
      <c r="M38" s="51">
        <f t="shared" si="8"/>
        <v>32762.26</v>
      </c>
      <c r="N38" s="51">
        <f t="shared" si="8"/>
        <v>38581.82</v>
      </c>
      <c r="O38" s="51">
        <f t="shared" si="8"/>
        <v>91690.13</v>
      </c>
      <c r="P38" s="51">
        <f t="shared" si="8"/>
        <v>19284.080000000002</v>
      </c>
      <c r="Q38" s="51">
        <f t="shared" si="8"/>
        <v>247789.42</v>
      </c>
      <c r="R38" s="51">
        <f t="shared" si="8"/>
        <v>256344.78</v>
      </c>
      <c r="S38" s="51">
        <f t="shared" si="8"/>
        <v>59246.37</v>
      </c>
      <c r="T38" s="51">
        <f t="shared" si="8"/>
        <v>65460.81</v>
      </c>
      <c r="U38" s="51">
        <f t="shared" si="8"/>
        <v>87238.38</v>
      </c>
      <c r="V38" s="51">
        <f t="shared" si="8"/>
        <v>222938.27</v>
      </c>
      <c r="W38" s="51">
        <f t="shared" si="8"/>
        <v>114688.35</v>
      </c>
      <c r="X38" s="51"/>
      <c r="Y38" s="51">
        <f>ROUND(SUM(H38:X38),5)</f>
        <v>1255182.6299999999</v>
      </c>
      <c r="Z38" s="51">
        <f>ROUND(Z34-Z37,5)</f>
        <v>1078800</v>
      </c>
      <c r="AA38" s="73">
        <f>ROUND(AA34-AA37,5)</f>
        <v>1191000</v>
      </c>
      <c r="AB38" s="62"/>
    </row>
    <row r="39" spans="1:28" x14ac:dyDescent="0.3">
      <c r="A39" s="50"/>
      <c r="B39" s="50"/>
      <c r="C39" s="50"/>
      <c r="D39" s="50" t="s">
        <v>7</v>
      </c>
      <c r="E39" s="50"/>
      <c r="F39" s="50"/>
      <c r="G39" s="50"/>
      <c r="H39" s="51"/>
      <c r="I39" s="51"/>
      <c r="J39" s="51"/>
      <c r="K39" s="51"/>
      <c r="L39" s="51"/>
      <c r="M39" s="51"/>
      <c r="N39" s="51"/>
      <c r="O39" s="51"/>
      <c r="P39" s="51"/>
      <c r="Q39" s="51"/>
      <c r="R39" s="51"/>
      <c r="S39" s="51"/>
      <c r="T39" s="51"/>
      <c r="U39" s="51"/>
      <c r="V39" s="51"/>
      <c r="W39" s="51"/>
      <c r="X39" s="51"/>
      <c r="Y39" s="51"/>
      <c r="Z39" s="51"/>
      <c r="AA39" s="60"/>
      <c r="AB39" s="62"/>
    </row>
    <row r="40" spans="1:28" x14ac:dyDescent="0.3">
      <c r="A40" s="50"/>
      <c r="B40" s="50"/>
      <c r="C40" s="50"/>
      <c r="D40" s="50"/>
      <c r="E40" s="50" t="s">
        <v>108</v>
      </c>
      <c r="F40" s="50"/>
      <c r="G40" s="50"/>
      <c r="H40" s="51"/>
      <c r="I40" s="51"/>
      <c r="J40" s="51"/>
      <c r="K40" s="51"/>
      <c r="L40" s="51"/>
      <c r="M40" s="51"/>
      <c r="N40" s="51"/>
      <c r="O40" s="51"/>
      <c r="P40" s="51"/>
      <c r="Q40" s="51"/>
      <c r="R40" s="51"/>
      <c r="S40" s="51"/>
      <c r="T40" s="51"/>
      <c r="U40" s="51"/>
      <c r="V40" s="51"/>
      <c r="W40" s="51"/>
      <c r="X40" s="51"/>
      <c r="Y40" s="51"/>
      <c r="Z40" s="51"/>
      <c r="AA40" s="60"/>
      <c r="AB40" s="62"/>
    </row>
    <row r="41" spans="1:28" x14ac:dyDescent="0.3">
      <c r="A41" s="50"/>
      <c r="B41" s="50"/>
      <c r="C41" s="50"/>
      <c r="D41" s="50"/>
      <c r="E41" s="50"/>
      <c r="F41" s="50" t="s">
        <v>109</v>
      </c>
      <c r="G41" s="50"/>
      <c r="H41" s="51"/>
      <c r="I41" s="51"/>
      <c r="J41" s="51"/>
      <c r="K41" s="51"/>
      <c r="L41" s="51"/>
      <c r="M41" s="51"/>
      <c r="N41" s="51"/>
      <c r="O41" s="51"/>
      <c r="P41" s="51"/>
      <c r="Q41" s="51"/>
      <c r="R41" s="51"/>
      <c r="S41" s="51"/>
      <c r="T41" s="51"/>
      <c r="U41" s="51"/>
      <c r="V41" s="51"/>
      <c r="W41" s="51"/>
      <c r="X41" s="51"/>
      <c r="Y41" s="51"/>
      <c r="Z41" s="51"/>
      <c r="AA41" s="60"/>
      <c r="AB41" s="62"/>
    </row>
    <row r="42" spans="1:28" x14ac:dyDescent="0.3">
      <c r="A42" s="50"/>
      <c r="B42" s="50"/>
      <c r="C42" s="50"/>
      <c r="D42" s="50"/>
      <c r="E42" s="50"/>
      <c r="F42" s="50"/>
      <c r="G42" s="50" t="s">
        <v>110</v>
      </c>
      <c r="H42" s="51"/>
      <c r="I42" s="51"/>
      <c r="J42" s="51"/>
      <c r="K42" s="51"/>
      <c r="L42" s="51">
        <v>8942.48</v>
      </c>
      <c r="M42" s="51">
        <v>16476.650000000001</v>
      </c>
      <c r="N42" s="51">
        <v>17665.79</v>
      </c>
      <c r="O42" s="51">
        <v>27986.11</v>
      </c>
      <c r="P42" s="51">
        <v>14362.23</v>
      </c>
      <c r="Q42" s="51">
        <v>14423.56</v>
      </c>
      <c r="R42" s="51">
        <v>24698.48</v>
      </c>
      <c r="S42" s="51">
        <v>16746.79</v>
      </c>
      <c r="T42" s="51">
        <v>16868.52</v>
      </c>
      <c r="U42" s="51">
        <v>18479.37</v>
      </c>
      <c r="V42" s="51">
        <v>26898.32</v>
      </c>
      <c r="W42" s="51">
        <v>21343.49</v>
      </c>
      <c r="X42" s="51"/>
      <c r="Y42" s="51">
        <f t="shared" ref="Y42:Y47" si="9">ROUND(SUM(H42:X42),5)</f>
        <v>224891.79</v>
      </c>
      <c r="Z42" s="51">
        <v>235000</v>
      </c>
      <c r="AA42" s="60">
        <v>280000</v>
      </c>
      <c r="AB42" s="62" t="s">
        <v>210</v>
      </c>
    </row>
    <row r="43" spans="1:28" x14ac:dyDescent="0.3">
      <c r="A43" s="50"/>
      <c r="B43" s="50"/>
      <c r="C43" s="50"/>
      <c r="D43" s="50"/>
      <c r="E43" s="50"/>
      <c r="F43" s="50"/>
      <c r="G43" s="50" t="s">
        <v>216</v>
      </c>
      <c r="H43" s="51"/>
      <c r="I43" s="51"/>
      <c r="J43" s="51"/>
      <c r="K43" s="51"/>
      <c r="L43" s="51">
        <v>0</v>
      </c>
      <c r="M43" s="51">
        <v>0</v>
      </c>
      <c r="N43" s="51">
        <v>0</v>
      </c>
      <c r="O43" s="51">
        <v>0</v>
      </c>
      <c r="P43" s="51">
        <v>0</v>
      </c>
      <c r="Q43" s="51">
        <v>0</v>
      </c>
      <c r="R43" s="51">
        <v>0</v>
      </c>
      <c r="S43" s="51">
        <v>0</v>
      </c>
      <c r="T43" s="51">
        <v>0</v>
      </c>
      <c r="U43" s="51">
        <v>0</v>
      </c>
      <c r="V43" s="51">
        <v>0</v>
      </c>
      <c r="W43" s="51">
        <v>0</v>
      </c>
      <c r="X43" s="51"/>
      <c r="Y43" s="51">
        <f t="shared" si="9"/>
        <v>0</v>
      </c>
      <c r="Z43" s="51">
        <v>43680</v>
      </c>
      <c r="AA43" s="60">
        <v>43680</v>
      </c>
      <c r="AB43" s="62" t="s">
        <v>251</v>
      </c>
    </row>
    <row r="44" spans="1:28" x14ac:dyDescent="0.3">
      <c r="A44" s="50"/>
      <c r="B44" s="50"/>
      <c r="C44" s="50"/>
      <c r="D44" s="50"/>
      <c r="E44" s="50"/>
      <c r="F44" s="50"/>
      <c r="G44" s="50" t="s">
        <v>111</v>
      </c>
      <c r="H44" s="51"/>
      <c r="I44" s="51"/>
      <c r="J44" s="51"/>
      <c r="K44" s="51"/>
      <c r="L44" s="51">
        <v>0</v>
      </c>
      <c r="M44" s="51">
        <v>0</v>
      </c>
      <c r="N44" s="51">
        <v>0</v>
      </c>
      <c r="O44" s="51">
        <v>0</v>
      </c>
      <c r="P44" s="51">
        <v>0</v>
      </c>
      <c r="Q44" s="51">
        <v>3986.45</v>
      </c>
      <c r="R44" s="51">
        <v>0</v>
      </c>
      <c r="S44" s="51">
        <v>0</v>
      </c>
      <c r="T44" s="51">
        <v>0</v>
      </c>
      <c r="U44" s="51">
        <v>0</v>
      </c>
      <c r="V44" s="51">
        <v>0</v>
      </c>
      <c r="W44" s="51">
        <v>0</v>
      </c>
      <c r="X44" s="51"/>
      <c r="Y44" s="51">
        <f t="shared" si="9"/>
        <v>3986.45</v>
      </c>
      <c r="Z44" s="51">
        <v>4500</v>
      </c>
      <c r="AA44" s="60">
        <v>5000</v>
      </c>
      <c r="AB44" s="62" t="s">
        <v>210</v>
      </c>
    </row>
    <row r="45" spans="1:28" x14ac:dyDescent="0.3">
      <c r="A45" s="50"/>
      <c r="B45" s="50"/>
      <c r="C45" s="50"/>
      <c r="D45" s="50"/>
      <c r="E45" s="50"/>
      <c r="F45" s="50"/>
      <c r="G45" s="50" t="s">
        <v>243</v>
      </c>
      <c r="H45" s="51"/>
      <c r="I45" s="51"/>
      <c r="J45" s="51"/>
      <c r="K45" s="51"/>
      <c r="L45" s="51">
        <v>0</v>
      </c>
      <c r="M45" s="51">
        <v>0</v>
      </c>
      <c r="N45" s="51">
        <v>0</v>
      </c>
      <c r="O45" s="51">
        <v>0</v>
      </c>
      <c r="P45" s="51">
        <v>0</v>
      </c>
      <c r="Q45" s="51">
        <v>0</v>
      </c>
      <c r="R45" s="51">
        <v>0</v>
      </c>
      <c r="S45" s="51">
        <v>0</v>
      </c>
      <c r="T45" s="51">
        <v>0</v>
      </c>
      <c r="U45" s="51">
        <v>0</v>
      </c>
      <c r="V45" s="51">
        <v>0</v>
      </c>
      <c r="W45" s="51">
        <v>0</v>
      </c>
      <c r="X45" s="51"/>
      <c r="Y45" s="51">
        <f t="shared" si="9"/>
        <v>0</v>
      </c>
      <c r="Z45" s="51">
        <v>5100</v>
      </c>
      <c r="AA45" s="60">
        <v>5500</v>
      </c>
      <c r="AB45" s="62" t="s">
        <v>210</v>
      </c>
    </row>
    <row r="46" spans="1:28" ht="15" thickBot="1" x14ac:dyDescent="0.35">
      <c r="A46" s="50"/>
      <c r="B46" s="50"/>
      <c r="C46" s="50"/>
      <c r="D46" s="50"/>
      <c r="E46" s="50"/>
      <c r="F46" s="50"/>
      <c r="G46" s="50" t="s">
        <v>112</v>
      </c>
      <c r="H46" s="52"/>
      <c r="I46" s="52"/>
      <c r="J46" s="52"/>
      <c r="K46" s="52"/>
      <c r="L46" s="52">
        <v>35.64</v>
      </c>
      <c r="M46" s="52">
        <v>35.64</v>
      </c>
      <c r="N46" s="52">
        <v>35.64</v>
      </c>
      <c r="O46" s="52">
        <v>35.64</v>
      </c>
      <c r="P46" s="52">
        <v>35.64</v>
      </c>
      <c r="Q46" s="52">
        <v>35.64</v>
      </c>
      <c r="R46" s="52">
        <v>35.64</v>
      </c>
      <c r="S46" s="52">
        <v>35.64</v>
      </c>
      <c r="T46" s="52">
        <v>35.64</v>
      </c>
      <c r="U46" s="52">
        <v>35.64</v>
      </c>
      <c r="V46" s="52">
        <v>35.64</v>
      </c>
      <c r="W46" s="52">
        <v>35.64</v>
      </c>
      <c r="X46" s="52"/>
      <c r="Y46" s="52">
        <f t="shared" si="9"/>
        <v>427.68</v>
      </c>
      <c r="Z46" s="52">
        <v>450</v>
      </c>
      <c r="AA46" s="74">
        <v>450</v>
      </c>
      <c r="AB46" s="63"/>
    </row>
    <row r="47" spans="1:28" x14ac:dyDescent="0.3">
      <c r="A47" s="50"/>
      <c r="B47" s="50"/>
      <c r="C47" s="50"/>
      <c r="D47" s="50"/>
      <c r="E47" s="50"/>
      <c r="F47" s="50" t="s">
        <v>113</v>
      </c>
      <c r="G47" s="50"/>
      <c r="H47" s="51"/>
      <c r="I47" s="51"/>
      <c r="J47" s="51"/>
      <c r="K47" s="51"/>
      <c r="L47" s="51">
        <f t="shared" ref="L47:W47" si="10">ROUND(SUM(L41:L46),5)</f>
        <v>8978.1200000000008</v>
      </c>
      <c r="M47" s="51">
        <f t="shared" si="10"/>
        <v>16512.29</v>
      </c>
      <c r="N47" s="51">
        <f t="shared" si="10"/>
        <v>17701.43</v>
      </c>
      <c r="O47" s="51">
        <f t="shared" si="10"/>
        <v>28021.75</v>
      </c>
      <c r="P47" s="51">
        <f t="shared" si="10"/>
        <v>14397.87</v>
      </c>
      <c r="Q47" s="51">
        <f t="shared" si="10"/>
        <v>18445.650000000001</v>
      </c>
      <c r="R47" s="51">
        <f t="shared" si="10"/>
        <v>24734.12</v>
      </c>
      <c r="S47" s="51">
        <f t="shared" si="10"/>
        <v>16782.43</v>
      </c>
      <c r="T47" s="51">
        <f t="shared" si="10"/>
        <v>16904.16</v>
      </c>
      <c r="U47" s="51">
        <f t="shared" si="10"/>
        <v>18515.009999999998</v>
      </c>
      <c r="V47" s="51">
        <f t="shared" si="10"/>
        <v>26933.96</v>
      </c>
      <c r="W47" s="51">
        <f t="shared" si="10"/>
        <v>21379.13</v>
      </c>
      <c r="X47" s="51"/>
      <c r="Y47" s="51">
        <f t="shared" si="9"/>
        <v>229305.92</v>
      </c>
      <c r="Z47" s="51">
        <f>ROUND(SUM(Z41:Z46),5)</f>
        <v>288730</v>
      </c>
      <c r="AA47" s="60">
        <f>ROUND(SUM(AA41:AA46),5)</f>
        <v>334630</v>
      </c>
      <c r="AB47" s="62"/>
    </row>
    <row r="48" spans="1:28" x14ac:dyDescent="0.3">
      <c r="A48" s="50"/>
      <c r="B48" s="50"/>
      <c r="C48" s="50"/>
      <c r="D48" s="50"/>
      <c r="E48" s="50"/>
      <c r="F48" s="50" t="s">
        <v>114</v>
      </c>
      <c r="G48" s="50"/>
      <c r="H48" s="51"/>
      <c r="I48" s="51"/>
      <c r="J48" s="51"/>
      <c r="K48" s="51"/>
      <c r="L48" s="51"/>
      <c r="M48" s="51"/>
      <c r="N48" s="51"/>
      <c r="O48" s="51"/>
      <c r="P48" s="51"/>
      <c r="Q48" s="51"/>
      <c r="R48" s="51"/>
      <c r="S48" s="51"/>
      <c r="T48" s="51"/>
      <c r="U48" s="51"/>
      <c r="V48" s="51"/>
      <c r="W48" s="51"/>
      <c r="X48" s="51"/>
      <c r="Y48" s="51"/>
      <c r="Z48" s="51"/>
      <c r="AA48" s="60"/>
      <c r="AB48" s="62"/>
    </row>
    <row r="49" spans="1:28" x14ac:dyDescent="0.3">
      <c r="A49" s="50"/>
      <c r="B49" s="50"/>
      <c r="C49" s="50"/>
      <c r="D49" s="50"/>
      <c r="E49" s="50"/>
      <c r="F49" s="50"/>
      <c r="G49" s="50" t="s">
        <v>115</v>
      </c>
      <c r="H49" s="51"/>
      <c r="I49" s="51"/>
      <c r="J49" s="51"/>
      <c r="K49" s="51"/>
      <c r="L49" s="51">
        <v>1292.3</v>
      </c>
      <c r="M49" s="51">
        <v>1764.12</v>
      </c>
      <c r="N49" s="51">
        <v>589.02</v>
      </c>
      <c r="O49" s="51">
        <v>2195.9699999999998</v>
      </c>
      <c r="P49" s="51">
        <v>1217.4100000000001</v>
      </c>
      <c r="Q49" s="51">
        <v>1220.48</v>
      </c>
      <c r="R49" s="51">
        <v>1228.23</v>
      </c>
      <c r="S49" s="51">
        <v>1225.46</v>
      </c>
      <c r="T49" s="51">
        <v>1234.52</v>
      </c>
      <c r="U49" s="51">
        <v>1921.95</v>
      </c>
      <c r="V49" s="51">
        <v>1239.45</v>
      </c>
      <c r="W49" s="51">
        <v>1365.34</v>
      </c>
      <c r="X49" s="51"/>
      <c r="Y49" s="51">
        <f>ROUND(SUM(H49:X49),5)</f>
        <v>16494.25</v>
      </c>
      <c r="Z49" s="51">
        <v>16100</v>
      </c>
      <c r="AA49" s="60">
        <v>21000</v>
      </c>
      <c r="AB49" s="62" t="s">
        <v>210</v>
      </c>
    </row>
    <row r="50" spans="1:28" ht="15" thickBot="1" x14ac:dyDescent="0.35">
      <c r="A50" s="50"/>
      <c r="B50" s="50"/>
      <c r="C50" s="50"/>
      <c r="D50" s="50"/>
      <c r="E50" s="50"/>
      <c r="F50" s="50"/>
      <c r="G50" s="50" t="s">
        <v>116</v>
      </c>
      <c r="H50" s="52"/>
      <c r="I50" s="52"/>
      <c r="J50" s="52"/>
      <c r="K50" s="52"/>
      <c r="L50" s="52">
        <v>126.98</v>
      </c>
      <c r="M50" s="52">
        <v>589.03</v>
      </c>
      <c r="N50" s="52">
        <v>-589.03</v>
      </c>
      <c r="O50" s="52">
        <v>0</v>
      </c>
      <c r="P50" s="52">
        <v>0</v>
      </c>
      <c r="Q50" s="52">
        <v>0</v>
      </c>
      <c r="R50" s="52">
        <v>0</v>
      </c>
      <c r="S50" s="52">
        <v>0</v>
      </c>
      <c r="T50" s="52">
        <v>0</v>
      </c>
      <c r="U50" s="52">
        <v>641.02</v>
      </c>
      <c r="V50" s="52">
        <v>-641.02</v>
      </c>
      <c r="W50" s="52">
        <v>-126.98</v>
      </c>
      <c r="X50" s="52"/>
      <c r="Y50" s="52">
        <f>ROUND(SUM(H50:X50),5)</f>
        <v>0</v>
      </c>
      <c r="Z50" s="52">
        <v>0</v>
      </c>
      <c r="AA50" s="59">
        <v>0</v>
      </c>
      <c r="AB50" s="63"/>
    </row>
    <row r="51" spans="1:28" x14ac:dyDescent="0.3">
      <c r="A51" s="50"/>
      <c r="B51" s="50"/>
      <c r="C51" s="50"/>
      <c r="D51" s="50"/>
      <c r="E51" s="50"/>
      <c r="F51" s="50" t="s">
        <v>117</v>
      </c>
      <c r="G51" s="50"/>
      <c r="H51" s="51"/>
      <c r="I51" s="51"/>
      <c r="J51" s="51"/>
      <c r="K51" s="51"/>
      <c r="L51" s="51">
        <f t="shared" ref="L51:W51" si="11">ROUND(SUM(L48:L50),5)</f>
        <v>1419.28</v>
      </c>
      <c r="M51" s="51">
        <f t="shared" si="11"/>
        <v>2353.15</v>
      </c>
      <c r="N51" s="51">
        <f t="shared" si="11"/>
        <v>-0.01</v>
      </c>
      <c r="O51" s="51">
        <f t="shared" si="11"/>
        <v>2195.9699999999998</v>
      </c>
      <c r="P51" s="51">
        <f t="shared" si="11"/>
        <v>1217.4100000000001</v>
      </c>
      <c r="Q51" s="51">
        <f t="shared" si="11"/>
        <v>1220.48</v>
      </c>
      <c r="R51" s="51">
        <f t="shared" si="11"/>
        <v>1228.23</v>
      </c>
      <c r="S51" s="51">
        <f t="shared" si="11"/>
        <v>1225.46</v>
      </c>
      <c r="T51" s="51">
        <f t="shared" si="11"/>
        <v>1234.52</v>
      </c>
      <c r="U51" s="51">
        <f t="shared" si="11"/>
        <v>2562.9699999999998</v>
      </c>
      <c r="V51" s="51">
        <f t="shared" si="11"/>
        <v>598.42999999999995</v>
      </c>
      <c r="W51" s="51">
        <f t="shared" si="11"/>
        <v>1238.3599999999999</v>
      </c>
      <c r="X51" s="51"/>
      <c r="Y51" s="51">
        <f>ROUND(SUM(H51:X51),5)</f>
        <v>16494.25</v>
      </c>
      <c r="Z51" s="51">
        <f>ROUND(SUM(Z48:Z50),5)</f>
        <v>16100</v>
      </c>
      <c r="AA51" s="60">
        <f>ROUND(SUM(AA48:AA50),5)</f>
        <v>21000</v>
      </c>
      <c r="AB51" s="62"/>
    </row>
    <row r="52" spans="1:28" x14ac:dyDescent="0.3">
      <c r="A52" s="50"/>
      <c r="B52" s="50"/>
      <c r="C52" s="50"/>
      <c r="D52" s="50"/>
      <c r="E52" s="50"/>
      <c r="F52" s="50" t="s">
        <v>118</v>
      </c>
      <c r="G52" s="50"/>
      <c r="H52" s="51"/>
      <c r="I52" s="51"/>
      <c r="J52" s="51"/>
      <c r="K52" s="51"/>
      <c r="L52" s="51"/>
      <c r="M52" s="51"/>
      <c r="N52" s="51"/>
      <c r="O52" s="51"/>
      <c r="P52" s="51"/>
      <c r="Q52" s="51"/>
      <c r="R52" s="51"/>
      <c r="S52" s="51"/>
      <c r="T52" s="51"/>
      <c r="U52" s="51"/>
      <c r="V52" s="51"/>
      <c r="W52" s="51"/>
      <c r="X52" s="51"/>
      <c r="Y52" s="51"/>
      <c r="Z52" s="51"/>
      <c r="AA52" s="60"/>
      <c r="AB52" s="62"/>
    </row>
    <row r="53" spans="1:28" ht="21.6" x14ac:dyDescent="0.3">
      <c r="A53" s="50"/>
      <c r="B53" s="50"/>
      <c r="C53" s="50"/>
      <c r="D53" s="50"/>
      <c r="E53" s="50"/>
      <c r="F53" s="50"/>
      <c r="G53" s="50" t="s">
        <v>119</v>
      </c>
      <c r="H53" s="51"/>
      <c r="I53" s="51"/>
      <c r="J53" s="51"/>
      <c r="K53" s="51"/>
      <c r="L53" s="51">
        <v>559.08000000000004</v>
      </c>
      <c r="M53" s="51">
        <v>1068.06</v>
      </c>
      <c r="N53" s="51">
        <v>1141.78</v>
      </c>
      <c r="O53" s="51">
        <v>1828.14</v>
      </c>
      <c r="P53" s="51">
        <v>890.47</v>
      </c>
      <c r="Q53" s="51">
        <v>1187.93</v>
      </c>
      <c r="R53" s="51">
        <v>1531.32</v>
      </c>
      <c r="S53" s="51">
        <v>1084.8</v>
      </c>
      <c r="T53" s="51">
        <v>1092.3599999999999</v>
      </c>
      <c r="U53" s="51">
        <v>1192.23</v>
      </c>
      <c r="V53" s="51">
        <v>1667.7</v>
      </c>
      <c r="W53" s="51">
        <v>1411.65</v>
      </c>
      <c r="X53" s="51"/>
      <c r="Y53" s="51">
        <f>ROUND(SUM(H53:X53),5)</f>
        <v>14655.52</v>
      </c>
      <c r="Z53" s="51">
        <v>19000</v>
      </c>
      <c r="AA53" s="73">
        <f>ROUND((AA42+AA44+AA45+AA73)*0.062,0)</f>
        <v>18709</v>
      </c>
      <c r="AB53" s="62" t="s">
        <v>211</v>
      </c>
    </row>
    <row r="54" spans="1:28" ht="22.2" thickBot="1" x14ac:dyDescent="0.35">
      <c r="A54" s="50"/>
      <c r="B54" s="50"/>
      <c r="C54" s="50"/>
      <c r="D54" s="50"/>
      <c r="E54" s="50"/>
      <c r="F54" s="50"/>
      <c r="G54" s="50" t="s">
        <v>120</v>
      </c>
      <c r="H54" s="52"/>
      <c r="I54" s="52"/>
      <c r="J54" s="52"/>
      <c r="K54" s="52"/>
      <c r="L54" s="52">
        <v>130.76</v>
      </c>
      <c r="M54" s="52">
        <v>249.81</v>
      </c>
      <c r="N54" s="52">
        <v>267.06</v>
      </c>
      <c r="O54" s="52">
        <v>427.6</v>
      </c>
      <c r="P54" s="52">
        <v>208.26</v>
      </c>
      <c r="Q54" s="52">
        <v>277.83999999999997</v>
      </c>
      <c r="R54" s="52">
        <v>358.11</v>
      </c>
      <c r="S54" s="52">
        <v>253.72</v>
      </c>
      <c r="T54" s="52">
        <v>255.51</v>
      </c>
      <c r="U54" s="52">
        <v>278.86</v>
      </c>
      <c r="V54" s="52">
        <v>390.03</v>
      </c>
      <c r="W54" s="52">
        <v>330.2</v>
      </c>
      <c r="X54" s="52"/>
      <c r="Y54" s="52">
        <f>ROUND(SUM(H54:X54),5)</f>
        <v>3427.76</v>
      </c>
      <c r="Z54" s="52">
        <v>4000</v>
      </c>
      <c r="AA54" s="74">
        <f>ROUND((AA42+AA44+AA45+AA73)*0.0145,0)</f>
        <v>4375</v>
      </c>
      <c r="AB54" s="63" t="s">
        <v>211</v>
      </c>
    </row>
    <row r="55" spans="1:28" x14ac:dyDescent="0.3">
      <c r="A55" s="50"/>
      <c r="B55" s="50"/>
      <c r="C55" s="50"/>
      <c r="D55" s="50"/>
      <c r="E55" s="50"/>
      <c r="F55" s="50" t="s">
        <v>121</v>
      </c>
      <c r="G55" s="50"/>
      <c r="H55" s="51"/>
      <c r="I55" s="51"/>
      <c r="J55" s="51"/>
      <c r="K55" s="51"/>
      <c r="L55" s="51">
        <f t="shared" ref="L55:W55" si="12">ROUND(SUM(L52:L54),5)</f>
        <v>689.84</v>
      </c>
      <c r="M55" s="51">
        <f t="shared" si="12"/>
        <v>1317.87</v>
      </c>
      <c r="N55" s="51">
        <f t="shared" si="12"/>
        <v>1408.84</v>
      </c>
      <c r="O55" s="51">
        <f t="shared" si="12"/>
        <v>2255.7399999999998</v>
      </c>
      <c r="P55" s="51">
        <f t="shared" si="12"/>
        <v>1098.73</v>
      </c>
      <c r="Q55" s="51">
        <f t="shared" si="12"/>
        <v>1465.77</v>
      </c>
      <c r="R55" s="51">
        <f t="shared" si="12"/>
        <v>1889.43</v>
      </c>
      <c r="S55" s="51">
        <f t="shared" si="12"/>
        <v>1338.52</v>
      </c>
      <c r="T55" s="51">
        <f t="shared" si="12"/>
        <v>1347.87</v>
      </c>
      <c r="U55" s="51">
        <f t="shared" si="12"/>
        <v>1471.09</v>
      </c>
      <c r="V55" s="51">
        <f t="shared" si="12"/>
        <v>2057.73</v>
      </c>
      <c r="W55" s="51">
        <f t="shared" si="12"/>
        <v>1741.85</v>
      </c>
      <c r="X55" s="51"/>
      <c r="Y55" s="51">
        <f>ROUND(SUM(H55:X55),5)</f>
        <v>18083.28</v>
      </c>
      <c r="Z55" s="51">
        <f>ROUND(SUM(Z52:Z54),5)</f>
        <v>23000</v>
      </c>
      <c r="AA55" s="60">
        <f>ROUND(SUM(AA52:AA54),5)</f>
        <v>23084</v>
      </c>
      <c r="AB55" s="62"/>
    </row>
    <row r="56" spans="1:28" x14ac:dyDescent="0.3">
      <c r="A56" s="50"/>
      <c r="B56" s="50"/>
      <c r="C56" s="50"/>
      <c r="D56" s="50"/>
      <c r="E56" s="50"/>
      <c r="F56" s="50" t="s">
        <v>122</v>
      </c>
      <c r="G56" s="50"/>
      <c r="H56" s="51"/>
      <c r="I56" s="51"/>
      <c r="J56" s="51"/>
      <c r="K56" s="51"/>
      <c r="L56" s="51"/>
      <c r="M56" s="51"/>
      <c r="N56" s="51"/>
      <c r="O56" s="51"/>
      <c r="P56" s="51"/>
      <c r="Q56" s="51"/>
      <c r="R56" s="51"/>
      <c r="S56" s="51"/>
      <c r="T56" s="51"/>
      <c r="U56" s="51"/>
      <c r="V56" s="51"/>
      <c r="W56" s="51"/>
      <c r="X56" s="51"/>
      <c r="Y56" s="51"/>
      <c r="Z56" s="51"/>
      <c r="AA56" s="60"/>
      <c r="AB56" s="62"/>
    </row>
    <row r="57" spans="1:28" x14ac:dyDescent="0.3">
      <c r="A57" s="50"/>
      <c r="B57" s="50"/>
      <c r="C57" s="50"/>
      <c r="D57" s="50"/>
      <c r="E57" s="50"/>
      <c r="F57" s="50"/>
      <c r="G57" s="50" t="s">
        <v>123</v>
      </c>
      <c r="H57" s="51"/>
      <c r="I57" s="51"/>
      <c r="J57" s="51"/>
      <c r="K57" s="51"/>
      <c r="L57" s="51">
        <v>3878.65</v>
      </c>
      <c r="M57" s="51">
        <v>3212.66</v>
      </c>
      <c r="N57" s="51">
        <v>0</v>
      </c>
      <c r="O57" s="51">
        <v>3212.66</v>
      </c>
      <c r="P57" s="51">
        <v>3212.66</v>
      </c>
      <c r="Q57" s="51">
        <v>3212.66</v>
      </c>
      <c r="R57" s="51">
        <v>3254.09</v>
      </c>
      <c r="S57" s="51">
        <v>3254.09</v>
      </c>
      <c r="T57" s="51">
        <v>4596.99</v>
      </c>
      <c r="U57" s="51">
        <v>0</v>
      </c>
      <c r="V57" s="51">
        <v>5212.17</v>
      </c>
      <c r="W57" s="51">
        <v>8800.1</v>
      </c>
      <c r="X57" s="51"/>
      <c r="Y57" s="51">
        <f>ROUND(SUM(H57:X57),5)</f>
        <v>41846.730000000003</v>
      </c>
      <c r="Z57" s="51">
        <v>60000</v>
      </c>
      <c r="AA57" s="60">
        <v>60000</v>
      </c>
      <c r="AB57" s="62" t="s">
        <v>210</v>
      </c>
    </row>
    <row r="58" spans="1:28" x14ac:dyDescent="0.3">
      <c r="A58" s="50"/>
      <c r="B58" s="50"/>
      <c r="C58" s="50"/>
      <c r="D58" s="50"/>
      <c r="E58" s="50"/>
      <c r="F58" s="50"/>
      <c r="G58" s="50" t="s">
        <v>124</v>
      </c>
      <c r="H58" s="51"/>
      <c r="I58" s="51"/>
      <c r="J58" s="51"/>
      <c r="K58" s="51"/>
      <c r="L58" s="51">
        <v>46.72</v>
      </c>
      <c r="M58" s="51">
        <v>40.33</v>
      </c>
      <c r="N58" s="51">
        <v>40.33</v>
      </c>
      <c r="O58" s="51">
        <v>40.33</v>
      </c>
      <c r="P58" s="51">
        <v>40.33</v>
      </c>
      <c r="Q58" s="51">
        <v>40.33</v>
      </c>
      <c r="R58" s="51">
        <v>49.23</v>
      </c>
      <c r="S58" s="51">
        <v>0</v>
      </c>
      <c r="T58" s="51">
        <v>98.46</v>
      </c>
      <c r="U58" s="51">
        <v>65.28</v>
      </c>
      <c r="V58" s="51">
        <v>65.28</v>
      </c>
      <c r="W58" s="51">
        <v>112</v>
      </c>
      <c r="X58" s="51"/>
      <c r="Y58" s="51">
        <f>ROUND(SUM(H58:X58),5)</f>
        <v>638.62</v>
      </c>
      <c r="Z58" s="51">
        <v>850</v>
      </c>
      <c r="AA58" s="60">
        <v>1000</v>
      </c>
      <c r="AB58" s="62" t="s">
        <v>210</v>
      </c>
    </row>
    <row r="59" spans="1:28" ht="15" thickBot="1" x14ac:dyDescent="0.35">
      <c r="A59" s="50"/>
      <c r="B59" s="50"/>
      <c r="C59" s="50"/>
      <c r="D59" s="50"/>
      <c r="E59" s="50"/>
      <c r="F59" s="50"/>
      <c r="G59" s="50" t="s">
        <v>125</v>
      </c>
      <c r="H59" s="52"/>
      <c r="I59" s="52"/>
      <c r="J59" s="52"/>
      <c r="K59" s="52"/>
      <c r="L59" s="52">
        <v>332.36</v>
      </c>
      <c r="M59" s="52">
        <v>272.48</v>
      </c>
      <c r="N59" s="52">
        <v>272.48</v>
      </c>
      <c r="O59" s="52">
        <v>272.48</v>
      </c>
      <c r="P59" s="52">
        <v>272.48</v>
      </c>
      <c r="Q59" s="52">
        <v>272.48</v>
      </c>
      <c r="R59" s="52">
        <v>332.36</v>
      </c>
      <c r="S59" s="52">
        <v>0</v>
      </c>
      <c r="T59" s="52">
        <v>664.72</v>
      </c>
      <c r="U59" s="52">
        <v>447.04</v>
      </c>
      <c r="V59" s="52">
        <v>447.04</v>
      </c>
      <c r="W59" s="52">
        <v>429.76</v>
      </c>
      <c r="X59" s="52"/>
      <c r="Y59" s="52">
        <f>ROUND(SUM(H59:X59),5)</f>
        <v>4015.68</v>
      </c>
      <c r="Z59" s="52">
        <v>4100</v>
      </c>
      <c r="AA59" s="59">
        <v>3800</v>
      </c>
      <c r="AB59" s="63" t="s">
        <v>210</v>
      </c>
    </row>
    <row r="60" spans="1:28" x14ac:dyDescent="0.3">
      <c r="A60" s="50"/>
      <c r="B60" s="50"/>
      <c r="C60" s="50"/>
      <c r="D60" s="50"/>
      <c r="E60" s="50"/>
      <c r="F60" s="50" t="s">
        <v>126</v>
      </c>
      <c r="G60" s="50"/>
      <c r="H60" s="51"/>
      <c r="I60" s="51"/>
      <c r="J60" s="51"/>
      <c r="K60" s="51"/>
      <c r="L60" s="51">
        <f t="shared" ref="L60:W60" si="13">ROUND(SUM(L56:L59),5)</f>
        <v>4257.7299999999996</v>
      </c>
      <c r="M60" s="51">
        <f t="shared" si="13"/>
        <v>3525.47</v>
      </c>
      <c r="N60" s="51">
        <f t="shared" si="13"/>
        <v>312.81</v>
      </c>
      <c r="O60" s="51">
        <f t="shared" si="13"/>
        <v>3525.47</v>
      </c>
      <c r="P60" s="51">
        <f t="shared" si="13"/>
        <v>3525.47</v>
      </c>
      <c r="Q60" s="51">
        <f t="shared" si="13"/>
        <v>3525.47</v>
      </c>
      <c r="R60" s="51">
        <f t="shared" si="13"/>
        <v>3635.68</v>
      </c>
      <c r="S60" s="51">
        <f t="shared" si="13"/>
        <v>3254.09</v>
      </c>
      <c r="T60" s="51">
        <f t="shared" si="13"/>
        <v>5360.17</v>
      </c>
      <c r="U60" s="51">
        <f t="shared" si="13"/>
        <v>512.32000000000005</v>
      </c>
      <c r="V60" s="51">
        <f t="shared" si="13"/>
        <v>5724.49</v>
      </c>
      <c r="W60" s="51">
        <f t="shared" si="13"/>
        <v>9341.86</v>
      </c>
      <c r="X60" s="51"/>
      <c r="Y60" s="51">
        <f>ROUND(SUM(H60:X60),5)</f>
        <v>46501.03</v>
      </c>
      <c r="Z60" s="51">
        <f>ROUND(SUM(Z56:Z59),5)</f>
        <v>64950</v>
      </c>
      <c r="AA60" s="60">
        <f>ROUND(SUM(AA56:AA59),5)</f>
        <v>64800</v>
      </c>
      <c r="AB60" s="62"/>
    </row>
    <row r="61" spans="1:28" x14ac:dyDescent="0.3">
      <c r="A61" s="50"/>
      <c r="B61" s="50"/>
      <c r="C61" s="50"/>
      <c r="D61" s="50"/>
      <c r="E61" s="50"/>
      <c r="F61" s="50" t="s">
        <v>127</v>
      </c>
      <c r="G61" s="50"/>
      <c r="H61" s="51"/>
      <c r="I61" s="51"/>
      <c r="J61" s="51"/>
      <c r="K61" s="51"/>
      <c r="L61" s="51"/>
      <c r="M61" s="51"/>
      <c r="N61" s="51"/>
      <c r="O61" s="51"/>
      <c r="P61" s="51"/>
      <c r="Q61" s="51"/>
      <c r="R61" s="51"/>
      <c r="S61" s="51"/>
      <c r="T61" s="51"/>
      <c r="U61" s="51"/>
      <c r="V61" s="51"/>
      <c r="W61" s="51"/>
      <c r="X61" s="51"/>
      <c r="Y61" s="51"/>
      <c r="Z61" s="51"/>
      <c r="AA61" s="60"/>
      <c r="AB61" s="62"/>
    </row>
    <row r="62" spans="1:28" x14ac:dyDescent="0.3">
      <c r="A62" s="50"/>
      <c r="B62" s="50"/>
      <c r="C62" s="50"/>
      <c r="D62" s="50"/>
      <c r="E62" s="50"/>
      <c r="F62" s="50"/>
      <c r="G62" s="50" t="s">
        <v>128</v>
      </c>
      <c r="H62" s="51"/>
      <c r="I62" s="51"/>
      <c r="J62" s="51"/>
      <c r="K62" s="51"/>
      <c r="L62" s="51">
        <v>1042.3699999999999</v>
      </c>
      <c r="M62" s="51">
        <v>1042.3699999999999</v>
      </c>
      <c r="N62" s="51">
        <v>3266.71</v>
      </c>
      <c r="O62" s="51">
        <v>1042.3699999999999</v>
      </c>
      <c r="P62" s="51">
        <v>1042.3699999999999</v>
      </c>
      <c r="Q62" s="51">
        <v>1042.3699999999999</v>
      </c>
      <c r="R62" s="51">
        <v>1042.3699999999999</v>
      </c>
      <c r="S62" s="51">
        <v>1042.3699999999999</v>
      </c>
      <c r="T62" s="51">
        <v>1042.3699999999999</v>
      </c>
      <c r="U62" s="51">
        <v>1590.57</v>
      </c>
      <c r="V62" s="51">
        <v>1590.57</v>
      </c>
      <c r="W62" s="51">
        <v>1590.51</v>
      </c>
      <c r="X62" s="51"/>
      <c r="Y62" s="51">
        <f>ROUND(SUM(H62:X62),5)</f>
        <v>16377.32</v>
      </c>
      <c r="Z62" s="51">
        <v>17000</v>
      </c>
      <c r="AA62" s="60">
        <v>22000</v>
      </c>
      <c r="AB62" s="62" t="s">
        <v>210</v>
      </c>
    </row>
    <row r="63" spans="1:28" x14ac:dyDescent="0.3">
      <c r="A63" s="50"/>
      <c r="B63" s="50"/>
      <c r="C63" s="50"/>
      <c r="D63" s="50"/>
      <c r="E63" s="50"/>
      <c r="F63" s="50"/>
      <c r="G63" s="50" t="s">
        <v>202</v>
      </c>
      <c r="H63" s="51"/>
      <c r="I63" s="51"/>
      <c r="J63" s="51"/>
      <c r="K63" s="51"/>
      <c r="L63" s="51">
        <v>0</v>
      </c>
      <c r="M63" s="51">
        <v>0</v>
      </c>
      <c r="N63" s="51">
        <v>0</v>
      </c>
      <c r="O63" s="51">
        <v>0</v>
      </c>
      <c r="P63" s="51">
        <v>0</v>
      </c>
      <c r="Q63" s="51">
        <v>0</v>
      </c>
      <c r="R63" s="51">
        <v>0</v>
      </c>
      <c r="S63" s="51">
        <v>0</v>
      </c>
      <c r="T63" s="51">
        <v>0</v>
      </c>
      <c r="U63" s="51">
        <v>0</v>
      </c>
      <c r="V63" s="51">
        <v>0</v>
      </c>
      <c r="W63" s="51">
        <v>0</v>
      </c>
      <c r="X63" s="51"/>
      <c r="Y63" s="51">
        <f>ROUND(SUM(H63:X63),5)</f>
        <v>0</v>
      </c>
      <c r="Z63" s="51">
        <v>1600</v>
      </c>
      <c r="AA63" s="73">
        <v>1600</v>
      </c>
      <c r="AB63" s="62"/>
    </row>
    <row r="64" spans="1:28" ht="15" thickBot="1" x14ac:dyDescent="0.35">
      <c r="A64" s="50"/>
      <c r="B64" s="50"/>
      <c r="C64" s="50"/>
      <c r="D64" s="50"/>
      <c r="E64" s="50"/>
      <c r="F64" s="50"/>
      <c r="G64" s="50" t="s">
        <v>129</v>
      </c>
      <c r="H64" s="51"/>
      <c r="I64" s="51"/>
      <c r="J64" s="51"/>
      <c r="K64" s="51"/>
      <c r="L64" s="51">
        <v>3.07</v>
      </c>
      <c r="M64" s="51">
        <v>24</v>
      </c>
      <c r="N64" s="51">
        <v>24</v>
      </c>
      <c r="O64" s="51">
        <v>48</v>
      </c>
      <c r="P64" s="51">
        <v>0</v>
      </c>
      <c r="Q64" s="51">
        <v>24</v>
      </c>
      <c r="R64" s="51">
        <v>426.54</v>
      </c>
      <c r="S64" s="51">
        <v>254.93</v>
      </c>
      <c r="T64" s="51">
        <v>153.99</v>
      </c>
      <c r="U64" s="51">
        <v>56.74</v>
      </c>
      <c r="V64" s="51">
        <v>0</v>
      </c>
      <c r="W64" s="51">
        <v>44.93</v>
      </c>
      <c r="X64" s="51"/>
      <c r="Y64" s="51">
        <f>ROUND(SUM(H64:X64),5)</f>
        <v>1060.2</v>
      </c>
      <c r="Z64" s="51">
        <v>2000</v>
      </c>
      <c r="AA64" s="73">
        <v>2000</v>
      </c>
      <c r="AB64" s="62"/>
    </row>
    <row r="65" spans="1:28" ht="15" thickBot="1" x14ac:dyDescent="0.35">
      <c r="A65" s="50"/>
      <c r="B65" s="50"/>
      <c r="C65" s="50"/>
      <c r="D65" s="50"/>
      <c r="E65" s="50"/>
      <c r="F65" s="50" t="s">
        <v>130</v>
      </c>
      <c r="G65" s="50"/>
      <c r="H65" s="53"/>
      <c r="I65" s="53"/>
      <c r="J65" s="53"/>
      <c r="K65" s="53"/>
      <c r="L65" s="53">
        <f t="shared" ref="L65:W65" si="14">ROUND(SUM(L61:L64),5)</f>
        <v>1045.44</v>
      </c>
      <c r="M65" s="53">
        <f t="shared" si="14"/>
        <v>1066.3699999999999</v>
      </c>
      <c r="N65" s="53">
        <f t="shared" si="14"/>
        <v>3290.71</v>
      </c>
      <c r="O65" s="53">
        <f t="shared" si="14"/>
        <v>1090.3699999999999</v>
      </c>
      <c r="P65" s="53">
        <f t="shared" si="14"/>
        <v>1042.3699999999999</v>
      </c>
      <c r="Q65" s="53">
        <f t="shared" si="14"/>
        <v>1066.3699999999999</v>
      </c>
      <c r="R65" s="53">
        <f t="shared" si="14"/>
        <v>1468.91</v>
      </c>
      <c r="S65" s="53">
        <f t="shared" si="14"/>
        <v>1297.3</v>
      </c>
      <c r="T65" s="53">
        <f t="shared" si="14"/>
        <v>1196.3599999999999</v>
      </c>
      <c r="U65" s="53">
        <f t="shared" si="14"/>
        <v>1647.31</v>
      </c>
      <c r="V65" s="53">
        <f t="shared" si="14"/>
        <v>1590.57</v>
      </c>
      <c r="W65" s="53">
        <f t="shared" si="14"/>
        <v>1635.44</v>
      </c>
      <c r="X65" s="53"/>
      <c r="Y65" s="53">
        <f>ROUND(SUM(H65:X65),5)</f>
        <v>17437.52</v>
      </c>
      <c r="Z65" s="53">
        <f>ROUND(SUM(Z61:Z64),5)</f>
        <v>20600</v>
      </c>
      <c r="AA65" s="78">
        <f>ROUND(SUM(AA61:AA64),5)</f>
        <v>25600</v>
      </c>
      <c r="AB65" s="64"/>
    </row>
    <row r="66" spans="1:28" x14ac:dyDescent="0.3">
      <c r="A66" s="50"/>
      <c r="B66" s="50"/>
      <c r="C66" s="50"/>
      <c r="D66" s="50"/>
      <c r="E66" s="50" t="s">
        <v>131</v>
      </c>
      <c r="F66" s="50"/>
      <c r="G66" s="50"/>
      <c r="H66" s="51"/>
      <c r="I66" s="51"/>
      <c r="J66" s="51"/>
      <c r="K66" s="51"/>
      <c r="L66" s="51">
        <f t="shared" ref="L66:W66" si="15">ROUND(L40+L47+L51+L55+L60+L65,5)</f>
        <v>16390.41</v>
      </c>
      <c r="M66" s="51">
        <f t="shared" si="15"/>
        <v>24775.15</v>
      </c>
      <c r="N66" s="51">
        <f t="shared" si="15"/>
        <v>22713.78</v>
      </c>
      <c r="O66" s="51">
        <f t="shared" si="15"/>
        <v>37089.300000000003</v>
      </c>
      <c r="P66" s="51">
        <f t="shared" si="15"/>
        <v>21281.85</v>
      </c>
      <c r="Q66" s="51">
        <f t="shared" si="15"/>
        <v>25723.74</v>
      </c>
      <c r="R66" s="51">
        <f t="shared" si="15"/>
        <v>32956.370000000003</v>
      </c>
      <c r="S66" s="51">
        <f t="shared" si="15"/>
        <v>23897.8</v>
      </c>
      <c r="T66" s="51">
        <f t="shared" si="15"/>
        <v>26043.08</v>
      </c>
      <c r="U66" s="51">
        <f t="shared" si="15"/>
        <v>24708.7</v>
      </c>
      <c r="V66" s="51">
        <f t="shared" si="15"/>
        <v>36905.18</v>
      </c>
      <c r="W66" s="51">
        <f t="shared" si="15"/>
        <v>35336.639999999999</v>
      </c>
      <c r="X66" s="51"/>
      <c r="Y66" s="51">
        <f>ROUND(SUM(H66:X66),5)</f>
        <v>327822</v>
      </c>
      <c r="Z66" s="51">
        <f>ROUND(Z40+Z47+Z51+Z55+Z60+Z65,5)</f>
        <v>413380</v>
      </c>
      <c r="AA66" s="60">
        <f>ROUND(AA40+AA47+AA51+AA55+AA60+AA65,5)</f>
        <v>469114</v>
      </c>
      <c r="AB66" s="62"/>
    </row>
    <row r="67" spans="1:28" x14ac:dyDescent="0.3">
      <c r="A67" s="50"/>
      <c r="B67" s="50"/>
      <c r="C67" s="50"/>
      <c r="D67" s="50"/>
      <c r="E67" s="50" t="s">
        <v>132</v>
      </c>
      <c r="F67" s="50"/>
      <c r="G67" s="50"/>
      <c r="H67" s="51"/>
      <c r="I67" s="51"/>
      <c r="J67" s="51"/>
      <c r="K67" s="51"/>
      <c r="L67" s="51"/>
      <c r="M67" s="51"/>
      <c r="N67" s="51"/>
      <c r="O67" s="51"/>
      <c r="P67" s="51"/>
      <c r="Q67" s="51"/>
      <c r="R67" s="51"/>
      <c r="S67" s="51"/>
      <c r="T67" s="51"/>
      <c r="U67" s="51"/>
      <c r="V67" s="51"/>
      <c r="W67" s="51"/>
      <c r="X67" s="51"/>
      <c r="Y67" s="51"/>
      <c r="Z67" s="51"/>
      <c r="AA67" s="60"/>
      <c r="AB67" s="62"/>
    </row>
    <row r="68" spans="1:28" x14ac:dyDescent="0.3">
      <c r="A68" s="50"/>
      <c r="B68" s="50"/>
      <c r="C68" s="50"/>
      <c r="D68" s="50"/>
      <c r="E68" s="50"/>
      <c r="F68" s="50" t="s">
        <v>133</v>
      </c>
      <c r="G68" s="50"/>
      <c r="H68" s="51"/>
      <c r="I68" s="51"/>
      <c r="J68" s="51"/>
      <c r="K68" s="51"/>
      <c r="L68" s="51"/>
      <c r="M68" s="51"/>
      <c r="N68" s="51"/>
      <c r="O68" s="51"/>
      <c r="P68" s="51"/>
      <c r="Q68" s="51"/>
      <c r="R68" s="51"/>
      <c r="S68" s="51"/>
      <c r="T68" s="51"/>
      <c r="U68" s="51"/>
      <c r="V68" s="51"/>
      <c r="W68" s="51"/>
      <c r="X68" s="51"/>
      <c r="Y68" s="51"/>
      <c r="Z68" s="51"/>
      <c r="AA68" s="60"/>
      <c r="AB68" s="62"/>
    </row>
    <row r="69" spans="1:28" x14ac:dyDescent="0.3">
      <c r="A69" s="50"/>
      <c r="B69" s="50"/>
      <c r="C69" s="50"/>
      <c r="D69" s="50"/>
      <c r="E69" s="50"/>
      <c r="F69" s="50"/>
      <c r="G69" s="50" t="s">
        <v>134</v>
      </c>
      <c r="H69" s="51"/>
      <c r="I69" s="51"/>
      <c r="J69" s="51"/>
      <c r="K69" s="51"/>
      <c r="L69" s="51">
        <v>265.27999999999997</v>
      </c>
      <c r="M69" s="51">
        <v>329.08</v>
      </c>
      <c r="N69" s="51">
        <v>297.18</v>
      </c>
      <c r="O69" s="51">
        <v>297.18</v>
      </c>
      <c r="P69" s="51">
        <v>297.18</v>
      </c>
      <c r="Q69" s="51">
        <v>342.55</v>
      </c>
      <c r="R69" s="51">
        <v>336.79</v>
      </c>
      <c r="S69" s="51">
        <v>336.79</v>
      </c>
      <c r="T69" s="51">
        <v>336.79</v>
      </c>
      <c r="U69" s="51">
        <v>265.27999999999997</v>
      </c>
      <c r="V69" s="51">
        <v>265.27999999999997</v>
      </c>
      <c r="W69" s="51">
        <v>265.27999999999997</v>
      </c>
      <c r="X69" s="51"/>
      <c r="Y69" s="51">
        <f>ROUND(SUM(H69:X69),5)</f>
        <v>3634.66</v>
      </c>
      <c r="Z69" s="51">
        <v>3300</v>
      </c>
      <c r="AA69" s="73">
        <v>4100</v>
      </c>
      <c r="AB69" s="62" t="s">
        <v>256</v>
      </c>
    </row>
    <row r="70" spans="1:28" ht="15" thickBot="1" x14ac:dyDescent="0.35">
      <c r="A70" s="50"/>
      <c r="B70" s="50"/>
      <c r="C70" s="50"/>
      <c r="D70" s="50"/>
      <c r="E70" s="50"/>
      <c r="F70" s="50"/>
      <c r="G70" s="50" t="s">
        <v>135</v>
      </c>
      <c r="H70" s="52"/>
      <c r="I70" s="52"/>
      <c r="J70" s="52"/>
      <c r="K70" s="52"/>
      <c r="L70" s="52">
        <v>0</v>
      </c>
      <c r="M70" s="52">
        <v>563.13</v>
      </c>
      <c r="N70" s="52">
        <v>558</v>
      </c>
      <c r="O70" s="52">
        <v>564.51</v>
      </c>
      <c r="P70" s="52">
        <v>381.22</v>
      </c>
      <c r="Q70" s="52">
        <v>394.29</v>
      </c>
      <c r="R70" s="52">
        <v>348.74</v>
      </c>
      <c r="S70" s="52">
        <v>330.04</v>
      </c>
      <c r="T70" s="52">
        <v>387.21</v>
      </c>
      <c r="U70" s="52">
        <v>231.99</v>
      </c>
      <c r="V70" s="52">
        <v>350.52</v>
      </c>
      <c r="W70" s="52">
        <v>939.43</v>
      </c>
      <c r="X70" s="52"/>
      <c r="Y70" s="52">
        <f>ROUND(SUM(H70:X70),5)</f>
        <v>5049.08</v>
      </c>
      <c r="Z70" s="52">
        <v>5000</v>
      </c>
      <c r="AA70" s="74">
        <v>5500</v>
      </c>
      <c r="AB70" s="63"/>
    </row>
    <row r="71" spans="1:28" x14ac:dyDescent="0.3">
      <c r="A71" s="50"/>
      <c r="B71" s="50"/>
      <c r="C71" s="50"/>
      <c r="D71" s="50"/>
      <c r="E71" s="50"/>
      <c r="F71" s="50" t="s">
        <v>136</v>
      </c>
      <c r="G71" s="50"/>
      <c r="H71" s="51"/>
      <c r="I71" s="51"/>
      <c r="J71" s="51"/>
      <c r="K71" s="51"/>
      <c r="L71" s="51">
        <f t="shared" ref="L71:W71" si="16">ROUND(SUM(L68:L70),5)</f>
        <v>265.27999999999997</v>
      </c>
      <c r="M71" s="51">
        <f t="shared" si="16"/>
        <v>892.21</v>
      </c>
      <c r="N71" s="51">
        <f t="shared" si="16"/>
        <v>855.18</v>
      </c>
      <c r="O71" s="51">
        <f t="shared" si="16"/>
        <v>861.69</v>
      </c>
      <c r="P71" s="51">
        <f t="shared" si="16"/>
        <v>678.4</v>
      </c>
      <c r="Q71" s="51">
        <f t="shared" si="16"/>
        <v>736.84</v>
      </c>
      <c r="R71" s="51">
        <f t="shared" si="16"/>
        <v>685.53</v>
      </c>
      <c r="S71" s="51">
        <f t="shared" si="16"/>
        <v>666.83</v>
      </c>
      <c r="T71" s="51">
        <f t="shared" si="16"/>
        <v>724</v>
      </c>
      <c r="U71" s="51">
        <f t="shared" si="16"/>
        <v>497.27</v>
      </c>
      <c r="V71" s="51">
        <f t="shared" si="16"/>
        <v>615.79999999999995</v>
      </c>
      <c r="W71" s="51">
        <f t="shared" si="16"/>
        <v>1204.71</v>
      </c>
      <c r="X71" s="51"/>
      <c r="Y71" s="51">
        <f>ROUND(SUM(H71:X71),5)</f>
        <v>8683.74</v>
      </c>
      <c r="Z71" s="51">
        <f>ROUND(SUM(Z68:Z70),5)</f>
        <v>8300</v>
      </c>
      <c r="AA71" s="60">
        <f>ROUND(SUM(AA68:AA70),5)</f>
        <v>9600</v>
      </c>
      <c r="AB71" s="62"/>
    </row>
    <row r="72" spans="1:28" x14ac:dyDescent="0.3">
      <c r="A72" s="50"/>
      <c r="B72" s="50"/>
      <c r="C72" s="50"/>
      <c r="D72" s="50"/>
      <c r="E72" s="50"/>
      <c r="F72" s="50" t="s">
        <v>137</v>
      </c>
      <c r="G72" s="50"/>
      <c r="H72" s="51"/>
      <c r="I72" s="51"/>
      <c r="J72" s="51"/>
      <c r="K72" s="51"/>
      <c r="L72" s="51"/>
      <c r="M72" s="51"/>
      <c r="N72" s="51"/>
      <c r="O72" s="51"/>
      <c r="P72" s="51"/>
      <c r="Q72" s="51"/>
      <c r="R72" s="51"/>
      <c r="S72" s="51"/>
      <c r="T72" s="51"/>
      <c r="U72" s="51"/>
      <c r="V72" s="51"/>
      <c r="W72" s="51"/>
      <c r="X72" s="51"/>
      <c r="Y72" s="51"/>
      <c r="Z72" s="51"/>
      <c r="AA72" s="60"/>
      <c r="AB72" s="62"/>
    </row>
    <row r="73" spans="1:28" x14ac:dyDescent="0.3">
      <c r="A73" s="50"/>
      <c r="B73" s="50"/>
      <c r="C73" s="50"/>
      <c r="D73" s="50"/>
      <c r="E73" s="50"/>
      <c r="F73" s="50"/>
      <c r="G73" s="50" t="s">
        <v>138</v>
      </c>
      <c r="H73" s="51"/>
      <c r="I73" s="51"/>
      <c r="J73" s="51"/>
      <c r="K73" s="51"/>
      <c r="L73" s="51">
        <v>0</v>
      </c>
      <c r="M73" s="51">
        <v>750</v>
      </c>
      <c r="N73" s="51">
        <v>750</v>
      </c>
      <c r="O73" s="51">
        <v>1500</v>
      </c>
      <c r="P73" s="51">
        <v>0</v>
      </c>
      <c r="Q73" s="51">
        <v>750</v>
      </c>
      <c r="R73" s="51">
        <v>0</v>
      </c>
      <c r="S73" s="51">
        <v>750</v>
      </c>
      <c r="T73" s="51">
        <v>750</v>
      </c>
      <c r="U73" s="51">
        <v>750</v>
      </c>
      <c r="V73" s="51">
        <v>0</v>
      </c>
      <c r="W73" s="51">
        <v>1500</v>
      </c>
      <c r="X73" s="51"/>
      <c r="Y73" s="51">
        <f t="shared" ref="Y73:Y104" si="17">ROUND(SUM(H73:X73),5)</f>
        <v>7500</v>
      </c>
      <c r="Z73" s="51">
        <v>10500</v>
      </c>
      <c r="AA73" s="60">
        <v>11250</v>
      </c>
      <c r="AB73" s="62" t="s">
        <v>252</v>
      </c>
    </row>
    <row r="74" spans="1:28" x14ac:dyDescent="0.3">
      <c r="A74" s="50"/>
      <c r="B74" s="50"/>
      <c r="C74" s="50"/>
      <c r="D74" s="50"/>
      <c r="E74" s="50"/>
      <c r="F74" s="50"/>
      <c r="G74" s="50" t="s">
        <v>139</v>
      </c>
      <c r="H74" s="51"/>
      <c r="I74" s="51"/>
      <c r="J74" s="51"/>
      <c r="K74" s="51"/>
      <c r="L74" s="51">
        <v>343.33</v>
      </c>
      <c r="M74" s="51">
        <v>145.52000000000001</v>
      </c>
      <c r="N74" s="51">
        <v>48.86</v>
      </c>
      <c r="O74" s="51">
        <v>178.2</v>
      </c>
      <c r="P74" s="51">
        <v>34.76</v>
      </c>
      <c r="Q74" s="51">
        <v>320.76</v>
      </c>
      <c r="R74" s="51">
        <v>60.83</v>
      </c>
      <c r="S74" s="51">
        <v>0</v>
      </c>
      <c r="T74" s="51">
        <v>438.46</v>
      </c>
      <c r="U74" s="51">
        <v>0</v>
      </c>
      <c r="V74" s="51">
        <v>422.36</v>
      </c>
      <c r="W74" s="51">
        <v>0</v>
      </c>
      <c r="X74" s="51"/>
      <c r="Y74" s="51">
        <f t="shared" si="17"/>
        <v>1993.08</v>
      </c>
      <c r="Z74" s="51">
        <v>3100</v>
      </c>
      <c r="AA74" s="73">
        <v>3600</v>
      </c>
      <c r="AB74" s="62" t="s">
        <v>256</v>
      </c>
    </row>
    <row r="75" spans="1:28" x14ac:dyDescent="0.3">
      <c r="A75" s="50"/>
      <c r="B75" s="50"/>
      <c r="C75" s="50"/>
      <c r="D75" s="50"/>
      <c r="E75" s="50"/>
      <c r="F75" s="50"/>
      <c r="G75" s="50" t="s">
        <v>140</v>
      </c>
      <c r="H75" s="51"/>
      <c r="I75" s="51"/>
      <c r="J75" s="51"/>
      <c r="K75" s="51"/>
      <c r="L75" s="51">
        <v>241.34</v>
      </c>
      <c r="M75" s="51">
        <v>372.18</v>
      </c>
      <c r="N75" s="51">
        <v>296.32</v>
      </c>
      <c r="O75" s="51">
        <v>0</v>
      </c>
      <c r="P75" s="51">
        <v>517.34</v>
      </c>
      <c r="Q75" s="51">
        <v>256.20999999999998</v>
      </c>
      <c r="R75" s="51">
        <v>256.41000000000003</v>
      </c>
      <c r="S75" s="51">
        <v>256.41000000000003</v>
      </c>
      <c r="T75" s="51">
        <v>256.41000000000003</v>
      </c>
      <c r="U75" s="51">
        <v>240.82</v>
      </c>
      <c r="V75" s="51">
        <v>240.82</v>
      </c>
      <c r="W75" s="51">
        <v>240.82</v>
      </c>
      <c r="X75" s="51"/>
      <c r="Y75" s="51">
        <f t="shared" si="17"/>
        <v>3175.08</v>
      </c>
      <c r="Z75" s="51">
        <v>3900</v>
      </c>
      <c r="AA75" s="73">
        <v>3300</v>
      </c>
      <c r="AB75" s="62"/>
    </row>
    <row r="76" spans="1:28" x14ac:dyDescent="0.3">
      <c r="A76" s="50"/>
      <c r="B76" s="50"/>
      <c r="C76" s="50"/>
      <c r="D76" s="50"/>
      <c r="E76" s="50"/>
      <c r="F76" s="50"/>
      <c r="G76" s="50" t="s">
        <v>141</v>
      </c>
      <c r="H76" s="51"/>
      <c r="I76" s="51"/>
      <c r="J76" s="51"/>
      <c r="K76" s="51"/>
      <c r="L76" s="51">
        <v>0</v>
      </c>
      <c r="M76" s="51">
        <v>0</v>
      </c>
      <c r="N76" s="51">
        <v>0</v>
      </c>
      <c r="O76" s="51">
        <v>0</v>
      </c>
      <c r="P76" s="51">
        <v>0</v>
      </c>
      <c r="Q76" s="51">
        <v>0</v>
      </c>
      <c r="R76" s="51">
        <v>0</v>
      </c>
      <c r="S76" s="51">
        <v>0</v>
      </c>
      <c r="T76" s="51">
        <v>0</v>
      </c>
      <c r="U76" s="51">
        <v>40</v>
      </c>
      <c r="V76" s="51">
        <v>0</v>
      </c>
      <c r="W76" s="51">
        <v>0</v>
      </c>
      <c r="X76" s="51"/>
      <c r="Y76" s="51">
        <f t="shared" si="17"/>
        <v>40</v>
      </c>
      <c r="Z76" s="51">
        <v>1100</v>
      </c>
      <c r="AA76" s="73">
        <v>0</v>
      </c>
      <c r="AB76" s="62" t="s">
        <v>254</v>
      </c>
    </row>
    <row r="77" spans="1:28" x14ac:dyDescent="0.3">
      <c r="A77" s="50"/>
      <c r="B77" s="50"/>
      <c r="C77" s="50"/>
      <c r="D77" s="50"/>
      <c r="E77" s="50"/>
      <c r="F77" s="50"/>
      <c r="G77" s="50" t="s">
        <v>142</v>
      </c>
      <c r="H77" s="51"/>
      <c r="I77" s="51"/>
      <c r="J77" s="51"/>
      <c r="K77" s="51"/>
      <c r="L77" s="51">
        <v>1196.9100000000001</v>
      </c>
      <c r="M77" s="51">
        <v>1196.9100000000001</v>
      </c>
      <c r="N77" s="51">
        <v>1196.9100000000001</v>
      </c>
      <c r="O77" s="51">
        <v>1196.9100000000001</v>
      </c>
      <c r="P77" s="51">
        <v>1196.9100000000001</v>
      </c>
      <c r="Q77" s="51">
        <v>1196.9100000000001</v>
      </c>
      <c r="R77" s="51">
        <v>1196.9100000000001</v>
      </c>
      <c r="S77" s="51">
        <v>1196.9100000000001</v>
      </c>
      <c r="T77" s="51">
        <v>1196.9100000000001</v>
      </c>
      <c r="U77" s="51">
        <v>966.72</v>
      </c>
      <c r="V77" s="51">
        <v>890.51</v>
      </c>
      <c r="W77" s="51">
        <v>890.52</v>
      </c>
      <c r="X77" s="51"/>
      <c r="Y77" s="51">
        <f t="shared" si="17"/>
        <v>13519.94</v>
      </c>
      <c r="Z77" s="51">
        <v>14400</v>
      </c>
      <c r="AA77" s="73">
        <v>15865</v>
      </c>
      <c r="AB77" s="62" t="s">
        <v>270</v>
      </c>
    </row>
    <row r="78" spans="1:28" x14ac:dyDescent="0.3">
      <c r="A78" s="50"/>
      <c r="B78" s="50"/>
      <c r="C78" s="50"/>
      <c r="D78" s="50"/>
      <c r="E78" s="50"/>
      <c r="F78" s="50"/>
      <c r="G78" s="50" t="s">
        <v>143</v>
      </c>
      <c r="H78" s="51"/>
      <c r="I78" s="51"/>
      <c r="J78" s="51"/>
      <c r="K78" s="51"/>
      <c r="L78" s="51">
        <v>120</v>
      </c>
      <c r="M78" s="51">
        <v>75</v>
      </c>
      <c r="N78" s="51">
        <v>0</v>
      </c>
      <c r="O78" s="51">
        <v>0</v>
      </c>
      <c r="P78" s="51">
        <v>395</v>
      </c>
      <c r="Q78" s="51">
        <v>1230</v>
      </c>
      <c r="R78" s="51">
        <v>584</v>
      </c>
      <c r="S78" s="51">
        <v>0</v>
      </c>
      <c r="T78" s="51">
        <v>0</v>
      </c>
      <c r="U78" s="51">
        <v>0</v>
      </c>
      <c r="V78" s="51">
        <v>0</v>
      </c>
      <c r="W78" s="51">
        <v>0</v>
      </c>
      <c r="X78" s="51"/>
      <c r="Y78" s="51">
        <f t="shared" si="17"/>
        <v>2404</v>
      </c>
      <c r="Z78" s="51">
        <v>2600</v>
      </c>
      <c r="AA78" s="73">
        <v>2600</v>
      </c>
      <c r="AB78" s="62"/>
    </row>
    <row r="79" spans="1:28" x14ac:dyDescent="0.3">
      <c r="A79" s="50"/>
      <c r="B79" s="50"/>
      <c r="C79" s="50"/>
      <c r="D79" s="50"/>
      <c r="E79" s="50"/>
      <c r="F79" s="50"/>
      <c r="G79" s="50" t="s">
        <v>144</v>
      </c>
      <c r="H79" s="51"/>
      <c r="I79" s="51"/>
      <c r="J79" s="51"/>
      <c r="K79" s="51"/>
      <c r="L79" s="51">
        <v>21</v>
      </c>
      <c r="M79" s="51">
        <v>21</v>
      </c>
      <c r="N79" s="51">
        <v>21</v>
      </c>
      <c r="O79" s="51">
        <v>56</v>
      </c>
      <c r="P79" s="51">
        <v>21</v>
      </c>
      <c r="Q79" s="51">
        <v>21</v>
      </c>
      <c r="R79" s="51">
        <v>21</v>
      </c>
      <c r="S79" s="51">
        <v>16</v>
      </c>
      <c r="T79" s="51">
        <v>16</v>
      </c>
      <c r="U79" s="51">
        <v>35</v>
      </c>
      <c r="V79" s="51">
        <v>21</v>
      </c>
      <c r="W79" s="51">
        <v>21</v>
      </c>
      <c r="X79" s="51"/>
      <c r="Y79" s="51">
        <f t="shared" si="17"/>
        <v>291</v>
      </c>
      <c r="Z79" s="51">
        <v>800</v>
      </c>
      <c r="AA79" s="73">
        <v>300</v>
      </c>
      <c r="AB79" s="62"/>
    </row>
    <row r="80" spans="1:28" x14ac:dyDescent="0.3">
      <c r="A80" s="50"/>
      <c r="B80" s="50"/>
      <c r="C80" s="50"/>
      <c r="D80" s="50"/>
      <c r="E80" s="50"/>
      <c r="F80" s="50"/>
      <c r="G80" s="50" t="s">
        <v>145</v>
      </c>
      <c r="H80" s="51"/>
      <c r="I80" s="51"/>
      <c r="J80" s="51"/>
      <c r="K80" s="51"/>
      <c r="L80" s="51">
        <v>0</v>
      </c>
      <c r="M80" s="51">
        <v>0</v>
      </c>
      <c r="N80" s="51">
        <v>0</v>
      </c>
      <c r="O80" s="51">
        <v>0</v>
      </c>
      <c r="P80" s="51">
        <v>837.34</v>
      </c>
      <c r="Q80" s="51">
        <v>0</v>
      </c>
      <c r="R80" s="51">
        <v>0</v>
      </c>
      <c r="S80" s="51">
        <v>0</v>
      </c>
      <c r="T80" s="51">
        <v>0</v>
      </c>
      <c r="U80" s="51">
        <v>0</v>
      </c>
      <c r="V80" s="51">
        <v>0</v>
      </c>
      <c r="W80" s="51">
        <v>1850</v>
      </c>
      <c r="X80" s="51"/>
      <c r="Y80" s="51">
        <f t="shared" si="17"/>
        <v>2687.34</v>
      </c>
      <c r="Z80" s="51">
        <v>1500</v>
      </c>
      <c r="AA80" s="73">
        <v>900</v>
      </c>
      <c r="AB80" s="62"/>
    </row>
    <row r="81" spans="1:28" x14ac:dyDescent="0.3">
      <c r="A81" s="50"/>
      <c r="B81" s="50"/>
      <c r="C81" s="50"/>
      <c r="D81" s="50"/>
      <c r="E81" s="50"/>
      <c r="F81" s="50"/>
      <c r="G81" s="50" t="s">
        <v>146</v>
      </c>
      <c r="H81" s="51"/>
      <c r="I81" s="51"/>
      <c r="J81" s="51"/>
      <c r="K81" s="51"/>
      <c r="L81" s="51">
        <v>2.99</v>
      </c>
      <c r="M81" s="51">
        <v>488.86</v>
      </c>
      <c r="N81" s="51">
        <v>346.22</v>
      </c>
      <c r="O81" s="51">
        <v>418.45</v>
      </c>
      <c r="P81" s="51">
        <v>349.26</v>
      </c>
      <c r="Q81" s="51">
        <v>350.07</v>
      </c>
      <c r="R81" s="51">
        <v>620.41999999999996</v>
      </c>
      <c r="S81" s="51">
        <v>349.84</v>
      </c>
      <c r="T81" s="51">
        <v>350.02</v>
      </c>
      <c r="U81" s="51">
        <v>499.74</v>
      </c>
      <c r="V81" s="51">
        <v>887.43</v>
      </c>
      <c r="W81" s="51">
        <v>361.82</v>
      </c>
      <c r="X81" s="51"/>
      <c r="Y81" s="51">
        <f t="shared" si="17"/>
        <v>5025.12</v>
      </c>
      <c r="Z81" s="51">
        <v>7000</v>
      </c>
      <c r="AA81" s="73">
        <v>7000</v>
      </c>
      <c r="AB81" s="62"/>
    </row>
    <row r="82" spans="1:28" x14ac:dyDescent="0.3">
      <c r="A82" s="50"/>
      <c r="B82" s="50"/>
      <c r="C82" s="50"/>
      <c r="D82" s="50"/>
      <c r="E82" s="50"/>
      <c r="F82" s="50"/>
      <c r="G82" s="50" t="s">
        <v>147</v>
      </c>
      <c r="H82" s="51"/>
      <c r="I82" s="51"/>
      <c r="J82" s="51"/>
      <c r="K82" s="51"/>
      <c r="L82" s="51">
        <v>0</v>
      </c>
      <c r="M82" s="51">
        <v>0</v>
      </c>
      <c r="N82" s="51">
        <v>0</v>
      </c>
      <c r="O82" s="51">
        <v>0</v>
      </c>
      <c r="P82" s="51">
        <v>0</v>
      </c>
      <c r="Q82" s="51">
        <v>0</v>
      </c>
      <c r="R82" s="51">
        <v>0</v>
      </c>
      <c r="S82" s="51">
        <v>0</v>
      </c>
      <c r="T82" s="51">
        <v>0</v>
      </c>
      <c r="U82" s="51">
        <v>799.95</v>
      </c>
      <c r="V82" s="51">
        <v>0</v>
      </c>
      <c r="W82" s="51">
        <v>0</v>
      </c>
      <c r="X82" s="51"/>
      <c r="Y82" s="51">
        <f t="shared" si="17"/>
        <v>799.95</v>
      </c>
      <c r="Z82" s="51">
        <v>1200</v>
      </c>
      <c r="AA82" s="73">
        <v>0</v>
      </c>
      <c r="AB82" s="62" t="s">
        <v>254</v>
      </c>
    </row>
    <row r="83" spans="1:28" x14ac:dyDescent="0.3">
      <c r="A83" s="50"/>
      <c r="B83" s="50"/>
      <c r="C83" s="50"/>
      <c r="D83" s="50"/>
      <c r="E83" s="50"/>
      <c r="F83" s="50"/>
      <c r="G83" s="50" t="s">
        <v>148</v>
      </c>
      <c r="H83" s="51"/>
      <c r="I83" s="51"/>
      <c r="J83" s="51"/>
      <c r="K83" s="51"/>
      <c r="L83" s="51">
        <v>195.95</v>
      </c>
      <c r="M83" s="51">
        <v>275.38</v>
      </c>
      <c r="N83" s="51">
        <v>60.79</v>
      </c>
      <c r="O83" s="51">
        <v>107.39</v>
      </c>
      <c r="P83" s="51">
        <v>191.56</v>
      </c>
      <c r="Q83" s="51">
        <v>69.58</v>
      </c>
      <c r="R83" s="51">
        <v>0</v>
      </c>
      <c r="S83" s="51">
        <v>89.08</v>
      </c>
      <c r="T83" s="51">
        <v>113.48</v>
      </c>
      <c r="U83" s="51">
        <v>65.38</v>
      </c>
      <c r="V83" s="51">
        <v>59.88</v>
      </c>
      <c r="W83" s="51">
        <v>17.399999999999999</v>
      </c>
      <c r="X83" s="51"/>
      <c r="Y83" s="51">
        <f t="shared" si="17"/>
        <v>1245.8699999999999</v>
      </c>
      <c r="Z83" s="51">
        <v>3000</v>
      </c>
      <c r="AA83" s="73">
        <v>3000</v>
      </c>
      <c r="AB83" s="62"/>
    </row>
    <row r="84" spans="1:28" x14ac:dyDescent="0.3">
      <c r="A84" s="50"/>
      <c r="B84" s="50"/>
      <c r="C84" s="50"/>
      <c r="D84" s="50"/>
      <c r="E84" s="50"/>
      <c r="F84" s="50"/>
      <c r="G84" s="50" t="s">
        <v>149</v>
      </c>
      <c r="H84" s="51"/>
      <c r="I84" s="51"/>
      <c r="J84" s="51"/>
      <c r="K84" s="51"/>
      <c r="L84" s="51">
        <v>110</v>
      </c>
      <c r="M84" s="51">
        <v>0</v>
      </c>
      <c r="N84" s="51">
        <v>136.35</v>
      </c>
      <c r="O84" s="51">
        <v>0</v>
      </c>
      <c r="P84" s="51">
        <v>0</v>
      </c>
      <c r="Q84" s="51">
        <v>0</v>
      </c>
      <c r="R84" s="51">
        <v>220</v>
      </c>
      <c r="S84" s="51">
        <v>0</v>
      </c>
      <c r="T84" s="51">
        <v>0</v>
      </c>
      <c r="U84" s="51">
        <v>250</v>
      </c>
      <c r="V84" s="51">
        <v>0</v>
      </c>
      <c r="W84" s="51">
        <v>240</v>
      </c>
      <c r="X84" s="51"/>
      <c r="Y84" s="51">
        <f t="shared" si="17"/>
        <v>956.35</v>
      </c>
      <c r="Z84" s="51">
        <v>1000</v>
      </c>
      <c r="AA84" s="73">
        <v>1000</v>
      </c>
      <c r="AB84" s="62"/>
    </row>
    <row r="85" spans="1:28" x14ac:dyDescent="0.3">
      <c r="A85" s="50"/>
      <c r="B85" s="50"/>
      <c r="C85" s="50"/>
      <c r="D85" s="50"/>
      <c r="E85" s="50"/>
      <c r="F85" s="50"/>
      <c r="G85" s="50" t="s">
        <v>150</v>
      </c>
      <c r="H85" s="51"/>
      <c r="I85" s="51"/>
      <c r="J85" s="51"/>
      <c r="K85" s="51"/>
      <c r="L85" s="51">
        <v>42.34</v>
      </c>
      <c r="M85" s="51">
        <v>0</v>
      </c>
      <c r="N85" s="51">
        <v>0</v>
      </c>
      <c r="O85" s="51">
        <v>0</v>
      </c>
      <c r="P85" s="51">
        <v>0</v>
      </c>
      <c r="Q85" s="51">
        <v>0</v>
      </c>
      <c r="R85" s="51">
        <v>0</v>
      </c>
      <c r="S85" s="51">
        <v>0</v>
      </c>
      <c r="T85" s="51">
        <v>0</v>
      </c>
      <c r="U85" s="51">
        <v>0</v>
      </c>
      <c r="V85" s="51">
        <v>570.48</v>
      </c>
      <c r="W85" s="51">
        <v>2.99</v>
      </c>
      <c r="X85" s="51"/>
      <c r="Y85" s="51">
        <f t="shared" si="17"/>
        <v>615.80999999999995</v>
      </c>
      <c r="Z85" s="51">
        <v>4000</v>
      </c>
      <c r="AA85" s="73">
        <v>2500</v>
      </c>
      <c r="AB85" s="62"/>
    </row>
    <row r="86" spans="1:28" x14ac:dyDescent="0.3">
      <c r="A86" s="50"/>
      <c r="B86" s="50"/>
      <c r="C86" s="50"/>
      <c r="D86" s="50"/>
      <c r="E86" s="50"/>
      <c r="F86" s="50"/>
      <c r="G86" s="50" t="s">
        <v>237</v>
      </c>
      <c r="H86" s="51"/>
      <c r="I86" s="51"/>
      <c r="J86" s="51"/>
      <c r="K86" s="51"/>
      <c r="L86" s="51">
        <v>0</v>
      </c>
      <c r="M86" s="51">
        <v>22.04</v>
      </c>
      <c r="N86" s="51">
        <v>0</v>
      </c>
      <c r="O86" s="51">
        <v>0</v>
      </c>
      <c r="P86" s="51">
        <v>0</v>
      </c>
      <c r="Q86" s="51">
        <v>0</v>
      </c>
      <c r="R86" s="51">
        <v>0</v>
      </c>
      <c r="S86" s="51">
        <v>0</v>
      </c>
      <c r="T86" s="51">
        <v>0</v>
      </c>
      <c r="U86" s="51">
        <v>22.72</v>
      </c>
      <c r="V86" s="51">
        <v>0</v>
      </c>
      <c r="W86" s="51">
        <v>0</v>
      </c>
      <c r="X86" s="51"/>
      <c r="Y86" s="51">
        <f t="shared" si="17"/>
        <v>44.76</v>
      </c>
      <c r="Z86" s="51">
        <v>0</v>
      </c>
      <c r="AA86" s="73">
        <v>2400</v>
      </c>
      <c r="AB86" s="62" t="s">
        <v>255</v>
      </c>
    </row>
    <row r="87" spans="1:28" x14ac:dyDescent="0.3">
      <c r="A87" s="50"/>
      <c r="B87" s="50"/>
      <c r="C87" s="50"/>
      <c r="D87" s="50"/>
      <c r="E87" s="50"/>
      <c r="F87" s="50"/>
      <c r="G87" s="50" t="s">
        <v>151</v>
      </c>
      <c r="H87" s="51"/>
      <c r="I87" s="51"/>
      <c r="J87" s="51"/>
      <c r="K87" s="51"/>
      <c r="L87" s="51">
        <v>116</v>
      </c>
      <c r="M87" s="51">
        <v>116</v>
      </c>
      <c r="N87" s="51">
        <v>241</v>
      </c>
      <c r="O87" s="51">
        <v>0</v>
      </c>
      <c r="P87" s="51">
        <v>115</v>
      </c>
      <c r="Q87" s="51">
        <v>115</v>
      </c>
      <c r="R87" s="51">
        <v>115</v>
      </c>
      <c r="S87" s="51">
        <v>230</v>
      </c>
      <c r="T87" s="51">
        <v>0</v>
      </c>
      <c r="U87" s="51">
        <v>116</v>
      </c>
      <c r="V87" s="51">
        <v>116</v>
      </c>
      <c r="W87" s="51">
        <v>116</v>
      </c>
      <c r="X87" s="51"/>
      <c r="Y87" s="51">
        <f t="shared" si="17"/>
        <v>1396</v>
      </c>
      <c r="Z87" s="51">
        <v>1500</v>
      </c>
      <c r="AA87" s="73">
        <v>1400</v>
      </c>
      <c r="AB87" s="62"/>
    </row>
    <row r="88" spans="1:28" x14ac:dyDescent="0.3">
      <c r="A88" s="50"/>
      <c r="B88" s="50"/>
      <c r="C88" s="50"/>
      <c r="D88" s="50"/>
      <c r="E88" s="50"/>
      <c r="F88" s="50"/>
      <c r="G88" s="50" t="s">
        <v>152</v>
      </c>
      <c r="H88" s="51"/>
      <c r="I88" s="51"/>
      <c r="J88" s="51"/>
      <c r="K88" s="51"/>
      <c r="L88" s="51">
        <v>278.04000000000002</v>
      </c>
      <c r="M88" s="51">
        <v>270.92</v>
      </c>
      <c r="N88" s="51">
        <v>259.54000000000002</v>
      </c>
      <c r="O88" s="51">
        <v>435.49</v>
      </c>
      <c r="P88" s="51">
        <v>221.98</v>
      </c>
      <c r="Q88" s="51">
        <v>279.07</v>
      </c>
      <c r="R88" s="51">
        <v>425.18</v>
      </c>
      <c r="S88" s="51">
        <v>276.11</v>
      </c>
      <c r="T88" s="51">
        <v>276.11</v>
      </c>
      <c r="U88" s="51">
        <v>316.98</v>
      </c>
      <c r="V88" s="51">
        <v>370.92</v>
      </c>
      <c r="W88" s="51">
        <v>400.19</v>
      </c>
      <c r="X88" s="51"/>
      <c r="Y88" s="51">
        <f t="shared" si="17"/>
        <v>3810.53</v>
      </c>
      <c r="Z88" s="51">
        <v>4200</v>
      </c>
      <c r="AA88" s="73">
        <v>4100</v>
      </c>
      <c r="AB88" s="62"/>
    </row>
    <row r="89" spans="1:28" x14ac:dyDescent="0.3">
      <c r="A89" s="50"/>
      <c r="B89" s="50"/>
      <c r="C89" s="50"/>
      <c r="D89" s="50"/>
      <c r="E89" s="50"/>
      <c r="F89" s="50"/>
      <c r="G89" s="50" t="s">
        <v>153</v>
      </c>
      <c r="H89" s="51"/>
      <c r="I89" s="51"/>
      <c r="J89" s="51"/>
      <c r="K89" s="51"/>
      <c r="L89" s="51">
        <v>0</v>
      </c>
      <c r="M89" s="51">
        <v>8240</v>
      </c>
      <c r="N89" s="51">
        <v>2060</v>
      </c>
      <c r="O89" s="51">
        <v>0</v>
      </c>
      <c r="P89" s="51">
        <v>0</v>
      </c>
      <c r="Q89" s="51">
        <v>0</v>
      </c>
      <c r="R89" s="51">
        <v>0</v>
      </c>
      <c r="S89" s="51">
        <v>0</v>
      </c>
      <c r="T89" s="51">
        <v>0</v>
      </c>
      <c r="U89" s="51">
        <v>10300</v>
      </c>
      <c r="V89" s="51">
        <v>0</v>
      </c>
      <c r="W89" s="51">
        <v>0</v>
      </c>
      <c r="X89" s="51"/>
      <c r="Y89" s="51">
        <f t="shared" si="17"/>
        <v>20600</v>
      </c>
      <c r="Z89" s="51">
        <v>12000</v>
      </c>
      <c r="AA89" s="73">
        <v>11000</v>
      </c>
      <c r="AB89" s="62"/>
    </row>
    <row r="90" spans="1:28" x14ac:dyDescent="0.3">
      <c r="A90" s="50"/>
      <c r="B90" s="50"/>
      <c r="C90" s="50"/>
      <c r="D90" s="50"/>
      <c r="E90" s="50"/>
      <c r="F90" s="50"/>
      <c r="G90" s="50" t="s">
        <v>154</v>
      </c>
      <c r="H90" s="51"/>
      <c r="I90" s="51"/>
      <c r="J90" s="51"/>
      <c r="K90" s="51"/>
      <c r="L90" s="51">
        <v>1023.75</v>
      </c>
      <c r="M90" s="51">
        <v>1102.5</v>
      </c>
      <c r="N90" s="51">
        <v>1155</v>
      </c>
      <c r="O90" s="51">
        <v>551.25</v>
      </c>
      <c r="P90" s="51">
        <v>813.75</v>
      </c>
      <c r="Q90" s="51">
        <v>341.25</v>
      </c>
      <c r="R90" s="51">
        <v>446.25</v>
      </c>
      <c r="S90" s="51">
        <v>632.5</v>
      </c>
      <c r="T90" s="51">
        <v>797.5</v>
      </c>
      <c r="U90" s="51">
        <v>525</v>
      </c>
      <c r="V90" s="51">
        <v>813.75</v>
      </c>
      <c r="W90" s="51">
        <v>971.25</v>
      </c>
      <c r="X90" s="51"/>
      <c r="Y90" s="51">
        <f t="shared" si="17"/>
        <v>9173.75</v>
      </c>
      <c r="Z90" s="51">
        <v>8500</v>
      </c>
      <c r="AA90" s="73">
        <v>9500</v>
      </c>
      <c r="AB90" s="62" t="s">
        <v>254</v>
      </c>
    </row>
    <row r="91" spans="1:28" x14ac:dyDescent="0.3">
      <c r="A91" s="50"/>
      <c r="B91" s="50"/>
      <c r="C91" s="50"/>
      <c r="D91" s="50"/>
      <c r="E91" s="50"/>
      <c r="F91" s="50"/>
      <c r="G91" s="50" t="s">
        <v>203</v>
      </c>
      <c r="H91" s="51"/>
      <c r="I91" s="51"/>
      <c r="J91" s="51"/>
      <c r="K91" s="51"/>
      <c r="L91" s="51">
        <v>0</v>
      </c>
      <c r="M91" s="51">
        <v>0</v>
      </c>
      <c r="N91" s="51">
        <v>0</v>
      </c>
      <c r="O91" s="51">
        <v>0</v>
      </c>
      <c r="P91" s="51">
        <v>0</v>
      </c>
      <c r="Q91" s="51">
        <v>0</v>
      </c>
      <c r="R91" s="51">
        <v>0</v>
      </c>
      <c r="S91" s="51">
        <v>0</v>
      </c>
      <c r="T91" s="51">
        <v>0</v>
      </c>
      <c r="U91" s="51">
        <v>0</v>
      </c>
      <c r="V91" s="51">
        <v>0</v>
      </c>
      <c r="W91" s="51">
        <v>0</v>
      </c>
      <c r="X91" s="51"/>
      <c r="Y91" s="51">
        <f t="shared" si="17"/>
        <v>0</v>
      </c>
      <c r="Z91" s="51">
        <v>9000</v>
      </c>
      <c r="AA91" s="73">
        <v>9000</v>
      </c>
      <c r="AB91" s="62"/>
    </row>
    <row r="92" spans="1:28" x14ac:dyDescent="0.3">
      <c r="A92" s="50"/>
      <c r="B92" s="50"/>
      <c r="C92" s="50"/>
      <c r="D92" s="50"/>
      <c r="E92" s="50"/>
      <c r="F92" s="50"/>
      <c r="G92" s="50" t="s">
        <v>238</v>
      </c>
      <c r="H92" s="51"/>
      <c r="I92" s="51"/>
      <c r="J92" s="51"/>
      <c r="K92" s="51"/>
      <c r="L92" s="51">
        <v>0</v>
      </c>
      <c r="M92" s="51">
        <v>0</v>
      </c>
      <c r="N92" s="51">
        <v>0</v>
      </c>
      <c r="O92" s="51">
        <v>0</v>
      </c>
      <c r="P92" s="51">
        <v>0</v>
      </c>
      <c r="Q92" s="51">
        <v>0</v>
      </c>
      <c r="R92" s="51">
        <v>375</v>
      </c>
      <c r="S92" s="51">
        <v>0</v>
      </c>
      <c r="T92" s="51">
        <v>0</v>
      </c>
      <c r="U92" s="51">
        <v>0</v>
      </c>
      <c r="V92" s="51">
        <v>0</v>
      </c>
      <c r="W92" s="51">
        <v>0</v>
      </c>
      <c r="X92" s="51"/>
      <c r="Y92" s="51">
        <f t="shared" si="17"/>
        <v>375</v>
      </c>
      <c r="Z92" s="51">
        <v>200</v>
      </c>
      <c r="AA92" s="73">
        <v>400</v>
      </c>
      <c r="AB92" s="62" t="s">
        <v>256</v>
      </c>
    </row>
    <row r="93" spans="1:28" x14ac:dyDescent="0.3">
      <c r="A93" s="50"/>
      <c r="B93" s="50"/>
      <c r="C93" s="50"/>
      <c r="D93" s="50"/>
      <c r="E93" s="50"/>
      <c r="F93" s="50"/>
      <c r="G93" s="50" t="s">
        <v>155</v>
      </c>
      <c r="H93" s="51"/>
      <c r="I93" s="51"/>
      <c r="J93" s="51"/>
      <c r="K93" s="51"/>
      <c r="L93" s="51">
        <v>540</v>
      </c>
      <c r="M93" s="51">
        <v>60</v>
      </c>
      <c r="N93" s="51">
        <v>0</v>
      </c>
      <c r="O93" s="51">
        <v>0</v>
      </c>
      <c r="P93" s="51">
        <v>650</v>
      </c>
      <c r="Q93" s="51">
        <v>1360</v>
      </c>
      <c r="R93" s="51">
        <v>170</v>
      </c>
      <c r="S93" s="51">
        <v>60</v>
      </c>
      <c r="T93" s="51">
        <v>1700</v>
      </c>
      <c r="U93" s="51">
        <v>0</v>
      </c>
      <c r="V93" s="51">
        <v>1245</v>
      </c>
      <c r="W93" s="51">
        <v>1215</v>
      </c>
      <c r="X93" s="51"/>
      <c r="Y93" s="51">
        <f t="shared" si="17"/>
        <v>7000</v>
      </c>
      <c r="Z93" s="51">
        <v>30000</v>
      </c>
      <c r="AA93" s="73">
        <v>30000</v>
      </c>
      <c r="AB93" s="62" t="s">
        <v>257</v>
      </c>
    </row>
    <row r="94" spans="1:28" x14ac:dyDescent="0.3">
      <c r="A94" s="50"/>
      <c r="B94" s="50"/>
      <c r="C94" s="50"/>
      <c r="D94" s="50"/>
      <c r="E94" s="50"/>
      <c r="F94" s="50"/>
      <c r="G94" s="50" t="s">
        <v>156</v>
      </c>
      <c r="H94" s="51"/>
      <c r="I94" s="51"/>
      <c r="J94" s="51"/>
      <c r="K94" s="51"/>
      <c r="L94" s="51">
        <v>445.33</v>
      </c>
      <c r="M94" s="51">
        <v>445.33</v>
      </c>
      <c r="N94" s="51">
        <v>445.33</v>
      </c>
      <c r="O94" s="51">
        <v>365.4</v>
      </c>
      <c r="P94" s="51">
        <v>365.4</v>
      </c>
      <c r="Q94" s="51">
        <v>365.4</v>
      </c>
      <c r="R94" s="51">
        <v>445.33</v>
      </c>
      <c r="S94" s="51">
        <v>445.33</v>
      </c>
      <c r="T94" s="51">
        <v>445.33</v>
      </c>
      <c r="U94" s="51">
        <v>445.33</v>
      </c>
      <c r="V94" s="51">
        <v>445.33</v>
      </c>
      <c r="W94" s="51">
        <v>445.33</v>
      </c>
      <c r="X94" s="51"/>
      <c r="Y94" s="51">
        <f t="shared" si="17"/>
        <v>5104.17</v>
      </c>
      <c r="Z94" s="51">
        <v>5400</v>
      </c>
      <c r="AA94" s="73">
        <v>5400</v>
      </c>
      <c r="AB94" s="62"/>
    </row>
    <row r="95" spans="1:28" x14ac:dyDescent="0.3">
      <c r="A95" s="50"/>
      <c r="B95" s="50"/>
      <c r="C95" s="50"/>
      <c r="D95" s="50"/>
      <c r="E95" s="50"/>
      <c r="F95" s="50"/>
      <c r="G95" s="50" t="s">
        <v>157</v>
      </c>
      <c r="H95" s="51"/>
      <c r="I95" s="51"/>
      <c r="J95" s="51"/>
      <c r="K95" s="51"/>
      <c r="L95" s="51">
        <v>0</v>
      </c>
      <c r="M95" s="51">
        <v>0</v>
      </c>
      <c r="N95" s="51">
        <v>384</v>
      </c>
      <c r="O95" s="51">
        <v>0</v>
      </c>
      <c r="P95" s="51">
        <v>469.18</v>
      </c>
      <c r="Q95" s="51">
        <v>103.23</v>
      </c>
      <c r="R95" s="51">
        <v>0</v>
      </c>
      <c r="S95" s="51">
        <v>0</v>
      </c>
      <c r="T95" s="51">
        <v>0</v>
      </c>
      <c r="U95" s="51">
        <v>0</v>
      </c>
      <c r="V95" s="51">
        <v>0</v>
      </c>
      <c r="W95" s="51">
        <v>0</v>
      </c>
      <c r="X95" s="51"/>
      <c r="Y95" s="51">
        <f t="shared" si="17"/>
        <v>956.41</v>
      </c>
      <c r="Z95" s="51">
        <v>1800</v>
      </c>
      <c r="AA95" s="73">
        <v>1800</v>
      </c>
      <c r="AB95" s="62"/>
    </row>
    <row r="96" spans="1:28" x14ac:dyDescent="0.3">
      <c r="A96" s="50"/>
      <c r="B96" s="50"/>
      <c r="C96" s="50"/>
      <c r="D96" s="50"/>
      <c r="E96" s="50"/>
      <c r="F96" s="50"/>
      <c r="G96" s="50" t="s">
        <v>244</v>
      </c>
      <c r="H96" s="51"/>
      <c r="I96" s="51"/>
      <c r="J96" s="51"/>
      <c r="K96" s="51"/>
      <c r="L96" s="51">
        <v>0</v>
      </c>
      <c r="M96" s="51">
        <v>0</v>
      </c>
      <c r="N96" s="51">
        <v>0</v>
      </c>
      <c r="O96" s="51">
        <v>0</v>
      </c>
      <c r="P96" s="51">
        <v>0</v>
      </c>
      <c r="Q96" s="51">
        <v>0</v>
      </c>
      <c r="R96" s="51">
        <v>0</v>
      </c>
      <c r="S96" s="51">
        <v>0</v>
      </c>
      <c r="T96" s="51">
        <v>0</v>
      </c>
      <c r="U96" s="51">
        <v>0</v>
      </c>
      <c r="V96" s="51">
        <v>0</v>
      </c>
      <c r="W96" s="51">
        <v>0</v>
      </c>
      <c r="X96" s="51"/>
      <c r="Y96" s="51">
        <f t="shared" si="17"/>
        <v>0</v>
      </c>
      <c r="Z96" s="51">
        <v>250</v>
      </c>
      <c r="AA96" s="73">
        <v>300</v>
      </c>
      <c r="AB96" s="62"/>
    </row>
    <row r="97" spans="1:28" x14ac:dyDescent="0.3">
      <c r="A97" s="50"/>
      <c r="B97" s="50"/>
      <c r="C97" s="50"/>
      <c r="D97" s="50"/>
      <c r="E97" s="50"/>
      <c r="F97" s="50"/>
      <c r="G97" s="50" t="s">
        <v>158</v>
      </c>
      <c r="H97" s="51"/>
      <c r="I97" s="51"/>
      <c r="J97" s="51"/>
      <c r="K97" s="51"/>
      <c r="L97" s="51">
        <v>0</v>
      </c>
      <c r="M97" s="51">
        <v>0</v>
      </c>
      <c r="N97" s="51">
        <v>0</v>
      </c>
      <c r="O97" s="51">
        <v>0</v>
      </c>
      <c r="P97" s="51">
        <v>0</v>
      </c>
      <c r="Q97" s="51">
        <v>0</v>
      </c>
      <c r="R97" s="51">
        <v>0</v>
      </c>
      <c r="S97" s="51">
        <v>0</v>
      </c>
      <c r="T97" s="51">
        <v>0</v>
      </c>
      <c r="U97" s="51">
        <v>-51</v>
      </c>
      <c r="V97" s="51">
        <v>63</v>
      </c>
      <c r="W97" s="51">
        <v>0</v>
      </c>
      <c r="X97" s="51"/>
      <c r="Y97" s="51">
        <f t="shared" si="17"/>
        <v>12</v>
      </c>
      <c r="Z97" s="51">
        <v>2500</v>
      </c>
      <c r="AA97" s="73">
        <v>2500</v>
      </c>
      <c r="AB97" s="62"/>
    </row>
    <row r="98" spans="1:28" x14ac:dyDescent="0.3">
      <c r="A98" s="50"/>
      <c r="B98" s="50"/>
      <c r="C98" s="50"/>
      <c r="D98" s="50"/>
      <c r="E98" s="50"/>
      <c r="F98" s="50"/>
      <c r="G98" s="50" t="s">
        <v>159</v>
      </c>
      <c r="H98" s="51"/>
      <c r="I98" s="51"/>
      <c r="J98" s="51"/>
      <c r="K98" s="51"/>
      <c r="L98" s="51">
        <v>0</v>
      </c>
      <c r="M98" s="51">
        <v>378</v>
      </c>
      <c r="N98" s="51">
        <v>425</v>
      </c>
      <c r="O98" s="51">
        <v>0</v>
      </c>
      <c r="P98" s="51">
        <v>100</v>
      </c>
      <c r="Q98" s="51">
        <v>0</v>
      </c>
      <c r="R98" s="51">
        <v>99</v>
      </c>
      <c r="S98" s="51">
        <v>-100</v>
      </c>
      <c r="T98" s="51">
        <v>0</v>
      </c>
      <c r="U98" s="51">
        <v>-500</v>
      </c>
      <c r="V98" s="51">
        <v>0</v>
      </c>
      <c r="W98" s="51">
        <v>0</v>
      </c>
      <c r="X98" s="51"/>
      <c r="Y98" s="51">
        <f t="shared" si="17"/>
        <v>402</v>
      </c>
      <c r="Z98" s="51">
        <v>30000</v>
      </c>
      <c r="AA98" s="73">
        <v>30000</v>
      </c>
      <c r="AB98" s="62" t="s">
        <v>257</v>
      </c>
    </row>
    <row r="99" spans="1:28" x14ac:dyDescent="0.3">
      <c r="A99" s="50"/>
      <c r="B99" s="50"/>
      <c r="C99" s="50"/>
      <c r="D99" s="50"/>
      <c r="E99" s="50"/>
      <c r="F99" s="50"/>
      <c r="G99" s="50" t="s">
        <v>160</v>
      </c>
      <c r="H99" s="51"/>
      <c r="I99" s="51"/>
      <c r="J99" s="51"/>
      <c r="K99" s="51"/>
      <c r="L99" s="51">
        <v>0</v>
      </c>
      <c r="M99" s="51">
        <v>75.34</v>
      </c>
      <c r="N99" s="51">
        <v>66.03</v>
      </c>
      <c r="O99" s="51">
        <v>100.89</v>
      </c>
      <c r="P99" s="51">
        <v>0</v>
      </c>
      <c r="Q99" s="51">
        <v>0</v>
      </c>
      <c r="R99" s="51">
        <v>43.21</v>
      </c>
      <c r="S99" s="51">
        <v>147.96</v>
      </c>
      <c r="T99" s="51">
        <v>64.540000000000006</v>
      </c>
      <c r="U99" s="51">
        <v>0</v>
      </c>
      <c r="V99" s="51">
        <v>0</v>
      </c>
      <c r="W99" s="51">
        <v>45.66</v>
      </c>
      <c r="X99" s="51"/>
      <c r="Y99" s="51">
        <f t="shared" si="17"/>
        <v>543.63</v>
      </c>
      <c r="Z99" s="51">
        <v>2000</v>
      </c>
      <c r="AA99" s="73">
        <v>2000</v>
      </c>
      <c r="AB99" s="62"/>
    </row>
    <row r="100" spans="1:28" x14ac:dyDescent="0.3">
      <c r="A100" s="50"/>
      <c r="B100" s="50"/>
      <c r="C100" s="50"/>
      <c r="D100" s="50"/>
      <c r="E100" s="50"/>
      <c r="F100" s="50"/>
      <c r="G100" s="50" t="s">
        <v>161</v>
      </c>
      <c r="H100" s="51"/>
      <c r="I100" s="51"/>
      <c r="J100" s="51"/>
      <c r="K100" s="51"/>
      <c r="L100" s="51">
        <v>0</v>
      </c>
      <c r="M100" s="51">
        <v>0</v>
      </c>
      <c r="N100" s="51">
        <v>0</v>
      </c>
      <c r="O100" s="51">
        <v>0</v>
      </c>
      <c r="P100" s="51">
        <v>0</v>
      </c>
      <c r="Q100" s="51">
        <v>275.2</v>
      </c>
      <c r="R100" s="51">
        <v>0</v>
      </c>
      <c r="S100" s="51">
        <v>0</v>
      </c>
      <c r="T100" s="51">
        <v>0</v>
      </c>
      <c r="U100" s="51">
        <v>0</v>
      </c>
      <c r="V100" s="51">
        <v>0</v>
      </c>
      <c r="W100" s="51">
        <v>0</v>
      </c>
      <c r="X100" s="51"/>
      <c r="Y100" s="51">
        <f t="shared" si="17"/>
        <v>275.2</v>
      </c>
      <c r="Z100" s="51">
        <v>5000</v>
      </c>
      <c r="AA100" s="73">
        <v>5000</v>
      </c>
      <c r="AB100" s="62"/>
    </row>
    <row r="101" spans="1:28" x14ac:dyDescent="0.3">
      <c r="A101" s="50"/>
      <c r="B101" s="50"/>
      <c r="C101" s="50"/>
      <c r="D101" s="50"/>
      <c r="E101" s="50"/>
      <c r="F101" s="50"/>
      <c r="G101" s="50" t="s">
        <v>162</v>
      </c>
      <c r="H101" s="51"/>
      <c r="I101" s="51"/>
      <c r="J101" s="51"/>
      <c r="K101" s="51"/>
      <c r="L101" s="51">
        <v>66.88</v>
      </c>
      <c r="M101" s="51">
        <v>157.94</v>
      </c>
      <c r="N101" s="51">
        <v>166.05</v>
      </c>
      <c r="O101" s="51">
        <v>0</v>
      </c>
      <c r="P101" s="51">
        <v>0</v>
      </c>
      <c r="Q101" s="51">
        <v>0</v>
      </c>
      <c r="R101" s="51">
        <v>0</v>
      </c>
      <c r="S101" s="51">
        <v>0</v>
      </c>
      <c r="T101" s="51">
        <v>248.76</v>
      </c>
      <c r="U101" s="51">
        <v>0</v>
      </c>
      <c r="V101" s="51">
        <v>127.06</v>
      </c>
      <c r="W101" s="51">
        <v>76.099999999999994</v>
      </c>
      <c r="X101" s="51"/>
      <c r="Y101" s="51">
        <f t="shared" si="17"/>
        <v>842.79</v>
      </c>
      <c r="Z101" s="51">
        <v>2500</v>
      </c>
      <c r="AA101" s="73">
        <v>2500</v>
      </c>
      <c r="AB101" s="62"/>
    </row>
    <row r="102" spans="1:28" x14ac:dyDescent="0.3">
      <c r="A102" s="50"/>
      <c r="B102" s="50"/>
      <c r="C102" s="50"/>
      <c r="D102" s="50"/>
      <c r="E102" s="50"/>
      <c r="F102" s="50"/>
      <c r="G102" s="50" t="s">
        <v>163</v>
      </c>
      <c r="H102" s="51"/>
      <c r="I102" s="51"/>
      <c r="J102" s="51"/>
      <c r="K102" s="51"/>
      <c r="L102" s="51">
        <v>50</v>
      </c>
      <c r="M102" s="51">
        <v>50</v>
      </c>
      <c r="N102" s="51">
        <v>0</v>
      </c>
      <c r="O102" s="51">
        <v>0</v>
      </c>
      <c r="P102" s="51">
        <v>150</v>
      </c>
      <c r="Q102" s="51">
        <v>100</v>
      </c>
      <c r="R102" s="51">
        <v>50</v>
      </c>
      <c r="S102" s="51">
        <v>0</v>
      </c>
      <c r="T102" s="51">
        <v>0</v>
      </c>
      <c r="U102" s="51">
        <v>50</v>
      </c>
      <c r="V102" s="51">
        <v>50</v>
      </c>
      <c r="W102" s="51">
        <v>50</v>
      </c>
      <c r="X102" s="51"/>
      <c r="Y102" s="51">
        <f t="shared" si="17"/>
        <v>550</v>
      </c>
      <c r="Z102" s="51">
        <v>800</v>
      </c>
      <c r="AA102" s="73">
        <v>800</v>
      </c>
      <c r="AB102" s="62"/>
    </row>
    <row r="103" spans="1:28" ht="15" thickBot="1" x14ac:dyDescent="0.35">
      <c r="A103" s="50"/>
      <c r="B103" s="50"/>
      <c r="C103" s="50"/>
      <c r="D103" s="50"/>
      <c r="E103" s="50"/>
      <c r="F103" s="50"/>
      <c r="G103" s="50" t="s">
        <v>164</v>
      </c>
      <c r="H103" s="52"/>
      <c r="I103" s="52"/>
      <c r="J103" s="52"/>
      <c r="K103" s="52"/>
      <c r="L103" s="52">
        <v>135.31</v>
      </c>
      <c r="M103" s="52">
        <v>0</v>
      </c>
      <c r="N103" s="52">
        <v>93.71</v>
      </c>
      <c r="O103" s="52">
        <v>72.73</v>
      </c>
      <c r="P103" s="52">
        <v>304.77999999999997</v>
      </c>
      <c r="Q103" s="52">
        <v>41.26</v>
      </c>
      <c r="R103" s="52">
        <v>24.99</v>
      </c>
      <c r="S103" s="52">
        <v>87.21</v>
      </c>
      <c r="T103" s="52">
        <v>51.92</v>
      </c>
      <c r="U103" s="52">
        <v>118.74</v>
      </c>
      <c r="V103" s="52">
        <v>51.85</v>
      </c>
      <c r="W103" s="52">
        <v>209.36</v>
      </c>
      <c r="X103" s="52"/>
      <c r="Y103" s="52">
        <f t="shared" si="17"/>
        <v>1191.8599999999999</v>
      </c>
      <c r="Z103" s="52">
        <v>1600</v>
      </c>
      <c r="AA103" s="74">
        <v>1600</v>
      </c>
      <c r="AB103" s="63"/>
    </row>
    <row r="104" spans="1:28" x14ac:dyDescent="0.3">
      <c r="A104" s="50"/>
      <c r="B104" s="50"/>
      <c r="C104" s="50"/>
      <c r="D104" s="50"/>
      <c r="E104" s="50"/>
      <c r="F104" s="50" t="s">
        <v>165</v>
      </c>
      <c r="G104" s="50"/>
      <c r="H104" s="51"/>
      <c r="I104" s="51"/>
      <c r="J104" s="51"/>
      <c r="K104" s="51"/>
      <c r="L104" s="51">
        <f t="shared" ref="L104:W104" si="18">ROUND(SUM(L72:L103),5)</f>
        <v>4929.17</v>
      </c>
      <c r="M104" s="51">
        <f t="shared" si="18"/>
        <v>14242.92</v>
      </c>
      <c r="N104" s="51">
        <f t="shared" si="18"/>
        <v>8152.11</v>
      </c>
      <c r="O104" s="51">
        <f t="shared" si="18"/>
        <v>4982.71</v>
      </c>
      <c r="P104" s="51">
        <f t="shared" si="18"/>
        <v>6733.26</v>
      </c>
      <c r="Q104" s="51">
        <f t="shared" si="18"/>
        <v>7174.94</v>
      </c>
      <c r="R104" s="51">
        <f t="shared" si="18"/>
        <v>5153.53</v>
      </c>
      <c r="S104" s="51">
        <f t="shared" si="18"/>
        <v>4437.3500000000004</v>
      </c>
      <c r="T104" s="51">
        <f t="shared" si="18"/>
        <v>6705.44</v>
      </c>
      <c r="U104" s="51">
        <f t="shared" si="18"/>
        <v>14991.38</v>
      </c>
      <c r="V104" s="51">
        <f t="shared" si="18"/>
        <v>6375.39</v>
      </c>
      <c r="W104" s="51">
        <f t="shared" si="18"/>
        <v>8653.44</v>
      </c>
      <c r="X104" s="51"/>
      <c r="Y104" s="51">
        <f t="shared" si="17"/>
        <v>92531.64</v>
      </c>
      <c r="Z104" s="51">
        <f>ROUND(SUM(Z72:Z103),5)</f>
        <v>171350</v>
      </c>
      <c r="AA104" s="60">
        <f>ROUND(SUM(AA72:AA103),5)</f>
        <v>171015</v>
      </c>
      <c r="AB104" s="62"/>
    </row>
    <row r="105" spans="1:28" x14ac:dyDescent="0.3">
      <c r="A105" s="50"/>
      <c r="B105" s="50"/>
      <c r="C105" s="50"/>
      <c r="D105" s="50"/>
      <c r="E105" s="50"/>
      <c r="F105" s="50" t="s">
        <v>166</v>
      </c>
      <c r="G105" s="50"/>
      <c r="H105" s="51"/>
      <c r="I105" s="51"/>
      <c r="J105" s="51"/>
      <c r="K105" s="51"/>
      <c r="L105" s="51"/>
      <c r="M105" s="51"/>
      <c r="N105" s="51"/>
      <c r="O105" s="51"/>
      <c r="P105" s="51"/>
      <c r="Q105" s="51"/>
      <c r="R105" s="51"/>
      <c r="S105" s="51"/>
      <c r="T105" s="51"/>
      <c r="U105" s="51"/>
      <c r="V105" s="51"/>
      <c r="W105" s="51"/>
      <c r="X105" s="51"/>
      <c r="Y105" s="51"/>
      <c r="Z105" s="51"/>
      <c r="AA105" s="60"/>
      <c r="AB105" s="62"/>
    </row>
    <row r="106" spans="1:28" x14ac:dyDescent="0.3">
      <c r="A106" s="50"/>
      <c r="B106" s="50"/>
      <c r="C106" s="50"/>
      <c r="D106" s="50"/>
      <c r="E106" s="50"/>
      <c r="F106" s="50"/>
      <c r="G106" s="50" t="s">
        <v>167</v>
      </c>
      <c r="H106" s="51"/>
      <c r="I106" s="51"/>
      <c r="J106" s="51"/>
      <c r="K106" s="51"/>
      <c r="L106" s="51">
        <v>0</v>
      </c>
      <c r="M106" s="51">
        <v>0</v>
      </c>
      <c r="N106" s="51">
        <v>256.27</v>
      </c>
      <c r="O106" s="51">
        <v>0</v>
      </c>
      <c r="P106" s="51">
        <v>309.95</v>
      </c>
      <c r="Q106" s="51">
        <v>0</v>
      </c>
      <c r="R106" s="51">
        <v>0</v>
      </c>
      <c r="S106" s="51">
        <v>100</v>
      </c>
      <c r="T106" s="51">
        <v>0</v>
      </c>
      <c r="U106" s="51">
        <v>0</v>
      </c>
      <c r="V106" s="51">
        <v>0</v>
      </c>
      <c r="W106" s="51">
        <v>0</v>
      </c>
      <c r="X106" s="51"/>
      <c r="Y106" s="51">
        <f t="shared" ref="Y106:Y118" si="19">ROUND(SUM(H106:X106),5)</f>
        <v>666.22</v>
      </c>
      <c r="Z106" s="51">
        <v>10000</v>
      </c>
      <c r="AA106" s="73">
        <v>10000</v>
      </c>
      <c r="AB106" s="62"/>
    </row>
    <row r="107" spans="1:28" x14ac:dyDescent="0.3">
      <c r="A107" s="50"/>
      <c r="B107" s="50"/>
      <c r="C107" s="50"/>
      <c r="D107" s="50"/>
      <c r="E107" s="50"/>
      <c r="F107" s="50"/>
      <c r="G107" s="50" t="s">
        <v>168</v>
      </c>
      <c r="H107" s="51"/>
      <c r="I107" s="51"/>
      <c r="J107" s="51"/>
      <c r="K107" s="51"/>
      <c r="L107" s="51">
        <v>260</v>
      </c>
      <c r="M107" s="51">
        <v>0</v>
      </c>
      <c r="N107" s="51">
        <v>0</v>
      </c>
      <c r="O107" s="51">
        <v>0</v>
      </c>
      <c r="P107" s="51">
        <v>0</v>
      </c>
      <c r="Q107" s="51">
        <v>0</v>
      </c>
      <c r="R107" s="51">
        <v>55.85</v>
      </c>
      <c r="S107" s="51">
        <v>0</v>
      </c>
      <c r="T107" s="51">
        <v>675</v>
      </c>
      <c r="U107" s="51">
        <v>0</v>
      </c>
      <c r="V107" s="51">
        <v>591</v>
      </c>
      <c r="W107" s="51">
        <v>0</v>
      </c>
      <c r="X107" s="51"/>
      <c r="Y107" s="51">
        <f t="shared" si="19"/>
        <v>1581.85</v>
      </c>
      <c r="Z107" s="51">
        <v>2500</v>
      </c>
      <c r="AA107" s="73">
        <v>2500</v>
      </c>
      <c r="AB107" s="62"/>
    </row>
    <row r="108" spans="1:28" x14ac:dyDescent="0.3">
      <c r="A108" s="50"/>
      <c r="B108" s="50"/>
      <c r="C108" s="50"/>
      <c r="D108" s="50"/>
      <c r="E108" s="50"/>
      <c r="F108" s="50"/>
      <c r="G108" s="50" t="s">
        <v>169</v>
      </c>
      <c r="H108" s="51"/>
      <c r="I108" s="51"/>
      <c r="J108" s="51"/>
      <c r="K108" s="51"/>
      <c r="L108" s="51">
        <v>2873.04</v>
      </c>
      <c r="M108" s="51">
        <v>51</v>
      </c>
      <c r="N108" s="51">
        <v>490</v>
      </c>
      <c r="O108" s="51">
        <v>2228</v>
      </c>
      <c r="P108" s="51">
        <v>650.25</v>
      </c>
      <c r="Q108" s="51">
        <v>497.74</v>
      </c>
      <c r="R108" s="51">
        <v>2718</v>
      </c>
      <c r="S108" s="51">
        <v>490</v>
      </c>
      <c r="T108" s="51">
        <v>490</v>
      </c>
      <c r="U108" s="51">
        <v>490</v>
      </c>
      <c r="V108" s="51">
        <v>2433.37</v>
      </c>
      <c r="W108" s="51">
        <v>-3942</v>
      </c>
      <c r="X108" s="51"/>
      <c r="Y108" s="51">
        <f t="shared" si="19"/>
        <v>9469.4</v>
      </c>
      <c r="Z108" s="51">
        <v>16500</v>
      </c>
      <c r="AA108" s="73">
        <v>16500</v>
      </c>
      <c r="AB108" s="62"/>
    </row>
    <row r="109" spans="1:28" x14ac:dyDescent="0.3">
      <c r="A109" s="50"/>
      <c r="B109" s="50"/>
      <c r="C109" s="50"/>
      <c r="D109" s="50"/>
      <c r="E109" s="50"/>
      <c r="F109" s="50"/>
      <c r="G109" s="50" t="s">
        <v>170</v>
      </c>
      <c r="H109" s="51"/>
      <c r="I109" s="51"/>
      <c r="J109" s="51"/>
      <c r="K109" s="51"/>
      <c r="L109" s="51">
        <v>496</v>
      </c>
      <c r="M109" s="51">
        <v>450</v>
      </c>
      <c r="N109" s="51">
        <v>496</v>
      </c>
      <c r="O109" s="51">
        <v>450</v>
      </c>
      <c r="P109" s="51">
        <v>450</v>
      </c>
      <c r="Q109" s="51">
        <v>496</v>
      </c>
      <c r="R109" s="51">
        <v>496</v>
      </c>
      <c r="S109" s="51">
        <v>450</v>
      </c>
      <c r="T109" s="51">
        <v>496</v>
      </c>
      <c r="U109" s="51">
        <v>450</v>
      </c>
      <c r="V109" s="51">
        <v>496</v>
      </c>
      <c r="W109" s="51">
        <v>450</v>
      </c>
      <c r="X109" s="51"/>
      <c r="Y109" s="51">
        <f t="shared" si="19"/>
        <v>5676</v>
      </c>
      <c r="Z109" s="51">
        <v>6000</v>
      </c>
      <c r="AA109" s="73">
        <v>6000</v>
      </c>
      <c r="AB109" s="62"/>
    </row>
    <row r="110" spans="1:28" x14ac:dyDescent="0.3">
      <c r="A110" s="50"/>
      <c r="B110" s="50"/>
      <c r="C110" s="50"/>
      <c r="D110" s="50"/>
      <c r="E110" s="50"/>
      <c r="F110" s="50"/>
      <c r="G110" s="50" t="s">
        <v>171</v>
      </c>
      <c r="H110" s="51"/>
      <c r="I110" s="51"/>
      <c r="J110" s="51"/>
      <c r="K110" s="51"/>
      <c r="L110" s="51">
        <v>300</v>
      </c>
      <c r="M110" s="51">
        <v>0</v>
      </c>
      <c r="N110" s="51">
        <v>0</v>
      </c>
      <c r="O110" s="51">
        <v>0</v>
      </c>
      <c r="P110" s="51">
        <v>0</v>
      </c>
      <c r="Q110" s="51">
        <v>0</v>
      </c>
      <c r="R110" s="51">
        <v>0</v>
      </c>
      <c r="S110" s="51">
        <v>0</v>
      </c>
      <c r="T110" s="51">
        <v>0</v>
      </c>
      <c r="U110" s="51">
        <v>1000</v>
      </c>
      <c r="V110" s="51">
        <v>0</v>
      </c>
      <c r="W110" s="51">
        <v>0</v>
      </c>
      <c r="X110" s="51"/>
      <c r="Y110" s="51">
        <f t="shared" si="19"/>
        <v>1300</v>
      </c>
      <c r="Z110" s="51">
        <v>3500</v>
      </c>
      <c r="AA110" s="73">
        <v>2500</v>
      </c>
      <c r="AB110" s="62" t="s">
        <v>258</v>
      </c>
    </row>
    <row r="111" spans="1:28" x14ac:dyDescent="0.3">
      <c r="A111" s="50"/>
      <c r="B111" s="50"/>
      <c r="C111" s="50"/>
      <c r="D111" s="50"/>
      <c r="E111" s="50"/>
      <c r="F111" s="50"/>
      <c r="G111" s="50" t="s">
        <v>172</v>
      </c>
      <c r="H111" s="51"/>
      <c r="I111" s="51"/>
      <c r="J111" s="51"/>
      <c r="K111" s="51"/>
      <c r="L111" s="51">
        <v>0</v>
      </c>
      <c r="M111" s="51">
        <v>0</v>
      </c>
      <c r="N111" s="51">
        <v>389</v>
      </c>
      <c r="O111" s="51">
        <v>125</v>
      </c>
      <c r="P111" s="51">
        <v>250</v>
      </c>
      <c r="Q111" s="51">
        <v>0</v>
      </c>
      <c r="R111" s="51">
        <v>0</v>
      </c>
      <c r="S111" s="51">
        <v>0</v>
      </c>
      <c r="T111" s="51">
        <v>560</v>
      </c>
      <c r="U111" s="51">
        <v>0</v>
      </c>
      <c r="V111" s="51">
        <v>250</v>
      </c>
      <c r="W111" s="51">
        <v>0</v>
      </c>
      <c r="X111" s="51"/>
      <c r="Y111" s="51">
        <f t="shared" si="19"/>
        <v>1574</v>
      </c>
      <c r="Z111" s="51">
        <v>2500</v>
      </c>
      <c r="AA111" s="73">
        <v>2500</v>
      </c>
      <c r="AB111" s="62"/>
    </row>
    <row r="112" spans="1:28" x14ac:dyDescent="0.3">
      <c r="A112" s="50"/>
      <c r="B112" s="50"/>
      <c r="C112" s="50"/>
      <c r="D112" s="50"/>
      <c r="E112" s="50"/>
      <c r="F112" s="50"/>
      <c r="G112" s="50" t="s">
        <v>173</v>
      </c>
      <c r="H112" s="51"/>
      <c r="I112" s="51"/>
      <c r="J112" s="51"/>
      <c r="K112" s="51"/>
      <c r="L112" s="51">
        <v>0</v>
      </c>
      <c r="M112" s="51">
        <v>0</v>
      </c>
      <c r="N112" s="51">
        <v>0</v>
      </c>
      <c r="O112" s="51">
        <v>0</v>
      </c>
      <c r="P112" s="51">
        <v>0</v>
      </c>
      <c r="Q112" s="51">
        <v>0</v>
      </c>
      <c r="R112" s="51">
        <v>0</v>
      </c>
      <c r="S112" s="51">
        <v>0</v>
      </c>
      <c r="T112" s="51">
        <v>0</v>
      </c>
      <c r="U112" s="51">
        <v>0</v>
      </c>
      <c r="V112" s="51">
        <v>0</v>
      </c>
      <c r="W112" s="51">
        <v>0</v>
      </c>
      <c r="X112" s="51"/>
      <c r="Y112" s="51">
        <f t="shared" si="19"/>
        <v>0</v>
      </c>
      <c r="Z112" s="51">
        <v>250</v>
      </c>
      <c r="AA112" s="73">
        <v>300</v>
      </c>
      <c r="AB112" s="62"/>
    </row>
    <row r="113" spans="1:28" ht="21.6" x14ac:dyDescent="0.3">
      <c r="A113" s="50"/>
      <c r="B113" s="50"/>
      <c r="C113" s="50"/>
      <c r="D113" s="50"/>
      <c r="E113" s="50"/>
      <c r="F113" s="50"/>
      <c r="G113" s="50" t="s">
        <v>174</v>
      </c>
      <c r="H113" s="51"/>
      <c r="I113" s="51"/>
      <c r="J113" s="51"/>
      <c r="K113" s="51"/>
      <c r="L113" s="51">
        <v>305.61</v>
      </c>
      <c r="M113" s="51">
        <v>0</v>
      </c>
      <c r="N113" s="51">
        <v>611.22</v>
      </c>
      <c r="O113" s="51">
        <v>305.61</v>
      </c>
      <c r="P113" s="51">
        <v>305.61</v>
      </c>
      <c r="Q113" s="51">
        <v>414.25</v>
      </c>
      <c r="R113" s="51">
        <v>305.61</v>
      </c>
      <c r="S113" s="51">
        <v>0</v>
      </c>
      <c r="T113" s="51">
        <v>611.22</v>
      </c>
      <c r="U113" s="51">
        <v>305.61</v>
      </c>
      <c r="V113" s="51">
        <v>305.61</v>
      </c>
      <c r="W113" s="51">
        <v>305.61</v>
      </c>
      <c r="X113" s="51"/>
      <c r="Y113" s="51">
        <f t="shared" si="19"/>
        <v>3775.96</v>
      </c>
      <c r="Z113" s="51">
        <v>3700</v>
      </c>
      <c r="AA113" s="73">
        <v>7000</v>
      </c>
      <c r="AB113" s="62" t="s">
        <v>269</v>
      </c>
    </row>
    <row r="114" spans="1:28" x14ac:dyDescent="0.3">
      <c r="A114" s="50"/>
      <c r="B114" s="50"/>
      <c r="C114" s="50"/>
      <c r="D114" s="50"/>
      <c r="E114" s="50"/>
      <c r="F114" s="50"/>
      <c r="G114" s="50" t="s">
        <v>175</v>
      </c>
      <c r="H114" s="51"/>
      <c r="I114" s="51"/>
      <c r="J114" s="51"/>
      <c r="K114" s="51"/>
      <c r="L114" s="51">
        <v>330.81</v>
      </c>
      <c r="M114" s="51">
        <v>96.32</v>
      </c>
      <c r="N114" s="51">
        <v>169.12</v>
      </c>
      <c r="O114" s="51">
        <v>97.75</v>
      </c>
      <c r="P114" s="51">
        <v>134.9</v>
      </c>
      <c r="Q114" s="51">
        <v>147.91</v>
      </c>
      <c r="R114" s="51">
        <v>325.38</v>
      </c>
      <c r="S114" s="51">
        <v>0</v>
      </c>
      <c r="T114" s="51">
        <v>265.42</v>
      </c>
      <c r="U114" s="51">
        <v>138.01</v>
      </c>
      <c r="V114" s="51">
        <v>122.25</v>
      </c>
      <c r="W114" s="51">
        <v>199.82</v>
      </c>
      <c r="X114" s="51"/>
      <c r="Y114" s="51">
        <f t="shared" si="19"/>
        <v>2027.69</v>
      </c>
      <c r="Z114" s="51">
        <v>2800</v>
      </c>
      <c r="AA114" s="73">
        <v>3000</v>
      </c>
      <c r="AB114" s="62" t="s">
        <v>259</v>
      </c>
    </row>
    <row r="115" spans="1:28" x14ac:dyDescent="0.3">
      <c r="A115" s="50"/>
      <c r="B115" s="50"/>
      <c r="C115" s="50"/>
      <c r="D115" s="50"/>
      <c r="E115" s="50"/>
      <c r="F115" s="50"/>
      <c r="G115" s="50" t="s">
        <v>176</v>
      </c>
      <c r="H115" s="51"/>
      <c r="I115" s="51"/>
      <c r="J115" s="51"/>
      <c r="K115" s="51"/>
      <c r="L115" s="51">
        <v>1549.97</v>
      </c>
      <c r="M115" s="51">
        <v>1016.67</v>
      </c>
      <c r="N115" s="51">
        <v>1015.39</v>
      </c>
      <c r="O115" s="51">
        <v>289.32</v>
      </c>
      <c r="P115" s="51">
        <v>1934.04</v>
      </c>
      <c r="Q115" s="51">
        <v>903.78</v>
      </c>
      <c r="R115" s="51">
        <v>1184.33</v>
      </c>
      <c r="S115" s="51">
        <v>443.68</v>
      </c>
      <c r="T115" s="51">
        <v>1731.99</v>
      </c>
      <c r="U115" s="51">
        <v>433.04</v>
      </c>
      <c r="V115" s="51">
        <v>833.3</v>
      </c>
      <c r="W115" s="51">
        <v>572.04999999999995</v>
      </c>
      <c r="X115" s="51"/>
      <c r="Y115" s="51">
        <f t="shared" si="19"/>
        <v>11907.56</v>
      </c>
      <c r="Z115" s="51">
        <v>12500</v>
      </c>
      <c r="AA115" s="73">
        <v>13000</v>
      </c>
      <c r="AB115" s="62"/>
    </row>
    <row r="116" spans="1:28" ht="15" thickBot="1" x14ac:dyDescent="0.35">
      <c r="A116" s="50"/>
      <c r="B116" s="50"/>
      <c r="C116" s="50"/>
      <c r="D116" s="50"/>
      <c r="E116" s="50"/>
      <c r="F116" s="50"/>
      <c r="G116" s="50" t="s">
        <v>177</v>
      </c>
      <c r="H116" s="51"/>
      <c r="I116" s="51"/>
      <c r="J116" s="51"/>
      <c r="K116" s="51"/>
      <c r="L116" s="51">
        <v>0</v>
      </c>
      <c r="M116" s="51">
        <v>0</v>
      </c>
      <c r="N116" s="51">
        <v>188.42</v>
      </c>
      <c r="O116" s="51">
        <v>1763.16</v>
      </c>
      <c r="P116" s="51">
        <v>0</v>
      </c>
      <c r="Q116" s="51">
        <v>82</v>
      </c>
      <c r="R116" s="51">
        <v>88</v>
      </c>
      <c r="S116" s="51">
        <v>0</v>
      </c>
      <c r="T116" s="51">
        <v>216</v>
      </c>
      <c r="U116" s="51">
        <v>0</v>
      </c>
      <c r="V116" s="51">
        <v>0</v>
      </c>
      <c r="W116" s="51">
        <v>-164705.5</v>
      </c>
      <c r="X116" s="51"/>
      <c r="Y116" s="51">
        <f t="shared" si="19"/>
        <v>-162367.92000000001</v>
      </c>
      <c r="Z116" s="51">
        <v>8500</v>
      </c>
      <c r="AA116" s="73">
        <v>8500</v>
      </c>
      <c r="AB116" s="62"/>
    </row>
    <row r="117" spans="1:28" ht="15" thickBot="1" x14ac:dyDescent="0.35">
      <c r="A117" s="50"/>
      <c r="B117" s="50"/>
      <c r="C117" s="50"/>
      <c r="D117" s="50"/>
      <c r="E117" s="50"/>
      <c r="F117" s="50" t="s">
        <v>178</v>
      </c>
      <c r="G117" s="50"/>
      <c r="H117" s="53"/>
      <c r="I117" s="53"/>
      <c r="J117" s="53"/>
      <c r="K117" s="53"/>
      <c r="L117" s="53">
        <f t="shared" ref="L117:W117" si="20">ROUND(SUM(L105:L116),5)</f>
        <v>6115.43</v>
      </c>
      <c r="M117" s="53">
        <f t="shared" si="20"/>
        <v>1613.99</v>
      </c>
      <c r="N117" s="53">
        <f t="shared" si="20"/>
        <v>3615.42</v>
      </c>
      <c r="O117" s="53">
        <f t="shared" si="20"/>
        <v>5258.84</v>
      </c>
      <c r="P117" s="53">
        <f t="shared" si="20"/>
        <v>4034.75</v>
      </c>
      <c r="Q117" s="53">
        <f t="shared" si="20"/>
        <v>2541.6799999999998</v>
      </c>
      <c r="R117" s="53">
        <f t="shared" si="20"/>
        <v>5173.17</v>
      </c>
      <c r="S117" s="53">
        <f t="shared" si="20"/>
        <v>1483.68</v>
      </c>
      <c r="T117" s="53">
        <f t="shared" si="20"/>
        <v>5045.63</v>
      </c>
      <c r="U117" s="53">
        <f t="shared" si="20"/>
        <v>2816.66</v>
      </c>
      <c r="V117" s="53">
        <f t="shared" si="20"/>
        <v>5031.53</v>
      </c>
      <c r="W117" s="53">
        <f t="shared" si="20"/>
        <v>-167120.01999999999</v>
      </c>
      <c r="X117" s="53"/>
      <c r="Y117" s="53">
        <f t="shared" si="19"/>
        <v>-124389.24</v>
      </c>
      <c r="Z117" s="53">
        <f>ROUND(SUM(Z105:Z116),5)</f>
        <v>68750</v>
      </c>
      <c r="AA117" s="78">
        <f>ROUND(SUM(AA105:AA116),5)</f>
        <v>71800</v>
      </c>
      <c r="AB117" s="64"/>
    </row>
    <row r="118" spans="1:28" x14ac:dyDescent="0.3">
      <c r="A118" s="50"/>
      <c r="B118" s="50"/>
      <c r="C118" s="50"/>
      <c r="D118" s="50"/>
      <c r="E118" s="50" t="s">
        <v>179</v>
      </c>
      <c r="F118" s="50"/>
      <c r="G118" s="50"/>
      <c r="H118" s="51"/>
      <c r="I118" s="51"/>
      <c r="J118" s="51"/>
      <c r="K118" s="51"/>
      <c r="L118" s="51">
        <f t="shared" ref="L118:W118" si="21">ROUND(L67+L71+L104+L117,5)</f>
        <v>11309.88</v>
      </c>
      <c r="M118" s="51">
        <f t="shared" si="21"/>
        <v>16749.12</v>
      </c>
      <c r="N118" s="51">
        <f t="shared" si="21"/>
        <v>12622.71</v>
      </c>
      <c r="O118" s="51">
        <f t="shared" si="21"/>
        <v>11103.24</v>
      </c>
      <c r="P118" s="51">
        <f t="shared" si="21"/>
        <v>11446.41</v>
      </c>
      <c r="Q118" s="51">
        <f t="shared" si="21"/>
        <v>10453.459999999999</v>
      </c>
      <c r="R118" s="51">
        <f t="shared" si="21"/>
        <v>11012.23</v>
      </c>
      <c r="S118" s="51">
        <f t="shared" si="21"/>
        <v>6587.86</v>
      </c>
      <c r="T118" s="51">
        <f t="shared" si="21"/>
        <v>12475.07</v>
      </c>
      <c r="U118" s="51">
        <f t="shared" si="21"/>
        <v>18305.310000000001</v>
      </c>
      <c r="V118" s="51">
        <f t="shared" si="21"/>
        <v>12022.72</v>
      </c>
      <c r="W118" s="51">
        <f t="shared" si="21"/>
        <v>-157261.87</v>
      </c>
      <c r="X118" s="51"/>
      <c r="Y118" s="51">
        <f t="shared" si="19"/>
        <v>-23173.86</v>
      </c>
      <c r="Z118" s="51">
        <f>ROUND(Z67+Z71+Z104+Z117,5)</f>
        <v>248400</v>
      </c>
      <c r="AA118" s="60">
        <f>ROUND(AA67+AA71+AA104+AA117,5)</f>
        <v>252415</v>
      </c>
      <c r="AB118" s="62"/>
    </row>
    <row r="119" spans="1:28" x14ac:dyDescent="0.3">
      <c r="A119" s="50"/>
      <c r="B119" s="50"/>
      <c r="C119" s="50"/>
      <c r="D119" s="50"/>
      <c r="E119" s="50" t="s">
        <v>180</v>
      </c>
      <c r="F119" s="50"/>
      <c r="G119" s="50"/>
      <c r="H119" s="51"/>
      <c r="I119" s="51"/>
      <c r="J119" s="51"/>
      <c r="K119" s="51"/>
      <c r="L119" s="51"/>
      <c r="M119" s="51"/>
      <c r="N119" s="51"/>
      <c r="O119" s="51"/>
      <c r="P119" s="51"/>
      <c r="Q119" s="51"/>
      <c r="R119" s="51"/>
      <c r="S119" s="51"/>
      <c r="T119" s="51"/>
      <c r="U119" s="51"/>
      <c r="V119" s="51"/>
      <c r="W119" s="51"/>
      <c r="X119" s="51"/>
      <c r="Y119" s="51"/>
      <c r="Z119" s="51"/>
      <c r="AA119" s="60"/>
      <c r="AB119" s="62"/>
    </row>
    <row r="120" spans="1:28" x14ac:dyDescent="0.3">
      <c r="A120" s="50"/>
      <c r="B120" s="50"/>
      <c r="C120" s="50"/>
      <c r="D120" s="50"/>
      <c r="E120" s="50"/>
      <c r="F120" s="50" t="s">
        <v>181</v>
      </c>
      <c r="G120" s="50"/>
      <c r="H120" s="51"/>
      <c r="I120" s="51"/>
      <c r="J120" s="51"/>
      <c r="K120" s="51"/>
      <c r="L120" s="51"/>
      <c r="M120" s="51"/>
      <c r="N120" s="51"/>
      <c r="O120" s="51"/>
      <c r="P120" s="51"/>
      <c r="Q120" s="51"/>
      <c r="R120" s="51"/>
      <c r="S120" s="51"/>
      <c r="T120" s="51"/>
      <c r="U120" s="51"/>
      <c r="V120" s="51"/>
      <c r="W120" s="51"/>
      <c r="X120" s="51"/>
      <c r="Y120" s="51"/>
      <c r="Z120" s="51"/>
      <c r="AA120" s="60"/>
      <c r="AB120" s="62"/>
    </row>
    <row r="121" spans="1:28" ht="22.2" thickBot="1" x14ac:dyDescent="0.35">
      <c r="A121" s="50"/>
      <c r="B121" s="50"/>
      <c r="C121" s="50"/>
      <c r="D121" s="50"/>
      <c r="E121" s="50"/>
      <c r="F121" s="50"/>
      <c r="G121" s="50" t="s">
        <v>182</v>
      </c>
      <c r="H121" s="52"/>
      <c r="I121" s="52"/>
      <c r="J121" s="52"/>
      <c r="K121" s="52"/>
      <c r="L121" s="52">
        <v>0</v>
      </c>
      <c r="M121" s="52">
        <v>0</v>
      </c>
      <c r="N121" s="52">
        <v>0</v>
      </c>
      <c r="O121" s="52">
        <v>0</v>
      </c>
      <c r="P121" s="52">
        <v>0</v>
      </c>
      <c r="Q121" s="52">
        <v>0</v>
      </c>
      <c r="R121" s="52">
        <v>0</v>
      </c>
      <c r="S121" s="52">
        <v>0</v>
      </c>
      <c r="T121" s="52">
        <v>0</v>
      </c>
      <c r="U121" s="52">
        <v>0</v>
      </c>
      <c r="V121" s="52">
        <v>0</v>
      </c>
      <c r="W121" s="52">
        <v>50812.91</v>
      </c>
      <c r="X121" s="52"/>
      <c r="Y121" s="52">
        <f>ROUND(SUM(H121:X121),5)</f>
        <v>50812.91</v>
      </c>
      <c r="Z121" s="52">
        <v>0</v>
      </c>
      <c r="AA121" s="59">
        <v>0</v>
      </c>
      <c r="AB121" s="63" t="s">
        <v>208</v>
      </c>
    </row>
    <row r="122" spans="1:28" x14ac:dyDescent="0.3">
      <c r="A122" s="50"/>
      <c r="B122" s="50"/>
      <c r="C122" s="50"/>
      <c r="D122" s="50"/>
      <c r="E122" s="50"/>
      <c r="F122" s="50" t="s">
        <v>183</v>
      </c>
      <c r="G122" s="50"/>
      <c r="H122" s="51"/>
      <c r="I122" s="51"/>
      <c r="J122" s="51"/>
      <c r="K122" s="51"/>
      <c r="L122" s="51">
        <f t="shared" ref="L122:W122" si="22">ROUND(SUM(L120:L121),5)</f>
        <v>0</v>
      </c>
      <c r="M122" s="51">
        <f t="shared" si="22"/>
        <v>0</v>
      </c>
      <c r="N122" s="51">
        <f t="shared" si="22"/>
        <v>0</v>
      </c>
      <c r="O122" s="51">
        <f t="shared" si="22"/>
        <v>0</v>
      </c>
      <c r="P122" s="51">
        <f t="shared" si="22"/>
        <v>0</v>
      </c>
      <c r="Q122" s="51">
        <f t="shared" si="22"/>
        <v>0</v>
      </c>
      <c r="R122" s="51">
        <f t="shared" si="22"/>
        <v>0</v>
      </c>
      <c r="S122" s="51">
        <f t="shared" si="22"/>
        <v>0</v>
      </c>
      <c r="T122" s="51">
        <f t="shared" si="22"/>
        <v>0</v>
      </c>
      <c r="U122" s="51">
        <f t="shared" si="22"/>
        <v>0</v>
      </c>
      <c r="V122" s="51">
        <f t="shared" si="22"/>
        <v>0</v>
      </c>
      <c r="W122" s="51">
        <f t="shared" si="22"/>
        <v>50812.91</v>
      </c>
      <c r="X122" s="51"/>
      <c r="Y122" s="51">
        <f>ROUND(SUM(H122:X122),5)</f>
        <v>50812.91</v>
      </c>
      <c r="Z122" s="51">
        <f>ROUND(SUM(Z120:Z121),5)</f>
        <v>0</v>
      </c>
      <c r="AA122" s="60">
        <f>ROUND(SUM(AA120:AA121),5)</f>
        <v>0</v>
      </c>
      <c r="AB122" s="62"/>
    </row>
    <row r="123" spans="1:28" ht="15" thickBot="1" x14ac:dyDescent="0.35">
      <c r="A123" s="50"/>
      <c r="B123" s="50"/>
      <c r="C123" s="50"/>
      <c r="D123" s="50"/>
      <c r="E123" s="50"/>
      <c r="F123" s="50" t="s">
        <v>184</v>
      </c>
      <c r="G123" s="50"/>
      <c r="H123" s="52"/>
      <c r="I123" s="52"/>
      <c r="J123" s="52"/>
      <c r="K123" s="52"/>
      <c r="L123" s="52">
        <v>298.70999999999998</v>
      </c>
      <c r="M123" s="52">
        <v>172.26</v>
      </c>
      <c r="N123" s="52">
        <v>191.39</v>
      </c>
      <c r="O123" s="52">
        <v>0</v>
      </c>
      <c r="P123" s="52">
        <v>0</v>
      </c>
      <c r="Q123" s="52">
        <v>689.18</v>
      </c>
      <c r="R123" s="52">
        <v>484.71</v>
      </c>
      <c r="S123" s="52">
        <v>0</v>
      </c>
      <c r="T123" s="52">
        <v>357.28</v>
      </c>
      <c r="U123" s="52">
        <v>402.3</v>
      </c>
      <c r="V123" s="52">
        <v>241.33</v>
      </c>
      <c r="W123" s="52">
        <v>416.65</v>
      </c>
      <c r="X123" s="52"/>
      <c r="Y123" s="52">
        <f>ROUND(SUM(H123:X123),5)</f>
        <v>3253.81</v>
      </c>
      <c r="Z123" s="52">
        <v>4000</v>
      </c>
      <c r="AA123" s="74">
        <v>4000</v>
      </c>
      <c r="AB123" s="63"/>
    </row>
    <row r="124" spans="1:28" x14ac:dyDescent="0.3">
      <c r="A124" s="50"/>
      <c r="B124" s="50"/>
      <c r="C124" s="50"/>
      <c r="D124" s="50"/>
      <c r="E124" s="50" t="s">
        <v>185</v>
      </c>
      <c r="F124" s="50"/>
      <c r="G124" s="50"/>
      <c r="H124" s="51"/>
      <c r="I124" s="51"/>
      <c r="J124" s="51"/>
      <c r="K124" s="51"/>
      <c r="L124" s="51">
        <f t="shared" ref="L124:W124" si="23">ROUND(L119+SUM(L122:L123),5)</f>
        <v>298.70999999999998</v>
      </c>
      <c r="M124" s="51">
        <f t="shared" si="23"/>
        <v>172.26</v>
      </c>
      <c r="N124" s="51">
        <f t="shared" si="23"/>
        <v>191.39</v>
      </c>
      <c r="O124" s="51">
        <f t="shared" si="23"/>
        <v>0</v>
      </c>
      <c r="P124" s="51">
        <f t="shared" si="23"/>
        <v>0</v>
      </c>
      <c r="Q124" s="51">
        <f t="shared" si="23"/>
        <v>689.18</v>
      </c>
      <c r="R124" s="51">
        <f t="shared" si="23"/>
        <v>484.71</v>
      </c>
      <c r="S124" s="51">
        <f t="shared" si="23"/>
        <v>0</v>
      </c>
      <c r="T124" s="51">
        <f t="shared" si="23"/>
        <v>357.28</v>
      </c>
      <c r="U124" s="51">
        <f t="shared" si="23"/>
        <v>402.3</v>
      </c>
      <c r="V124" s="51">
        <f t="shared" si="23"/>
        <v>241.33</v>
      </c>
      <c r="W124" s="51">
        <f t="shared" si="23"/>
        <v>51229.56</v>
      </c>
      <c r="X124" s="51"/>
      <c r="Y124" s="51">
        <f>ROUND(SUM(H124:X124),5)</f>
        <v>54066.720000000001</v>
      </c>
      <c r="Z124" s="51">
        <f>ROUND(Z119+SUM(Z122:Z123),5)</f>
        <v>4000</v>
      </c>
      <c r="AA124" s="60">
        <f>ROUND(AA119+SUM(AA122:AA123),5)</f>
        <v>4000</v>
      </c>
      <c r="AB124" s="62"/>
    </row>
    <row r="125" spans="1:28" x14ac:dyDescent="0.3">
      <c r="A125" s="50"/>
      <c r="B125" s="50"/>
      <c r="C125" s="50"/>
      <c r="D125" s="50"/>
      <c r="E125" s="50" t="s">
        <v>186</v>
      </c>
      <c r="F125" s="50"/>
      <c r="G125" s="50"/>
      <c r="H125" s="51"/>
      <c r="I125" s="51"/>
      <c r="J125" s="51"/>
      <c r="K125" s="51"/>
      <c r="L125" s="51"/>
      <c r="M125" s="51"/>
      <c r="N125" s="51"/>
      <c r="O125" s="51"/>
      <c r="P125" s="51"/>
      <c r="Q125" s="51"/>
      <c r="R125" s="51"/>
      <c r="S125" s="51"/>
      <c r="T125" s="51"/>
      <c r="U125" s="51"/>
      <c r="V125" s="51"/>
      <c r="W125" s="51"/>
      <c r="X125" s="51"/>
      <c r="Y125" s="51"/>
      <c r="Z125" s="51"/>
      <c r="AA125" s="60"/>
      <c r="AB125" s="62"/>
    </row>
    <row r="126" spans="1:28" x14ac:dyDescent="0.3">
      <c r="A126" s="50"/>
      <c r="B126" s="50"/>
      <c r="C126" s="50"/>
      <c r="D126" s="50"/>
      <c r="E126" s="50"/>
      <c r="F126" s="50" t="s">
        <v>187</v>
      </c>
      <c r="G126" s="50"/>
      <c r="H126" s="51"/>
      <c r="I126" s="51"/>
      <c r="J126" s="51"/>
      <c r="K126" s="51"/>
      <c r="L126" s="51"/>
      <c r="M126" s="51"/>
      <c r="N126" s="51"/>
      <c r="O126" s="51"/>
      <c r="P126" s="51"/>
      <c r="Q126" s="51"/>
      <c r="R126" s="51"/>
      <c r="S126" s="51"/>
      <c r="T126" s="51"/>
      <c r="U126" s="51"/>
      <c r="V126" s="51"/>
      <c r="W126" s="51"/>
      <c r="X126" s="51"/>
      <c r="Y126" s="51"/>
      <c r="Z126" s="51"/>
      <c r="AA126" s="60"/>
      <c r="AB126" s="62"/>
    </row>
    <row r="127" spans="1:28" x14ac:dyDescent="0.3">
      <c r="A127" s="50"/>
      <c r="B127" s="50"/>
      <c r="C127" s="50"/>
      <c r="D127" s="50"/>
      <c r="E127" s="50"/>
      <c r="F127" s="50"/>
      <c r="G127" s="50" t="s">
        <v>204</v>
      </c>
      <c r="H127" s="51"/>
      <c r="I127" s="51"/>
      <c r="J127" s="51"/>
      <c r="K127" s="51"/>
      <c r="L127" s="51">
        <v>0</v>
      </c>
      <c r="M127" s="51">
        <v>0</v>
      </c>
      <c r="N127" s="51">
        <v>0</v>
      </c>
      <c r="O127" s="51">
        <v>0</v>
      </c>
      <c r="P127" s="51">
        <v>0</v>
      </c>
      <c r="Q127" s="51">
        <v>0</v>
      </c>
      <c r="R127" s="51">
        <v>0</v>
      </c>
      <c r="S127" s="51">
        <v>0</v>
      </c>
      <c r="T127" s="51">
        <v>0</v>
      </c>
      <c r="U127" s="51">
        <v>0</v>
      </c>
      <c r="V127" s="51">
        <v>0</v>
      </c>
      <c r="W127" s="51">
        <v>0</v>
      </c>
      <c r="X127" s="51"/>
      <c r="Y127" s="51">
        <f>ROUND(SUM(H127:X127),5)</f>
        <v>0</v>
      </c>
      <c r="Z127" s="51">
        <v>100000</v>
      </c>
      <c r="AA127" s="73">
        <v>100000</v>
      </c>
      <c r="AB127" s="62"/>
    </row>
    <row r="128" spans="1:28" x14ac:dyDescent="0.3">
      <c r="A128" s="50"/>
      <c r="B128" s="50"/>
      <c r="C128" s="50"/>
      <c r="D128" s="50"/>
      <c r="E128" s="50"/>
      <c r="F128" s="50"/>
      <c r="G128" s="50" t="s">
        <v>205</v>
      </c>
      <c r="H128" s="51"/>
      <c r="I128" s="51"/>
      <c r="J128" s="51"/>
      <c r="K128" s="51"/>
      <c r="L128" s="51">
        <v>0</v>
      </c>
      <c r="M128" s="51">
        <v>0</v>
      </c>
      <c r="N128" s="51">
        <v>0</v>
      </c>
      <c r="O128" s="51">
        <v>0</v>
      </c>
      <c r="P128" s="51">
        <v>0</v>
      </c>
      <c r="Q128" s="51">
        <v>0</v>
      </c>
      <c r="R128" s="51">
        <v>0</v>
      </c>
      <c r="S128" s="51">
        <v>0</v>
      </c>
      <c r="T128" s="51">
        <v>0</v>
      </c>
      <c r="U128" s="51">
        <v>0</v>
      </c>
      <c r="V128" s="51">
        <v>0</v>
      </c>
      <c r="W128" s="51">
        <v>0</v>
      </c>
      <c r="X128" s="51"/>
      <c r="Y128" s="51">
        <f>ROUND(SUM(H128:X128),5)</f>
        <v>0</v>
      </c>
      <c r="Z128" s="51">
        <v>6000</v>
      </c>
      <c r="AA128" s="73">
        <v>6000</v>
      </c>
      <c r="AB128" s="62"/>
    </row>
    <row r="129" spans="1:28" x14ac:dyDescent="0.3">
      <c r="A129" s="50"/>
      <c r="B129" s="50"/>
      <c r="C129" s="50"/>
      <c r="D129" s="50"/>
      <c r="E129" s="50"/>
      <c r="F129" s="50"/>
      <c r="G129" s="50" t="s">
        <v>188</v>
      </c>
      <c r="H129" s="51"/>
      <c r="I129" s="51"/>
      <c r="J129" s="51"/>
      <c r="K129" s="51"/>
      <c r="L129" s="51">
        <v>0</v>
      </c>
      <c r="M129" s="51">
        <v>0</v>
      </c>
      <c r="N129" s="51">
        <v>0</v>
      </c>
      <c r="O129" s="51">
        <v>0</v>
      </c>
      <c r="P129" s="51">
        <v>0</v>
      </c>
      <c r="Q129" s="51">
        <v>0</v>
      </c>
      <c r="R129" s="51">
        <v>0</v>
      </c>
      <c r="S129" s="51">
        <v>0</v>
      </c>
      <c r="T129" s="51">
        <v>0</v>
      </c>
      <c r="U129" s="51">
        <v>0</v>
      </c>
      <c r="V129" s="51">
        <v>0</v>
      </c>
      <c r="W129" s="51">
        <v>0</v>
      </c>
      <c r="X129" s="51"/>
      <c r="Y129" s="51">
        <f>ROUND(SUM(H129:X129),5)</f>
        <v>0</v>
      </c>
      <c r="Z129" s="51">
        <v>7500</v>
      </c>
      <c r="AA129" s="73">
        <v>7500</v>
      </c>
      <c r="AB129" s="62"/>
    </row>
    <row r="130" spans="1:28" ht="15" thickBot="1" x14ac:dyDescent="0.35">
      <c r="A130" s="50"/>
      <c r="B130" s="50"/>
      <c r="C130" s="50"/>
      <c r="D130" s="50"/>
      <c r="E130" s="50"/>
      <c r="F130" s="50"/>
      <c r="G130" s="50" t="s">
        <v>245</v>
      </c>
      <c r="H130" s="52"/>
      <c r="I130" s="52"/>
      <c r="J130" s="52"/>
      <c r="K130" s="52"/>
      <c r="L130" s="52">
        <v>0</v>
      </c>
      <c r="M130" s="52">
        <v>0</v>
      </c>
      <c r="N130" s="52">
        <v>0</v>
      </c>
      <c r="O130" s="52">
        <v>0</v>
      </c>
      <c r="P130" s="52">
        <v>0</v>
      </c>
      <c r="Q130" s="52">
        <v>0</v>
      </c>
      <c r="R130" s="52">
        <v>0</v>
      </c>
      <c r="S130" s="52">
        <v>0</v>
      </c>
      <c r="T130" s="52">
        <v>0</v>
      </c>
      <c r="U130" s="52">
        <v>0</v>
      </c>
      <c r="V130" s="52">
        <v>0</v>
      </c>
      <c r="W130" s="52">
        <v>0</v>
      </c>
      <c r="X130" s="52"/>
      <c r="Y130" s="52">
        <f>ROUND(SUM(H130:X130),5)</f>
        <v>0</v>
      </c>
      <c r="Z130" s="52">
        <v>6000</v>
      </c>
      <c r="AA130" s="74">
        <v>6000</v>
      </c>
      <c r="AB130" s="63"/>
    </row>
    <row r="131" spans="1:28" x14ac:dyDescent="0.3">
      <c r="A131" s="50"/>
      <c r="B131" s="50"/>
      <c r="C131" s="50"/>
      <c r="D131" s="50"/>
      <c r="E131" s="50"/>
      <c r="F131" s="50" t="s">
        <v>189</v>
      </c>
      <c r="G131" s="50"/>
      <c r="H131" s="51"/>
      <c r="I131" s="51"/>
      <c r="J131" s="51"/>
      <c r="K131" s="51"/>
      <c r="L131" s="51">
        <f t="shared" ref="L131:W131" si="24">ROUND(SUM(L126:L130),5)</f>
        <v>0</v>
      </c>
      <c r="M131" s="51">
        <f t="shared" si="24"/>
        <v>0</v>
      </c>
      <c r="N131" s="51">
        <f t="shared" si="24"/>
        <v>0</v>
      </c>
      <c r="O131" s="51">
        <f t="shared" si="24"/>
        <v>0</v>
      </c>
      <c r="P131" s="51">
        <f t="shared" si="24"/>
        <v>0</v>
      </c>
      <c r="Q131" s="51">
        <f t="shared" si="24"/>
        <v>0</v>
      </c>
      <c r="R131" s="51">
        <f t="shared" si="24"/>
        <v>0</v>
      </c>
      <c r="S131" s="51">
        <f t="shared" si="24"/>
        <v>0</v>
      </c>
      <c r="T131" s="51">
        <f t="shared" si="24"/>
        <v>0</v>
      </c>
      <c r="U131" s="51">
        <f t="shared" si="24"/>
        <v>0</v>
      </c>
      <c r="V131" s="51">
        <f t="shared" si="24"/>
        <v>0</v>
      </c>
      <c r="W131" s="51">
        <f t="shared" si="24"/>
        <v>0</v>
      </c>
      <c r="X131" s="51"/>
      <c r="Y131" s="51">
        <f>ROUND(SUM(H131:X131),5)</f>
        <v>0</v>
      </c>
      <c r="Z131" s="51">
        <f>ROUND(SUM(Z126:Z130),5)</f>
        <v>119500</v>
      </c>
      <c r="AA131" s="60">
        <f>ROUND(SUM(AA126:AA130),5)</f>
        <v>119500</v>
      </c>
      <c r="AB131" s="62"/>
    </row>
    <row r="132" spans="1:28" x14ac:dyDescent="0.3">
      <c r="A132" s="50"/>
      <c r="B132" s="50"/>
      <c r="C132" s="50"/>
      <c r="D132" s="50"/>
      <c r="E132" s="50"/>
      <c r="F132" s="50" t="s">
        <v>190</v>
      </c>
      <c r="G132" s="50"/>
      <c r="H132" s="51"/>
      <c r="I132" s="51"/>
      <c r="J132" s="51"/>
      <c r="K132" s="51"/>
      <c r="L132" s="51"/>
      <c r="M132" s="51"/>
      <c r="N132" s="51"/>
      <c r="O132" s="51"/>
      <c r="P132" s="51"/>
      <c r="Q132" s="51"/>
      <c r="R132" s="51"/>
      <c r="S132" s="51"/>
      <c r="T132" s="51"/>
      <c r="U132" s="51"/>
      <c r="V132" s="51"/>
      <c r="W132" s="51"/>
      <c r="X132" s="51"/>
      <c r="Y132" s="51"/>
      <c r="Z132" s="51"/>
      <c r="AA132" s="73"/>
      <c r="AB132" s="62"/>
    </row>
    <row r="133" spans="1:28" ht="15" thickBot="1" x14ac:dyDescent="0.35">
      <c r="A133" s="50"/>
      <c r="B133" s="50"/>
      <c r="C133" s="50"/>
      <c r="D133" s="50"/>
      <c r="E133" s="50"/>
      <c r="F133" s="50"/>
      <c r="G133" s="50" t="s">
        <v>191</v>
      </c>
      <c r="H133" s="52"/>
      <c r="I133" s="52"/>
      <c r="J133" s="52"/>
      <c r="K133" s="52"/>
      <c r="L133" s="52">
        <v>0</v>
      </c>
      <c r="M133" s="52">
        <v>0</v>
      </c>
      <c r="N133" s="52">
        <v>5379.38</v>
      </c>
      <c r="O133" s="52">
        <v>0</v>
      </c>
      <c r="P133" s="52">
        <v>0</v>
      </c>
      <c r="Q133" s="52">
        <v>0</v>
      </c>
      <c r="R133" s="52">
        <v>0</v>
      </c>
      <c r="S133" s="52">
        <v>0</v>
      </c>
      <c r="T133" s="52">
        <v>0</v>
      </c>
      <c r="U133" s="52">
        <v>0</v>
      </c>
      <c r="V133" s="52">
        <v>0</v>
      </c>
      <c r="W133" s="52">
        <v>0</v>
      </c>
      <c r="X133" s="52"/>
      <c r="Y133" s="52">
        <f>ROUND(SUM(H133:X133),5)</f>
        <v>5379.38</v>
      </c>
      <c r="Z133" s="52">
        <v>150000</v>
      </c>
      <c r="AA133" s="74">
        <v>150000</v>
      </c>
      <c r="AB133" s="63" t="s">
        <v>257</v>
      </c>
    </row>
    <row r="134" spans="1:28" x14ac:dyDescent="0.3">
      <c r="A134" s="50"/>
      <c r="B134" s="50"/>
      <c r="C134" s="50"/>
      <c r="D134" s="50"/>
      <c r="E134" s="50"/>
      <c r="F134" s="50" t="s">
        <v>192</v>
      </c>
      <c r="G134" s="50"/>
      <c r="H134" s="51"/>
      <c r="I134" s="51"/>
      <c r="J134" s="51"/>
      <c r="K134" s="51"/>
      <c r="L134" s="51">
        <f t="shared" ref="L134:W134" si="25">ROUND(SUM(L132:L133),5)</f>
        <v>0</v>
      </c>
      <c r="M134" s="51">
        <f t="shared" si="25"/>
        <v>0</v>
      </c>
      <c r="N134" s="51">
        <f t="shared" si="25"/>
        <v>5379.38</v>
      </c>
      <c r="O134" s="51">
        <f t="shared" si="25"/>
        <v>0</v>
      </c>
      <c r="P134" s="51">
        <f t="shared" si="25"/>
        <v>0</v>
      </c>
      <c r="Q134" s="51">
        <f t="shared" si="25"/>
        <v>0</v>
      </c>
      <c r="R134" s="51">
        <f t="shared" si="25"/>
        <v>0</v>
      </c>
      <c r="S134" s="51">
        <f t="shared" si="25"/>
        <v>0</v>
      </c>
      <c r="T134" s="51">
        <f t="shared" si="25"/>
        <v>0</v>
      </c>
      <c r="U134" s="51">
        <f t="shared" si="25"/>
        <v>0</v>
      </c>
      <c r="V134" s="51">
        <f t="shared" si="25"/>
        <v>0</v>
      </c>
      <c r="W134" s="51">
        <f t="shared" si="25"/>
        <v>0</v>
      </c>
      <c r="X134" s="51"/>
      <c r="Y134" s="51">
        <f>ROUND(SUM(H134:X134),5)</f>
        <v>5379.38</v>
      </c>
      <c r="Z134" s="51">
        <f>ROUND(SUM(Z132:Z133),5)</f>
        <v>150000</v>
      </c>
      <c r="AA134" s="60">
        <f>ROUND(SUM(AA132:AA133),5)</f>
        <v>150000</v>
      </c>
      <c r="AB134" s="62"/>
    </row>
    <row r="135" spans="1:28" x14ac:dyDescent="0.3">
      <c r="A135" s="50"/>
      <c r="B135" s="50"/>
      <c r="C135" s="50"/>
      <c r="D135" s="50"/>
      <c r="E135" s="50"/>
      <c r="F135" s="50" t="s">
        <v>193</v>
      </c>
      <c r="G135" s="50"/>
      <c r="H135" s="51"/>
      <c r="I135" s="51"/>
      <c r="J135" s="51"/>
      <c r="K135" s="51"/>
      <c r="L135" s="51"/>
      <c r="M135" s="51"/>
      <c r="N135" s="51"/>
      <c r="O135" s="51"/>
      <c r="P135" s="51"/>
      <c r="Q135" s="51"/>
      <c r="R135" s="51"/>
      <c r="S135" s="51"/>
      <c r="T135" s="51"/>
      <c r="U135" s="51"/>
      <c r="V135" s="51"/>
      <c r="W135" s="51"/>
      <c r="X135" s="51"/>
      <c r="Y135" s="51"/>
      <c r="Z135" s="51"/>
      <c r="AA135" s="60"/>
      <c r="AB135" s="62"/>
    </row>
    <row r="136" spans="1:28" x14ac:dyDescent="0.3">
      <c r="A136" s="50"/>
      <c r="B136" s="50"/>
      <c r="C136" s="50"/>
      <c r="D136" s="50"/>
      <c r="E136" s="50"/>
      <c r="F136" s="50"/>
      <c r="G136" s="50" t="s">
        <v>194</v>
      </c>
      <c r="H136" s="51"/>
      <c r="I136" s="51"/>
      <c r="J136" s="51"/>
      <c r="K136" s="51"/>
      <c r="L136" s="51">
        <v>0</v>
      </c>
      <c r="M136" s="51">
        <v>0</v>
      </c>
      <c r="N136" s="51">
        <v>0</v>
      </c>
      <c r="O136" s="51">
        <v>0</v>
      </c>
      <c r="P136" s="51">
        <v>0</v>
      </c>
      <c r="Q136" s="51">
        <v>0</v>
      </c>
      <c r="R136" s="51">
        <v>0</v>
      </c>
      <c r="S136" s="51">
        <v>0</v>
      </c>
      <c r="T136" s="51">
        <v>9137.67</v>
      </c>
      <c r="U136" s="51">
        <v>0</v>
      </c>
      <c r="V136" s="51">
        <v>0</v>
      </c>
      <c r="W136" s="51">
        <v>0</v>
      </c>
      <c r="X136" s="51"/>
      <c r="Y136" s="51">
        <f>ROUND(SUM(H136:X136),5)</f>
        <v>9137.67</v>
      </c>
      <c r="Z136" s="51">
        <v>75000</v>
      </c>
      <c r="AA136" s="73">
        <v>60000</v>
      </c>
      <c r="AB136" s="62"/>
    </row>
    <row r="137" spans="1:28" x14ac:dyDescent="0.3">
      <c r="A137" s="50"/>
      <c r="B137" s="50"/>
      <c r="C137" s="50"/>
      <c r="D137" s="50"/>
      <c r="E137" s="50"/>
      <c r="F137" s="50"/>
      <c r="G137" s="50" t="s">
        <v>195</v>
      </c>
      <c r="H137" s="51"/>
      <c r="I137" s="51"/>
      <c r="J137" s="51"/>
      <c r="K137" s="51"/>
      <c r="L137" s="51">
        <v>0</v>
      </c>
      <c r="M137" s="51">
        <v>0</v>
      </c>
      <c r="N137" s="51">
        <v>0</v>
      </c>
      <c r="O137" s="51">
        <v>0</v>
      </c>
      <c r="P137" s="51">
        <v>0</v>
      </c>
      <c r="Q137" s="51">
        <v>0</v>
      </c>
      <c r="R137" s="51">
        <v>0</v>
      </c>
      <c r="S137" s="51">
        <v>2082.06</v>
      </c>
      <c r="T137" s="51">
        <v>0</v>
      </c>
      <c r="U137" s="51">
        <v>0</v>
      </c>
      <c r="V137" s="51">
        <v>0</v>
      </c>
      <c r="W137" s="51">
        <v>0</v>
      </c>
      <c r="X137" s="51"/>
      <c r="Y137" s="51">
        <f>ROUND(SUM(H137:X137),5)</f>
        <v>2082.06</v>
      </c>
      <c r="Z137" s="51">
        <v>17000</v>
      </c>
      <c r="AA137" s="73">
        <v>17000</v>
      </c>
      <c r="AB137" s="62"/>
    </row>
    <row r="138" spans="1:28" ht="22.2" thickBot="1" x14ac:dyDescent="0.35">
      <c r="A138" s="50"/>
      <c r="B138" s="50"/>
      <c r="C138" s="50"/>
      <c r="D138" s="50"/>
      <c r="E138" s="50"/>
      <c r="F138" s="50"/>
      <c r="G138" s="50" t="s">
        <v>196</v>
      </c>
      <c r="H138" s="51"/>
      <c r="I138" s="51"/>
      <c r="J138" s="51"/>
      <c r="K138" s="51"/>
      <c r="L138" s="51">
        <v>0</v>
      </c>
      <c r="M138" s="51">
        <v>1945</v>
      </c>
      <c r="N138" s="51">
        <v>0</v>
      </c>
      <c r="O138" s="51">
        <v>0</v>
      </c>
      <c r="P138" s="51">
        <v>0</v>
      </c>
      <c r="Q138" s="51">
        <v>0</v>
      </c>
      <c r="R138" s="51">
        <v>0</v>
      </c>
      <c r="S138" s="51">
        <v>0</v>
      </c>
      <c r="T138" s="51">
        <v>0</v>
      </c>
      <c r="U138" s="51">
        <v>0</v>
      </c>
      <c r="V138" s="51">
        <v>0</v>
      </c>
      <c r="W138" s="51">
        <v>-1850</v>
      </c>
      <c r="X138" s="51"/>
      <c r="Y138" s="51">
        <f>ROUND(SUM(H138:X138),5)</f>
        <v>95</v>
      </c>
      <c r="Z138" s="51">
        <v>5000</v>
      </c>
      <c r="AA138" s="73">
        <v>5000</v>
      </c>
      <c r="AB138" s="62" t="s">
        <v>260</v>
      </c>
    </row>
    <row r="139" spans="1:28" x14ac:dyDescent="0.3">
      <c r="A139" s="50"/>
      <c r="B139" s="50"/>
      <c r="C139" s="50"/>
      <c r="D139" s="50"/>
      <c r="E139" s="50"/>
      <c r="F139" s="50" t="s">
        <v>197</v>
      </c>
      <c r="G139" s="50"/>
      <c r="H139" s="54"/>
      <c r="I139" s="54"/>
      <c r="J139" s="54"/>
      <c r="K139" s="54"/>
      <c r="L139" s="54">
        <f t="shared" ref="L139:W139" si="26">ROUND(SUM(L135:L138),5)</f>
        <v>0</v>
      </c>
      <c r="M139" s="54">
        <f t="shared" si="26"/>
        <v>1945</v>
      </c>
      <c r="N139" s="54">
        <f t="shared" si="26"/>
        <v>0</v>
      </c>
      <c r="O139" s="54">
        <f t="shared" si="26"/>
        <v>0</v>
      </c>
      <c r="P139" s="54">
        <f t="shared" si="26"/>
        <v>0</v>
      </c>
      <c r="Q139" s="54">
        <f t="shared" si="26"/>
        <v>0</v>
      </c>
      <c r="R139" s="54">
        <f t="shared" si="26"/>
        <v>0</v>
      </c>
      <c r="S139" s="54">
        <f t="shared" si="26"/>
        <v>2082.06</v>
      </c>
      <c r="T139" s="54">
        <f t="shared" si="26"/>
        <v>9137.67</v>
      </c>
      <c r="U139" s="54">
        <f t="shared" si="26"/>
        <v>0</v>
      </c>
      <c r="V139" s="54">
        <f t="shared" si="26"/>
        <v>0</v>
      </c>
      <c r="W139" s="54">
        <f t="shared" si="26"/>
        <v>-1850</v>
      </c>
      <c r="X139" s="54"/>
      <c r="Y139" s="54">
        <f>ROUND(SUM(H139:X139),5)</f>
        <v>11314.73</v>
      </c>
      <c r="Z139" s="54">
        <f>ROUND(SUM(Z135:Z138),5)</f>
        <v>97000</v>
      </c>
      <c r="AA139" s="61">
        <f>ROUND(SUM(AA135:AA138),5)</f>
        <v>82000</v>
      </c>
      <c r="AB139" s="65"/>
    </row>
    <row r="140" spans="1:28" x14ac:dyDescent="0.3">
      <c r="A140" s="50"/>
      <c r="B140" s="50"/>
      <c r="C140" s="50"/>
      <c r="D140" s="50"/>
      <c r="E140" s="50" t="s">
        <v>198</v>
      </c>
      <c r="F140" s="50"/>
      <c r="G140" s="50"/>
      <c r="H140" s="51"/>
      <c r="I140" s="51"/>
      <c r="J140" s="51"/>
      <c r="K140" s="51"/>
      <c r="L140" s="70">
        <f t="shared" ref="L140:W140" si="27">ROUND(L125+L131+L134+L139,5)</f>
        <v>0</v>
      </c>
      <c r="M140" s="70">
        <f t="shared" si="27"/>
        <v>1945</v>
      </c>
      <c r="N140" s="70">
        <f t="shared" si="27"/>
        <v>5379.38</v>
      </c>
      <c r="O140" s="70">
        <f t="shared" si="27"/>
        <v>0</v>
      </c>
      <c r="P140" s="70">
        <f t="shared" si="27"/>
        <v>0</v>
      </c>
      <c r="Q140" s="70">
        <f t="shared" si="27"/>
        <v>0</v>
      </c>
      <c r="R140" s="70">
        <f t="shared" si="27"/>
        <v>0</v>
      </c>
      <c r="S140" s="70">
        <f t="shared" si="27"/>
        <v>2082.06</v>
      </c>
      <c r="T140" s="70">
        <f t="shared" si="27"/>
        <v>9137.67</v>
      </c>
      <c r="U140" s="70">
        <f t="shared" si="27"/>
        <v>0</v>
      </c>
      <c r="V140" s="70">
        <f t="shared" si="27"/>
        <v>0</v>
      </c>
      <c r="W140" s="70">
        <f t="shared" si="27"/>
        <v>-1850</v>
      </c>
      <c r="X140" s="70"/>
      <c r="Y140" s="70">
        <f>ROUND(SUM(H140:X140),5)</f>
        <v>16694.11</v>
      </c>
      <c r="Z140" s="70">
        <f>ROUND(Z125+Z131+Z134+Z139,5)</f>
        <v>366500</v>
      </c>
      <c r="AA140" s="79">
        <f>ROUND(AA125+AA131+AA134+AA139,5)</f>
        <v>351500</v>
      </c>
      <c r="AB140" s="71"/>
    </row>
    <row r="141" spans="1:28" ht="39.6" customHeight="1" thickBot="1" x14ac:dyDescent="0.35">
      <c r="A141" s="50"/>
      <c r="B141" s="50"/>
      <c r="C141" s="50"/>
      <c r="D141" s="50"/>
      <c r="E141" s="50" t="s">
        <v>206</v>
      </c>
      <c r="F141" s="50"/>
      <c r="G141" s="50"/>
      <c r="H141" s="51"/>
      <c r="I141" s="51"/>
      <c r="J141" s="51"/>
      <c r="K141" s="51"/>
      <c r="L141" s="69">
        <v>0</v>
      </c>
      <c r="M141" s="69">
        <v>0</v>
      </c>
      <c r="N141" s="69">
        <v>0</v>
      </c>
      <c r="O141" s="69">
        <v>0</v>
      </c>
      <c r="P141" s="69">
        <v>0</v>
      </c>
      <c r="Q141" s="69">
        <v>0</v>
      </c>
      <c r="R141" s="69">
        <v>0</v>
      </c>
      <c r="S141" s="69">
        <v>0</v>
      </c>
      <c r="T141" s="69">
        <v>0</v>
      </c>
      <c r="U141" s="69">
        <v>0</v>
      </c>
      <c r="V141" s="69">
        <v>0</v>
      </c>
      <c r="W141" s="69">
        <v>0</v>
      </c>
      <c r="X141" s="69"/>
      <c r="Y141" s="69">
        <v>0</v>
      </c>
      <c r="Z141" s="69">
        <v>177000</v>
      </c>
      <c r="AA141" s="76">
        <v>177000</v>
      </c>
      <c r="AB141" s="72" t="s">
        <v>212</v>
      </c>
    </row>
    <row r="142" spans="1:28" ht="42.6" thickBot="1" x14ac:dyDescent="0.35">
      <c r="A142" s="50"/>
      <c r="B142" s="50"/>
      <c r="C142" s="50"/>
      <c r="D142" s="50"/>
      <c r="E142" s="50" t="s">
        <v>207</v>
      </c>
      <c r="F142" s="50"/>
      <c r="G142" s="50"/>
      <c r="H142" s="51"/>
      <c r="I142" s="51"/>
      <c r="J142" s="51"/>
      <c r="K142" s="51"/>
      <c r="L142" s="51">
        <v>0</v>
      </c>
      <c r="M142" s="51">
        <v>0</v>
      </c>
      <c r="N142" s="51">
        <v>0</v>
      </c>
      <c r="O142" s="51">
        <v>0</v>
      </c>
      <c r="P142" s="51">
        <v>0</v>
      </c>
      <c r="Q142" s="51">
        <v>0</v>
      </c>
      <c r="R142" s="51">
        <v>0</v>
      </c>
      <c r="S142" s="51">
        <v>0</v>
      </c>
      <c r="T142" s="51">
        <v>0</v>
      </c>
      <c r="U142" s="51">
        <v>0</v>
      </c>
      <c r="V142" s="51">
        <v>0</v>
      </c>
      <c r="W142" s="51">
        <v>0</v>
      </c>
      <c r="X142" s="51"/>
      <c r="Y142" s="51">
        <v>0</v>
      </c>
      <c r="Z142" s="51">
        <v>236020</v>
      </c>
      <c r="AA142" s="73">
        <v>236020</v>
      </c>
      <c r="AB142" s="62" t="s">
        <v>213</v>
      </c>
    </row>
    <row r="143" spans="1:28" ht="15" thickBot="1" x14ac:dyDescent="0.35">
      <c r="A143" s="50"/>
      <c r="B143" s="50"/>
      <c r="C143" s="50"/>
      <c r="D143" s="50" t="s">
        <v>8</v>
      </c>
      <c r="E143" s="50"/>
      <c r="F143" s="50"/>
      <c r="G143" s="50"/>
      <c r="H143" s="53"/>
      <c r="I143" s="53"/>
      <c r="J143" s="53"/>
      <c r="K143" s="53"/>
      <c r="L143" s="53">
        <f>ROUND(L39+L66+L118+L124+L140,5)+L141+L142</f>
        <v>27999</v>
      </c>
      <c r="M143" s="53">
        <f t="shared" ref="M143:AA143" si="28">ROUND(M39+M66+M118+M124+M140,5)+M141+M142</f>
        <v>43641.53</v>
      </c>
      <c r="N143" s="53">
        <f t="shared" si="28"/>
        <v>40907.26</v>
      </c>
      <c r="O143" s="53">
        <f t="shared" si="28"/>
        <v>48192.54</v>
      </c>
      <c r="P143" s="53">
        <f t="shared" si="28"/>
        <v>32728.26</v>
      </c>
      <c r="Q143" s="53">
        <f t="shared" si="28"/>
        <v>36866.379999999997</v>
      </c>
      <c r="R143" s="53">
        <f t="shared" si="28"/>
        <v>44453.31</v>
      </c>
      <c r="S143" s="53">
        <f t="shared" si="28"/>
        <v>32567.72</v>
      </c>
      <c r="T143" s="53">
        <f t="shared" si="28"/>
        <v>48013.1</v>
      </c>
      <c r="U143" s="53">
        <f t="shared" si="28"/>
        <v>43416.31</v>
      </c>
      <c r="V143" s="53">
        <f t="shared" si="28"/>
        <v>49169.23</v>
      </c>
      <c r="W143" s="53">
        <f t="shared" si="28"/>
        <v>-72545.67</v>
      </c>
      <c r="X143" s="53">
        <f t="shared" si="28"/>
        <v>0</v>
      </c>
      <c r="Y143" s="53">
        <f t="shared" si="28"/>
        <v>375408.97</v>
      </c>
      <c r="Z143" s="53">
        <f t="shared" si="28"/>
        <v>1445300</v>
      </c>
      <c r="AA143" s="78">
        <f t="shared" si="28"/>
        <v>1490049</v>
      </c>
      <c r="AB143" s="64"/>
    </row>
    <row r="144" spans="1:28" x14ac:dyDescent="0.3">
      <c r="A144" s="50"/>
      <c r="B144" s="50" t="s">
        <v>9</v>
      </c>
      <c r="C144" s="50"/>
      <c r="D144" s="50"/>
      <c r="E144" s="50"/>
      <c r="F144" s="50"/>
      <c r="G144" s="50"/>
      <c r="H144" s="51"/>
      <c r="I144" s="51"/>
      <c r="J144" s="51"/>
      <c r="K144" s="51"/>
      <c r="L144" s="51">
        <f t="shared" ref="L144:W144" si="29">ROUND(L2+L38-L143,5)</f>
        <v>-8841.0400000000009</v>
      </c>
      <c r="M144" s="51">
        <f t="shared" si="29"/>
        <v>-10879.27</v>
      </c>
      <c r="N144" s="51">
        <f t="shared" si="29"/>
        <v>-2325.44</v>
      </c>
      <c r="O144" s="51">
        <f t="shared" si="29"/>
        <v>43497.59</v>
      </c>
      <c r="P144" s="51">
        <f t="shared" si="29"/>
        <v>-13444.18</v>
      </c>
      <c r="Q144" s="51">
        <f t="shared" si="29"/>
        <v>210923.04</v>
      </c>
      <c r="R144" s="51">
        <f t="shared" si="29"/>
        <v>211891.47</v>
      </c>
      <c r="S144" s="51">
        <f t="shared" si="29"/>
        <v>26678.65</v>
      </c>
      <c r="T144" s="51">
        <f t="shared" si="29"/>
        <v>17447.71</v>
      </c>
      <c r="U144" s="51">
        <f t="shared" si="29"/>
        <v>43822.07</v>
      </c>
      <c r="V144" s="51">
        <f t="shared" si="29"/>
        <v>173769.04</v>
      </c>
      <c r="W144" s="51">
        <f t="shared" si="29"/>
        <v>187234.02</v>
      </c>
      <c r="X144" s="51"/>
      <c r="Y144" s="51">
        <f>ROUND(SUM(H144:X144),5)</f>
        <v>879773.66</v>
      </c>
      <c r="Z144" s="51">
        <f>ROUND(Z2+Z38-Z143,5)</f>
        <v>-366500</v>
      </c>
      <c r="AA144" s="60">
        <f>ROUND(AA2+AA38-AA143,5)</f>
        <v>-299049</v>
      </c>
      <c r="AB144" s="62"/>
    </row>
    <row r="145" spans="1:28" x14ac:dyDescent="0.3">
      <c r="A145" s="50"/>
      <c r="B145" s="50" t="s">
        <v>10</v>
      </c>
      <c r="C145" s="50"/>
      <c r="D145" s="50"/>
      <c r="E145" s="50"/>
      <c r="F145" s="50"/>
      <c r="G145" s="50"/>
      <c r="H145" s="51"/>
      <c r="I145" s="51"/>
      <c r="J145" s="51"/>
      <c r="K145" s="51"/>
      <c r="L145" s="51"/>
      <c r="M145" s="51"/>
      <c r="N145" s="51"/>
      <c r="O145" s="51"/>
      <c r="P145" s="51"/>
      <c r="Q145" s="51"/>
      <c r="R145" s="51"/>
      <c r="S145" s="51"/>
      <c r="T145" s="51"/>
      <c r="U145" s="51"/>
      <c r="V145" s="51"/>
      <c r="W145" s="51"/>
      <c r="X145" s="51"/>
      <c r="Y145" s="51"/>
      <c r="Z145" s="51"/>
      <c r="AA145" s="60"/>
      <c r="AB145" s="62"/>
    </row>
    <row r="146" spans="1:28" x14ac:dyDescent="0.3">
      <c r="A146" s="50"/>
      <c r="B146" s="50"/>
      <c r="C146" s="50" t="s">
        <v>11</v>
      </c>
      <c r="D146" s="50"/>
      <c r="E146" s="50"/>
      <c r="F146" s="50"/>
      <c r="G146" s="50"/>
      <c r="H146" s="51"/>
      <c r="I146" s="51"/>
      <c r="J146" s="51"/>
      <c r="K146" s="51"/>
      <c r="L146" s="51"/>
      <c r="M146" s="51"/>
      <c r="N146" s="51"/>
      <c r="O146" s="51"/>
      <c r="P146" s="51"/>
      <c r="Q146" s="51"/>
      <c r="R146" s="51"/>
      <c r="S146" s="51"/>
      <c r="T146" s="51"/>
      <c r="U146" s="51"/>
      <c r="V146" s="51"/>
      <c r="W146" s="51"/>
      <c r="X146" s="51"/>
      <c r="Y146" s="51"/>
      <c r="Z146" s="51"/>
      <c r="AA146" s="60"/>
      <c r="AB146" s="62"/>
    </row>
    <row r="147" spans="1:28" ht="28.2" customHeight="1" x14ac:dyDescent="0.3">
      <c r="A147" s="50"/>
      <c r="B147" s="50"/>
      <c r="C147" s="50"/>
      <c r="D147" s="50" t="s">
        <v>199</v>
      </c>
      <c r="E147" s="50"/>
      <c r="F147" s="50"/>
      <c r="G147" s="50"/>
      <c r="H147" s="51"/>
      <c r="I147" s="51"/>
      <c r="J147" s="51"/>
      <c r="K147" s="51"/>
      <c r="L147" s="51">
        <v>0</v>
      </c>
      <c r="M147" s="51">
        <v>0</v>
      </c>
      <c r="N147" s="51">
        <v>0</v>
      </c>
      <c r="O147" s="51">
        <v>0</v>
      </c>
      <c r="P147" s="51">
        <v>0</v>
      </c>
      <c r="Q147" s="51">
        <v>0</v>
      </c>
      <c r="R147" s="51">
        <v>2768.64</v>
      </c>
      <c r="S147" s="51">
        <v>0</v>
      </c>
      <c r="T147" s="51">
        <v>0</v>
      </c>
      <c r="U147" s="51">
        <v>0</v>
      </c>
      <c r="V147" s="51">
        <v>0</v>
      </c>
      <c r="W147" s="51">
        <v>0</v>
      </c>
      <c r="X147" s="51"/>
      <c r="Y147" s="51">
        <f>ROUND(SUM(H147:X147),5)</f>
        <v>2768.64</v>
      </c>
      <c r="Z147" s="51">
        <v>0</v>
      </c>
      <c r="AA147" s="60">
        <v>0</v>
      </c>
      <c r="AB147" s="62" t="s">
        <v>209</v>
      </c>
    </row>
    <row r="148" spans="1:28" ht="30.6" customHeight="1" thickBot="1" x14ac:dyDescent="0.35">
      <c r="A148" s="50"/>
      <c r="B148" s="50"/>
      <c r="C148" s="50"/>
      <c r="D148" s="50" t="s">
        <v>200</v>
      </c>
      <c r="E148" s="50"/>
      <c r="F148" s="50"/>
      <c r="G148" s="50"/>
      <c r="H148" s="51"/>
      <c r="I148" s="51"/>
      <c r="J148" s="51"/>
      <c r="K148" s="51"/>
      <c r="L148" s="51">
        <v>3379.65</v>
      </c>
      <c r="M148" s="51">
        <v>-3012.35</v>
      </c>
      <c r="N148" s="51">
        <v>-3352.29</v>
      </c>
      <c r="O148" s="51">
        <v>-8759.74</v>
      </c>
      <c r="P148" s="51">
        <v>2275.2600000000002</v>
      </c>
      <c r="Q148" s="51">
        <v>-9141.42</v>
      </c>
      <c r="R148" s="51">
        <v>-5290.7</v>
      </c>
      <c r="S148" s="51">
        <v>-9875.18</v>
      </c>
      <c r="T148" s="51">
        <v>-10281.08</v>
      </c>
      <c r="U148" s="51">
        <v>6066.69</v>
      </c>
      <c r="V148" s="51">
        <v>11137.13</v>
      </c>
      <c r="W148" s="51">
        <v>-416.52</v>
      </c>
      <c r="X148" s="51"/>
      <c r="Y148" s="51">
        <f>ROUND(SUM(H148:X148),5)</f>
        <v>-27270.55</v>
      </c>
      <c r="Z148" s="51">
        <v>0</v>
      </c>
      <c r="AA148" s="60">
        <v>0</v>
      </c>
      <c r="AB148" s="62" t="s">
        <v>209</v>
      </c>
    </row>
    <row r="149" spans="1:28" ht="15" thickBot="1" x14ac:dyDescent="0.35">
      <c r="A149" s="50"/>
      <c r="B149" s="50"/>
      <c r="C149" s="50" t="s">
        <v>12</v>
      </c>
      <c r="D149" s="50"/>
      <c r="E149" s="50"/>
      <c r="F149" s="50"/>
      <c r="G149" s="50"/>
      <c r="H149" s="54"/>
      <c r="I149" s="54"/>
      <c r="J149" s="54"/>
      <c r="K149" s="54"/>
      <c r="L149" s="54">
        <f t="shared" ref="L149:W149" si="30">ROUND(SUM(L146:L148),5)</f>
        <v>3379.65</v>
      </c>
      <c r="M149" s="54">
        <f t="shared" si="30"/>
        <v>-3012.35</v>
      </c>
      <c r="N149" s="54">
        <f t="shared" si="30"/>
        <v>-3352.29</v>
      </c>
      <c r="O149" s="54">
        <f t="shared" si="30"/>
        <v>-8759.74</v>
      </c>
      <c r="P149" s="54">
        <f t="shared" si="30"/>
        <v>2275.2600000000002</v>
      </c>
      <c r="Q149" s="54">
        <f t="shared" si="30"/>
        <v>-9141.42</v>
      </c>
      <c r="R149" s="54">
        <f t="shared" si="30"/>
        <v>-2522.06</v>
      </c>
      <c r="S149" s="54">
        <f t="shared" si="30"/>
        <v>-9875.18</v>
      </c>
      <c r="T149" s="54">
        <f t="shared" si="30"/>
        <v>-10281.08</v>
      </c>
      <c r="U149" s="54">
        <f t="shared" si="30"/>
        <v>6066.69</v>
      </c>
      <c r="V149" s="54">
        <f t="shared" si="30"/>
        <v>11137.13</v>
      </c>
      <c r="W149" s="54">
        <f t="shared" si="30"/>
        <v>-416.52</v>
      </c>
      <c r="X149" s="54"/>
      <c r="Y149" s="54">
        <f>ROUND(SUM(H149:X149),5)</f>
        <v>-24501.91</v>
      </c>
      <c r="Z149" s="54">
        <f>ROUND(SUM(Z146:Z148),5)</f>
        <v>0</v>
      </c>
      <c r="AA149" s="61">
        <f>ROUND(SUM(AA146:AA148),5)</f>
        <v>0</v>
      </c>
      <c r="AB149" s="65"/>
    </row>
    <row r="150" spans="1:28" ht="15" thickBot="1" x14ac:dyDescent="0.35">
      <c r="A150" s="50"/>
      <c r="B150" s="50" t="s">
        <v>13</v>
      </c>
      <c r="C150" s="50"/>
      <c r="D150" s="50"/>
      <c r="E150" s="50"/>
      <c r="F150" s="50"/>
      <c r="G150" s="50"/>
      <c r="H150" s="54"/>
      <c r="I150" s="54"/>
      <c r="J150" s="54"/>
      <c r="K150" s="54"/>
      <c r="L150" s="54">
        <f t="shared" ref="L150:W150" si="31">ROUND(L145+L149,5)</f>
        <v>3379.65</v>
      </c>
      <c r="M150" s="54">
        <f t="shared" si="31"/>
        <v>-3012.35</v>
      </c>
      <c r="N150" s="54">
        <f t="shared" si="31"/>
        <v>-3352.29</v>
      </c>
      <c r="O150" s="54">
        <f t="shared" si="31"/>
        <v>-8759.74</v>
      </c>
      <c r="P150" s="54">
        <f t="shared" si="31"/>
        <v>2275.2600000000002</v>
      </c>
      <c r="Q150" s="54">
        <f t="shared" si="31"/>
        <v>-9141.42</v>
      </c>
      <c r="R150" s="54">
        <f t="shared" si="31"/>
        <v>-2522.06</v>
      </c>
      <c r="S150" s="54">
        <f t="shared" si="31"/>
        <v>-9875.18</v>
      </c>
      <c r="T150" s="54">
        <f t="shared" si="31"/>
        <v>-10281.08</v>
      </c>
      <c r="U150" s="54">
        <f t="shared" si="31"/>
        <v>6066.69</v>
      </c>
      <c r="V150" s="54">
        <f t="shared" si="31"/>
        <v>11137.13</v>
      </c>
      <c r="W150" s="54">
        <f t="shared" si="31"/>
        <v>-416.52</v>
      </c>
      <c r="X150" s="54"/>
      <c r="Y150" s="54">
        <f>ROUND(SUM(H150:X150),5)</f>
        <v>-24501.91</v>
      </c>
      <c r="Z150" s="54">
        <f>ROUND(Z145+Z149,5)</f>
        <v>0</v>
      </c>
      <c r="AA150" s="61">
        <f>ROUND(AA145+AA149,5)</f>
        <v>0</v>
      </c>
      <c r="AB150" s="65"/>
    </row>
    <row r="151" spans="1:28" s="56" customFormat="1" ht="10.8" thickBot="1" x14ac:dyDescent="0.25">
      <c r="A151" s="50" t="s">
        <v>14</v>
      </c>
      <c r="B151" s="50"/>
      <c r="C151" s="50"/>
      <c r="D151" s="50"/>
      <c r="E151" s="50"/>
      <c r="F151" s="50"/>
      <c r="G151" s="50"/>
      <c r="H151" s="55"/>
      <c r="I151" s="55"/>
      <c r="J151" s="55"/>
      <c r="K151" s="55"/>
      <c r="L151" s="55">
        <f t="shared" ref="L151:W151" si="32">ROUND(L144+L150,5)</f>
        <v>-5461.39</v>
      </c>
      <c r="M151" s="55">
        <f t="shared" si="32"/>
        <v>-13891.62</v>
      </c>
      <c r="N151" s="55">
        <f t="shared" si="32"/>
        <v>-5677.73</v>
      </c>
      <c r="O151" s="55">
        <f t="shared" si="32"/>
        <v>34737.85</v>
      </c>
      <c r="P151" s="55">
        <f t="shared" si="32"/>
        <v>-11168.92</v>
      </c>
      <c r="Q151" s="55">
        <f t="shared" si="32"/>
        <v>201781.62</v>
      </c>
      <c r="R151" s="55">
        <f t="shared" si="32"/>
        <v>209369.41</v>
      </c>
      <c r="S151" s="55">
        <f t="shared" si="32"/>
        <v>16803.47</v>
      </c>
      <c r="T151" s="55">
        <f t="shared" si="32"/>
        <v>7166.63</v>
      </c>
      <c r="U151" s="55">
        <f t="shared" si="32"/>
        <v>49888.76</v>
      </c>
      <c r="V151" s="55">
        <f t="shared" si="32"/>
        <v>184906.17</v>
      </c>
      <c r="W151" s="55">
        <f t="shared" si="32"/>
        <v>186817.5</v>
      </c>
      <c r="X151" s="55"/>
      <c r="Y151" s="55">
        <f>ROUND(SUM(H151:X151),5)</f>
        <v>855271.75</v>
      </c>
      <c r="Z151" s="55">
        <f>ROUND(Z144+Z150,5)</f>
        <v>-366500</v>
      </c>
      <c r="AA151" s="80">
        <f>ROUND(AA144+AA150,5)</f>
        <v>-299049</v>
      </c>
      <c r="AB151" s="66"/>
    </row>
    <row r="152" spans="1:28" ht="15" thickTop="1" x14ac:dyDescent="0.3"/>
  </sheetData>
  <pageMargins left="0.7" right="0.7" top="0.75" bottom="0.75" header="0.1" footer="0.3"/>
  <pageSetup orientation="portrait" horizontalDpi="0" verticalDpi="0" r:id="rId1"/>
  <headerFooter>
    <oddHeader>&amp;L&amp;"Arial,Bold"&amp;8 9:33 AM
&amp;"Arial,Bold"&amp;8 04/19/21
&amp;"Arial,Bold"&amp;8 Accrual Basis&amp;C&amp;"Arial,Bold"&amp;12 Temecula Public Cemetery District
&amp;"Arial,Bold"&amp;14 Profit &amp;&amp; Loss
&amp;"Arial,Bold"&amp;10 March 2020 through March 2021</oddHeader>
    <oddFooter>&amp;R&amp;"Arial,Bold"&amp;8 Page &amp;P of &amp;N</oddFooter>
  </headerFooter>
  <drawing r:id="rId2"/>
  <legacyDrawing r:id="rId3"/>
  <controls>
    <mc:AlternateContent xmlns:mc="http://schemas.openxmlformats.org/markup-compatibility/2006">
      <mc:Choice Requires="x14">
        <control shapeId="54274" r:id="rId4" name="HEADER">
          <controlPr defaultSize="0" autoLine="0" r:id="rId5">
            <anchor moveWithCells="1">
              <from>
                <xdr:col>0</xdr:col>
                <xdr:colOff>0</xdr:colOff>
                <xdr:row>0</xdr:row>
                <xdr:rowOff>0</xdr:rowOff>
              </from>
              <to>
                <xdr:col>4</xdr:col>
                <xdr:colOff>91440</xdr:colOff>
                <xdr:row>0</xdr:row>
                <xdr:rowOff>228600</xdr:rowOff>
              </to>
            </anchor>
          </controlPr>
        </control>
      </mc:Choice>
      <mc:Fallback>
        <control shapeId="54274" r:id="rId4" name="HEADER"/>
      </mc:Fallback>
    </mc:AlternateContent>
    <mc:AlternateContent xmlns:mc="http://schemas.openxmlformats.org/markup-compatibility/2006">
      <mc:Choice Requires="x14">
        <control shapeId="54273" r:id="rId6" name="FILTER">
          <controlPr defaultSize="0" autoLine="0" r:id="rId7">
            <anchor moveWithCells="1">
              <from>
                <xdr:col>0</xdr:col>
                <xdr:colOff>0</xdr:colOff>
                <xdr:row>0</xdr:row>
                <xdr:rowOff>0</xdr:rowOff>
              </from>
              <to>
                <xdr:col>4</xdr:col>
                <xdr:colOff>91440</xdr:colOff>
                <xdr:row>0</xdr:row>
                <xdr:rowOff>228600</xdr:rowOff>
              </to>
            </anchor>
          </controlPr>
        </control>
      </mc:Choice>
      <mc:Fallback>
        <control shapeId="54273" r:id="rId6" name="FILTER"/>
      </mc:Fallback>
    </mc:AlternateContent>
  </control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7EB4A-C2F7-4A34-AAD0-57F796AB55E6}">
  <sheetPr codeName="Sheet7"/>
  <dimension ref="A1:U141"/>
  <sheetViews>
    <sheetView workbookViewId="0">
      <pane xSplit="7" ySplit="1" topLeftCell="H2" activePane="bottomRight" state="frozenSplit"/>
      <selection pane="topRight" activeCell="H1" sqref="H1"/>
      <selection pane="bottomLeft" activeCell="A2" sqref="A2"/>
      <selection pane="bottomRight"/>
    </sheetView>
  </sheetViews>
  <sheetFormatPr defaultRowHeight="14.4" x14ac:dyDescent="0.3"/>
  <cols>
    <col min="1" max="6" width="3" style="56" customWidth="1"/>
    <col min="7" max="7" width="30.5546875" style="56" customWidth="1"/>
    <col min="8" max="9" width="7.109375" bestFit="1" customWidth="1"/>
    <col min="10" max="10" width="7.88671875" bestFit="1" customWidth="1"/>
    <col min="11" max="11" width="8.33203125" bestFit="1" customWidth="1"/>
    <col min="12" max="12" width="7.109375" bestFit="1" customWidth="1"/>
    <col min="13" max="13" width="7.5546875" bestFit="1" customWidth="1"/>
    <col min="14" max="15" width="7.109375" bestFit="1" customWidth="1"/>
    <col min="16" max="16" width="7.5546875" bestFit="1" customWidth="1"/>
    <col min="17" max="18" width="7.88671875" bestFit="1" customWidth="1"/>
    <col min="19" max="19" width="7.109375" bestFit="1" customWidth="1"/>
    <col min="20" max="20" width="7.5546875" bestFit="1" customWidth="1"/>
    <col min="21" max="21" width="9.109375" bestFit="1" customWidth="1"/>
  </cols>
  <sheetData>
    <row r="1" spans="1:21" s="1" customFormat="1" ht="15" thickBot="1" x14ac:dyDescent="0.35">
      <c r="A1" s="48"/>
      <c r="B1" s="48"/>
      <c r="C1" s="48"/>
      <c r="D1" s="48"/>
      <c r="E1" s="48"/>
      <c r="F1" s="48"/>
      <c r="G1" s="48"/>
      <c r="H1" s="49" t="s">
        <v>0</v>
      </c>
      <c r="I1" s="49" t="s">
        <v>1</v>
      </c>
      <c r="J1" s="49" t="s">
        <v>2</v>
      </c>
      <c r="K1" s="49" t="s">
        <v>225</v>
      </c>
      <c r="L1" s="49" t="s">
        <v>226</v>
      </c>
      <c r="M1" s="49" t="s">
        <v>227</v>
      </c>
      <c r="N1" s="49" t="s">
        <v>228</v>
      </c>
      <c r="O1" s="49" t="s">
        <v>229</v>
      </c>
      <c r="P1" s="49" t="s">
        <v>230</v>
      </c>
      <c r="Q1" s="49" t="s">
        <v>231</v>
      </c>
      <c r="R1" s="49" t="s">
        <v>232</v>
      </c>
      <c r="S1" s="49" t="s">
        <v>233</v>
      </c>
      <c r="T1" s="49" t="s">
        <v>234</v>
      </c>
      <c r="U1" s="49" t="s">
        <v>3</v>
      </c>
    </row>
    <row r="2" spans="1:21" ht="15" thickTop="1" x14ac:dyDescent="0.3">
      <c r="A2" s="50"/>
      <c r="B2" s="50" t="s">
        <v>4</v>
      </c>
      <c r="C2" s="50"/>
      <c r="D2" s="50"/>
      <c r="E2" s="50"/>
      <c r="F2" s="50"/>
      <c r="G2" s="50"/>
      <c r="H2" s="51"/>
      <c r="I2" s="51"/>
      <c r="J2" s="51"/>
      <c r="K2" s="51"/>
      <c r="L2" s="51"/>
      <c r="M2" s="51"/>
      <c r="N2" s="51"/>
      <c r="O2" s="51"/>
      <c r="P2" s="51"/>
      <c r="Q2" s="51"/>
      <c r="R2" s="51"/>
      <c r="S2" s="51"/>
      <c r="T2" s="51"/>
      <c r="U2" s="51"/>
    </row>
    <row r="3" spans="1:21" x14ac:dyDescent="0.3">
      <c r="A3" s="50"/>
      <c r="B3" s="50"/>
      <c r="C3" s="50"/>
      <c r="D3" s="50" t="s">
        <v>5</v>
      </c>
      <c r="E3" s="50"/>
      <c r="F3" s="50"/>
      <c r="G3" s="50"/>
      <c r="H3" s="51"/>
      <c r="I3" s="51"/>
      <c r="J3" s="51"/>
      <c r="K3" s="51"/>
      <c r="L3" s="51"/>
      <c r="M3" s="51"/>
      <c r="N3" s="51"/>
      <c r="O3" s="51"/>
      <c r="P3" s="51"/>
      <c r="Q3" s="51"/>
      <c r="R3" s="51"/>
      <c r="S3" s="51"/>
      <c r="T3" s="51"/>
      <c r="U3" s="51"/>
    </row>
    <row r="4" spans="1:21" x14ac:dyDescent="0.3">
      <c r="A4" s="50"/>
      <c r="B4" s="50"/>
      <c r="C4" s="50"/>
      <c r="D4" s="50"/>
      <c r="E4" s="50" t="s">
        <v>77</v>
      </c>
      <c r="F4" s="50"/>
      <c r="G4" s="50"/>
      <c r="H4" s="51"/>
      <c r="I4" s="51"/>
      <c r="J4" s="51"/>
      <c r="K4" s="51"/>
      <c r="L4" s="51"/>
      <c r="M4" s="51"/>
      <c r="N4" s="51"/>
      <c r="O4" s="51"/>
      <c r="P4" s="51"/>
      <c r="Q4" s="51"/>
      <c r="R4" s="51"/>
      <c r="S4" s="51"/>
      <c r="T4" s="51"/>
      <c r="U4" s="51"/>
    </row>
    <row r="5" spans="1:21" x14ac:dyDescent="0.3">
      <c r="A5" s="50"/>
      <c r="B5" s="50"/>
      <c r="C5" s="50"/>
      <c r="D5" s="50"/>
      <c r="E5" s="50"/>
      <c r="F5" s="50" t="s">
        <v>78</v>
      </c>
      <c r="G5" s="50"/>
      <c r="H5" s="51">
        <v>0</v>
      </c>
      <c r="I5" s="51">
        <v>63198.23</v>
      </c>
      <c r="J5" s="51">
        <v>190781.16</v>
      </c>
      <c r="K5" s="51">
        <v>13907</v>
      </c>
      <c r="L5" s="51">
        <v>-4000.33</v>
      </c>
      <c r="M5" s="51">
        <v>0</v>
      </c>
      <c r="N5" s="51">
        <v>0</v>
      </c>
      <c r="O5" s="51">
        <v>0</v>
      </c>
      <c r="P5" s="51">
        <v>0</v>
      </c>
      <c r="Q5" s="51">
        <v>198022.72</v>
      </c>
      <c r="R5" s="51">
        <v>156187.59</v>
      </c>
      <c r="S5" s="51">
        <v>3095.51</v>
      </c>
      <c r="T5" s="51">
        <v>0</v>
      </c>
      <c r="U5" s="51">
        <f t="shared" ref="U5:U14" si="0">ROUND(SUM(H5:T5),5)</f>
        <v>621191.88</v>
      </c>
    </row>
    <row r="6" spans="1:21" x14ac:dyDescent="0.3">
      <c r="A6" s="50"/>
      <c r="B6" s="50"/>
      <c r="C6" s="50"/>
      <c r="D6" s="50"/>
      <c r="E6" s="50"/>
      <c r="F6" s="50" t="s">
        <v>79</v>
      </c>
      <c r="G6" s="50"/>
      <c r="H6" s="51">
        <v>0</v>
      </c>
      <c r="I6" s="51">
        <v>0</v>
      </c>
      <c r="J6" s="51">
        <v>0</v>
      </c>
      <c r="K6" s="51">
        <v>17730</v>
      </c>
      <c r="L6" s="51">
        <v>0</v>
      </c>
      <c r="M6" s="51">
        <v>0</v>
      </c>
      <c r="N6" s="51">
        <v>0</v>
      </c>
      <c r="O6" s="51">
        <v>25398.66</v>
      </c>
      <c r="P6" s="51">
        <v>0</v>
      </c>
      <c r="Q6" s="51">
        <v>1708.76</v>
      </c>
      <c r="R6" s="51">
        <v>0</v>
      </c>
      <c r="S6" s="51">
        <v>0</v>
      </c>
      <c r="T6" s="51">
        <v>0</v>
      </c>
      <c r="U6" s="51">
        <f t="shared" si="0"/>
        <v>44837.42</v>
      </c>
    </row>
    <row r="7" spans="1:21" x14ac:dyDescent="0.3">
      <c r="A7" s="50"/>
      <c r="B7" s="50"/>
      <c r="C7" s="50"/>
      <c r="D7" s="50"/>
      <c r="E7" s="50"/>
      <c r="F7" s="50" t="s">
        <v>80</v>
      </c>
      <c r="G7" s="50"/>
      <c r="H7" s="51">
        <v>0</v>
      </c>
      <c r="I7" s="51">
        <v>0</v>
      </c>
      <c r="J7" s="51">
        <v>3115.61</v>
      </c>
      <c r="K7" s="51">
        <v>260</v>
      </c>
      <c r="L7" s="51">
        <v>0</v>
      </c>
      <c r="M7" s="51">
        <v>0</v>
      </c>
      <c r="N7" s="51">
        <v>0</v>
      </c>
      <c r="O7" s="51">
        <v>0</v>
      </c>
      <c r="P7" s="51">
        <v>0</v>
      </c>
      <c r="Q7" s="51">
        <v>0</v>
      </c>
      <c r="R7" s="51">
        <v>3744.8</v>
      </c>
      <c r="S7" s="51">
        <v>0</v>
      </c>
      <c r="T7" s="51">
        <v>2285.4699999999998</v>
      </c>
      <c r="U7" s="51">
        <f t="shared" si="0"/>
        <v>9405.8799999999992</v>
      </c>
    </row>
    <row r="8" spans="1:21" x14ac:dyDescent="0.3">
      <c r="A8" s="50"/>
      <c r="B8" s="50"/>
      <c r="C8" s="50"/>
      <c r="D8" s="50"/>
      <c r="E8" s="50"/>
      <c r="F8" s="50" t="s">
        <v>81</v>
      </c>
      <c r="G8" s="50"/>
      <c r="H8" s="51">
        <v>332.65</v>
      </c>
      <c r="I8" s="51">
        <v>0</v>
      </c>
      <c r="J8" s="51">
        <v>0</v>
      </c>
      <c r="K8" s="51">
        <v>2014.63</v>
      </c>
      <c r="L8" s="51">
        <v>0</v>
      </c>
      <c r="M8" s="51">
        <v>0</v>
      </c>
      <c r="N8" s="51">
        <v>0</v>
      </c>
      <c r="O8" s="51">
        <v>0</v>
      </c>
      <c r="P8" s="51">
        <v>0</v>
      </c>
      <c r="Q8" s="51">
        <v>0</v>
      </c>
      <c r="R8" s="51">
        <v>3829.4</v>
      </c>
      <c r="S8" s="51">
        <v>0</v>
      </c>
      <c r="T8" s="51">
        <v>644.45000000000005</v>
      </c>
      <c r="U8" s="51">
        <f t="shared" si="0"/>
        <v>6821.13</v>
      </c>
    </row>
    <row r="9" spans="1:21" x14ac:dyDescent="0.3">
      <c r="A9" s="50"/>
      <c r="B9" s="50"/>
      <c r="C9" s="50"/>
      <c r="D9" s="50"/>
      <c r="E9" s="50"/>
      <c r="F9" s="50" t="s">
        <v>82</v>
      </c>
      <c r="G9" s="50"/>
      <c r="H9" s="51">
        <v>0</v>
      </c>
      <c r="I9" s="51">
        <v>0</v>
      </c>
      <c r="J9" s="51">
        <v>0</v>
      </c>
      <c r="K9" s="51">
        <v>-1639</v>
      </c>
      <c r="L9" s="51">
        <v>0</v>
      </c>
      <c r="M9" s="51">
        <v>0</v>
      </c>
      <c r="N9" s="51">
        <v>0</v>
      </c>
      <c r="O9" s="51">
        <v>4889.55</v>
      </c>
      <c r="P9" s="51">
        <v>0</v>
      </c>
      <c r="Q9" s="51">
        <v>0</v>
      </c>
      <c r="R9" s="51">
        <v>0</v>
      </c>
      <c r="S9" s="51">
        <v>0</v>
      </c>
      <c r="T9" s="51">
        <v>0</v>
      </c>
      <c r="U9" s="51">
        <f t="shared" si="0"/>
        <v>3250.55</v>
      </c>
    </row>
    <row r="10" spans="1:21" x14ac:dyDescent="0.3">
      <c r="A10" s="50"/>
      <c r="B10" s="50"/>
      <c r="C10" s="50"/>
      <c r="D10" s="50"/>
      <c r="E10" s="50"/>
      <c r="F10" s="50" t="s">
        <v>83</v>
      </c>
      <c r="G10" s="50"/>
      <c r="H10" s="51">
        <v>0</v>
      </c>
      <c r="I10" s="51">
        <v>0</v>
      </c>
      <c r="J10" s="51">
        <v>0</v>
      </c>
      <c r="K10" s="51">
        <v>41834.04</v>
      </c>
      <c r="L10" s="51">
        <v>0</v>
      </c>
      <c r="M10" s="51">
        <v>0</v>
      </c>
      <c r="N10" s="51">
        <v>0</v>
      </c>
      <c r="O10" s="51">
        <v>0</v>
      </c>
      <c r="P10" s="51">
        <v>0</v>
      </c>
      <c r="Q10" s="51">
        <v>0</v>
      </c>
      <c r="R10" s="51">
        <v>43513.8</v>
      </c>
      <c r="S10" s="51">
        <v>0</v>
      </c>
      <c r="T10" s="51">
        <v>0</v>
      </c>
      <c r="U10" s="51">
        <f t="shared" si="0"/>
        <v>85347.839999999997</v>
      </c>
    </row>
    <row r="11" spans="1:21" x14ac:dyDescent="0.3">
      <c r="A11" s="50"/>
      <c r="B11" s="50"/>
      <c r="C11" s="50"/>
      <c r="D11" s="50"/>
      <c r="E11" s="50"/>
      <c r="F11" s="50" t="s">
        <v>84</v>
      </c>
      <c r="G11" s="50"/>
      <c r="H11" s="51">
        <v>0</v>
      </c>
      <c r="I11" s="51">
        <v>0</v>
      </c>
      <c r="J11" s="51">
        <v>2208.9</v>
      </c>
      <c r="K11" s="51">
        <v>946.84</v>
      </c>
      <c r="L11" s="51">
        <v>0</v>
      </c>
      <c r="M11" s="51">
        <v>0</v>
      </c>
      <c r="N11" s="51">
        <v>0</v>
      </c>
      <c r="O11" s="51">
        <v>0</v>
      </c>
      <c r="P11" s="51">
        <v>0</v>
      </c>
      <c r="Q11" s="51">
        <v>0</v>
      </c>
      <c r="R11" s="51">
        <v>0</v>
      </c>
      <c r="S11" s="51">
        <v>0</v>
      </c>
      <c r="T11" s="51">
        <v>0</v>
      </c>
      <c r="U11" s="51">
        <f t="shared" si="0"/>
        <v>3155.74</v>
      </c>
    </row>
    <row r="12" spans="1:21" x14ac:dyDescent="0.3">
      <c r="A12" s="50"/>
      <c r="B12" s="50"/>
      <c r="C12" s="50"/>
      <c r="D12" s="50"/>
      <c r="E12" s="50"/>
      <c r="F12" s="50" t="s">
        <v>85</v>
      </c>
      <c r="G12" s="50"/>
      <c r="H12" s="51">
        <v>4839.6400000000003</v>
      </c>
      <c r="I12" s="51">
        <v>0</v>
      </c>
      <c r="J12" s="51">
        <v>4670.6000000000004</v>
      </c>
      <c r="K12" s="51">
        <v>143</v>
      </c>
      <c r="L12" s="51">
        <v>0</v>
      </c>
      <c r="M12" s="51">
        <v>0</v>
      </c>
      <c r="N12" s="51">
        <v>0</v>
      </c>
      <c r="O12" s="51">
        <v>0</v>
      </c>
      <c r="P12" s="51">
        <v>0</v>
      </c>
      <c r="Q12" s="51">
        <v>0</v>
      </c>
      <c r="R12" s="51">
        <v>5671.54</v>
      </c>
      <c r="S12" s="51">
        <v>0</v>
      </c>
      <c r="T12" s="51">
        <v>0</v>
      </c>
      <c r="U12" s="51">
        <f t="shared" si="0"/>
        <v>15324.78</v>
      </c>
    </row>
    <row r="13" spans="1:21" ht="15" thickBot="1" x14ac:dyDescent="0.35">
      <c r="A13" s="50"/>
      <c r="B13" s="50"/>
      <c r="C13" s="50"/>
      <c r="D13" s="50"/>
      <c r="E13" s="50"/>
      <c r="F13" s="50" t="s">
        <v>86</v>
      </c>
      <c r="G13" s="50"/>
      <c r="H13" s="52">
        <v>0</v>
      </c>
      <c r="I13" s="52">
        <v>0</v>
      </c>
      <c r="J13" s="52">
        <v>0</v>
      </c>
      <c r="K13" s="52">
        <v>0</v>
      </c>
      <c r="L13" s="52">
        <v>0</v>
      </c>
      <c r="M13" s="52">
        <v>0</v>
      </c>
      <c r="N13" s="52">
        <v>0</v>
      </c>
      <c r="O13" s="52">
        <v>0</v>
      </c>
      <c r="P13" s="52">
        <v>0</v>
      </c>
      <c r="Q13" s="52">
        <v>115.4</v>
      </c>
      <c r="R13" s="52">
        <v>0</v>
      </c>
      <c r="S13" s="52">
        <v>0</v>
      </c>
      <c r="T13" s="52">
        <v>0</v>
      </c>
      <c r="U13" s="52">
        <f t="shared" si="0"/>
        <v>115.4</v>
      </c>
    </row>
    <row r="14" spans="1:21" x14ac:dyDescent="0.3">
      <c r="A14" s="50"/>
      <c r="B14" s="50"/>
      <c r="C14" s="50"/>
      <c r="D14" s="50"/>
      <c r="E14" s="50" t="s">
        <v>87</v>
      </c>
      <c r="F14" s="50"/>
      <c r="G14" s="50"/>
      <c r="H14" s="51">
        <f t="shared" ref="H14:T14" si="1">ROUND(SUM(H4:H13),5)</f>
        <v>5172.29</v>
      </c>
      <c r="I14" s="51">
        <f t="shared" si="1"/>
        <v>63198.23</v>
      </c>
      <c r="J14" s="51">
        <f t="shared" si="1"/>
        <v>200776.27</v>
      </c>
      <c r="K14" s="51">
        <f t="shared" si="1"/>
        <v>75196.509999999995</v>
      </c>
      <c r="L14" s="51">
        <f t="shared" si="1"/>
        <v>-4000.33</v>
      </c>
      <c r="M14" s="51">
        <f t="shared" si="1"/>
        <v>0</v>
      </c>
      <c r="N14" s="51">
        <f t="shared" si="1"/>
        <v>0</v>
      </c>
      <c r="O14" s="51">
        <f t="shared" si="1"/>
        <v>30288.21</v>
      </c>
      <c r="P14" s="51">
        <f t="shared" si="1"/>
        <v>0</v>
      </c>
      <c r="Q14" s="51">
        <f t="shared" si="1"/>
        <v>199846.88</v>
      </c>
      <c r="R14" s="51">
        <f t="shared" si="1"/>
        <v>212947.13</v>
      </c>
      <c r="S14" s="51">
        <f t="shared" si="1"/>
        <v>3095.51</v>
      </c>
      <c r="T14" s="51">
        <f t="shared" si="1"/>
        <v>2929.92</v>
      </c>
      <c r="U14" s="51">
        <f t="shared" si="0"/>
        <v>789450.62</v>
      </c>
    </row>
    <row r="15" spans="1:21" x14ac:dyDescent="0.3">
      <c r="A15" s="50"/>
      <c r="B15" s="50"/>
      <c r="C15" s="50"/>
      <c r="D15" s="50"/>
      <c r="E15" s="50" t="s">
        <v>88</v>
      </c>
      <c r="F15" s="50"/>
      <c r="G15" s="50"/>
      <c r="H15" s="51"/>
      <c r="I15" s="51"/>
      <c r="J15" s="51"/>
      <c r="K15" s="51"/>
      <c r="L15" s="51"/>
      <c r="M15" s="51"/>
      <c r="N15" s="51"/>
      <c r="O15" s="51"/>
      <c r="P15" s="51"/>
      <c r="Q15" s="51"/>
      <c r="R15" s="51"/>
      <c r="S15" s="51"/>
      <c r="T15" s="51"/>
      <c r="U15" s="51"/>
    </row>
    <row r="16" spans="1:21" x14ac:dyDescent="0.3">
      <c r="A16" s="50"/>
      <c r="B16" s="50"/>
      <c r="C16" s="50"/>
      <c r="D16" s="50"/>
      <c r="E16" s="50"/>
      <c r="F16" s="50" t="s">
        <v>89</v>
      </c>
      <c r="G16" s="50"/>
      <c r="H16" s="51">
        <v>771.34</v>
      </c>
      <c r="I16" s="51">
        <v>280.61</v>
      </c>
      <c r="J16" s="51">
        <v>954.87</v>
      </c>
      <c r="K16" s="51">
        <v>652.66</v>
      </c>
      <c r="L16" s="51">
        <v>603.74</v>
      </c>
      <c r="M16" s="51">
        <v>636.47</v>
      </c>
      <c r="N16" s="51">
        <v>550.29999999999995</v>
      </c>
      <c r="O16" s="51">
        <v>512.91999999999996</v>
      </c>
      <c r="P16" s="51">
        <v>505.03</v>
      </c>
      <c r="Q16" s="51">
        <v>452.33</v>
      </c>
      <c r="R16" s="51">
        <v>7314.37</v>
      </c>
      <c r="S16" s="51">
        <v>420.5</v>
      </c>
      <c r="T16" s="51">
        <v>378.15</v>
      </c>
      <c r="U16" s="51">
        <f t="shared" ref="U16:U21" si="2">ROUND(SUM(H16:T16),5)</f>
        <v>14033.29</v>
      </c>
    </row>
    <row r="17" spans="1:21" x14ac:dyDescent="0.3">
      <c r="A17" s="50"/>
      <c r="B17" s="50"/>
      <c r="C17" s="50"/>
      <c r="D17" s="50"/>
      <c r="E17" s="50"/>
      <c r="F17" s="50" t="s">
        <v>90</v>
      </c>
      <c r="G17" s="50"/>
      <c r="H17" s="51">
        <v>4917.67</v>
      </c>
      <c r="I17" s="51">
        <v>1257.8699999999999</v>
      </c>
      <c r="J17" s="51">
        <v>5047.13</v>
      </c>
      <c r="K17" s="51">
        <v>5522.27</v>
      </c>
      <c r="L17" s="51">
        <v>4709.55</v>
      </c>
      <c r="M17" s="51">
        <v>9565.7900000000009</v>
      </c>
      <c r="N17" s="51">
        <v>-941.62</v>
      </c>
      <c r="O17" s="51">
        <v>8144.95</v>
      </c>
      <c r="P17" s="51">
        <v>6079.05</v>
      </c>
      <c r="Q17" s="51">
        <v>4930.87</v>
      </c>
      <c r="R17" s="51">
        <v>4937.05</v>
      </c>
      <c r="S17" s="51">
        <v>4807.21</v>
      </c>
      <c r="T17" s="51">
        <v>4995.72</v>
      </c>
      <c r="U17" s="51">
        <f t="shared" si="2"/>
        <v>63973.51</v>
      </c>
    </row>
    <row r="18" spans="1:21" x14ac:dyDescent="0.3">
      <c r="A18" s="50"/>
      <c r="B18" s="50"/>
      <c r="C18" s="50"/>
      <c r="D18" s="50"/>
      <c r="E18" s="50"/>
      <c r="F18" s="50" t="s">
        <v>91</v>
      </c>
      <c r="G18" s="50"/>
      <c r="H18" s="51">
        <v>4229.03</v>
      </c>
      <c r="I18" s="51">
        <v>1292.52</v>
      </c>
      <c r="J18" s="51">
        <v>0</v>
      </c>
      <c r="K18" s="51">
        <v>5126.62</v>
      </c>
      <c r="L18" s="51">
        <v>0</v>
      </c>
      <c r="M18" s="51">
        <v>0</v>
      </c>
      <c r="N18" s="51">
        <v>2382.91</v>
      </c>
      <c r="O18" s="51">
        <v>164.98</v>
      </c>
      <c r="P18" s="51">
        <v>0</v>
      </c>
      <c r="Q18" s="51">
        <v>1779.4</v>
      </c>
      <c r="R18" s="51">
        <v>208.6</v>
      </c>
      <c r="S18" s="51">
        <v>0</v>
      </c>
      <c r="T18" s="51">
        <v>1194.3699999999999</v>
      </c>
      <c r="U18" s="51">
        <f t="shared" si="2"/>
        <v>16378.43</v>
      </c>
    </row>
    <row r="19" spans="1:21" x14ac:dyDescent="0.3">
      <c r="A19" s="50"/>
      <c r="B19" s="50"/>
      <c r="C19" s="50"/>
      <c r="D19" s="50"/>
      <c r="E19" s="50"/>
      <c r="F19" s="50" t="s">
        <v>92</v>
      </c>
      <c r="G19" s="50"/>
      <c r="H19" s="51">
        <v>820.73</v>
      </c>
      <c r="I19" s="51">
        <v>248.45</v>
      </c>
      <c r="J19" s="51">
        <v>0</v>
      </c>
      <c r="K19" s="51">
        <v>816.59</v>
      </c>
      <c r="L19" s="51">
        <v>-854</v>
      </c>
      <c r="M19" s="51">
        <v>0</v>
      </c>
      <c r="N19" s="51">
        <v>541.74</v>
      </c>
      <c r="O19" s="51">
        <v>38.130000000000003</v>
      </c>
      <c r="P19" s="51">
        <v>0</v>
      </c>
      <c r="Q19" s="51">
        <v>411.31</v>
      </c>
      <c r="R19" s="51">
        <v>53.48</v>
      </c>
      <c r="S19" s="51">
        <v>0</v>
      </c>
      <c r="T19" s="51">
        <v>306.22000000000003</v>
      </c>
      <c r="U19" s="51">
        <f t="shared" si="2"/>
        <v>2382.65</v>
      </c>
    </row>
    <row r="20" spans="1:21" ht="15" thickBot="1" x14ac:dyDescent="0.35">
      <c r="A20" s="50"/>
      <c r="B20" s="50"/>
      <c r="C20" s="50"/>
      <c r="D20" s="50"/>
      <c r="E20" s="50"/>
      <c r="F20" s="50" t="s">
        <v>93</v>
      </c>
      <c r="G20" s="50"/>
      <c r="H20" s="52">
        <v>8481.7800000000007</v>
      </c>
      <c r="I20" s="52">
        <v>2160.6999999999998</v>
      </c>
      <c r="J20" s="52">
        <v>0</v>
      </c>
      <c r="K20" s="52">
        <v>6128.28</v>
      </c>
      <c r="L20" s="52">
        <v>-126</v>
      </c>
      <c r="M20" s="52">
        <v>0</v>
      </c>
      <c r="N20" s="52">
        <v>3663.49</v>
      </c>
      <c r="O20" s="52">
        <v>240.94</v>
      </c>
      <c r="P20" s="52">
        <v>0</v>
      </c>
      <c r="Q20" s="52">
        <v>2598.63</v>
      </c>
      <c r="R20" s="52">
        <v>304.14999999999998</v>
      </c>
      <c r="S20" s="52">
        <v>0</v>
      </c>
      <c r="T20" s="52">
        <v>1741.43</v>
      </c>
      <c r="U20" s="52">
        <f t="shared" si="2"/>
        <v>25193.4</v>
      </c>
    </row>
    <row r="21" spans="1:21" x14ac:dyDescent="0.3">
      <c r="A21" s="50"/>
      <c r="B21" s="50"/>
      <c r="C21" s="50"/>
      <c r="D21" s="50"/>
      <c r="E21" s="50" t="s">
        <v>94</v>
      </c>
      <c r="F21" s="50"/>
      <c r="G21" s="50"/>
      <c r="H21" s="51">
        <f t="shared" ref="H21:T21" si="3">ROUND(SUM(H15:H20),5)</f>
        <v>19220.55</v>
      </c>
      <c r="I21" s="51">
        <f t="shared" si="3"/>
        <v>5240.1499999999996</v>
      </c>
      <c r="J21" s="51">
        <f t="shared" si="3"/>
        <v>6002</v>
      </c>
      <c r="K21" s="51">
        <f t="shared" si="3"/>
        <v>18246.419999999998</v>
      </c>
      <c r="L21" s="51">
        <f t="shared" si="3"/>
        <v>4333.29</v>
      </c>
      <c r="M21" s="51">
        <f t="shared" si="3"/>
        <v>10202.26</v>
      </c>
      <c r="N21" s="51">
        <f t="shared" si="3"/>
        <v>6196.82</v>
      </c>
      <c r="O21" s="51">
        <f t="shared" si="3"/>
        <v>9101.92</v>
      </c>
      <c r="P21" s="51">
        <f t="shared" si="3"/>
        <v>6584.08</v>
      </c>
      <c r="Q21" s="51">
        <f t="shared" si="3"/>
        <v>10172.540000000001</v>
      </c>
      <c r="R21" s="51">
        <f t="shared" si="3"/>
        <v>12817.65</v>
      </c>
      <c r="S21" s="51">
        <f t="shared" si="3"/>
        <v>5227.71</v>
      </c>
      <c r="T21" s="51">
        <f t="shared" si="3"/>
        <v>8615.89</v>
      </c>
      <c r="U21" s="51">
        <f t="shared" si="2"/>
        <v>121961.28</v>
      </c>
    </row>
    <row r="22" spans="1:21" x14ac:dyDescent="0.3">
      <c r="A22" s="50"/>
      <c r="B22" s="50"/>
      <c r="C22" s="50"/>
      <c r="D22" s="50"/>
      <c r="E22" s="50" t="s">
        <v>95</v>
      </c>
      <c r="F22" s="50"/>
      <c r="G22" s="50"/>
      <c r="H22" s="51"/>
      <c r="I22" s="51"/>
      <c r="J22" s="51"/>
      <c r="K22" s="51"/>
      <c r="L22" s="51"/>
      <c r="M22" s="51"/>
      <c r="N22" s="51"/>
      <c r="O22" s="51"/>
      <c r="P22" s="51"/>
      <c r="Q22" s="51"/>
      <c r="R22" s="51"/>
      <c r="S22" s="51"/>
      <c r="T22" s="51"/>
      <c r="U22" s="51"/>
    </row>
    <row r="23" spans="1:21" x14ac:dyDescent="0.3">
      <c r="A23" s="50"/>
      <c r="B23" s="50"/>
      <c r="C23" s="50"/>
      <c r="D23" s="50"/>
      <c r="E23" s="50"/>
      <c r="F23" s="50" t="s">
        <v>96</v>
      </c>
      <c r="G23" s="50"/>
      <c r="H23" s="51">
        <v>38300</v>
      </c>
      <c r="I23" s="51">
        <v>9400</v>
      </c>
      <c r="J23" s="51">
        <v>5000</v>
      </c>
      <c r="K23" s="51">
        <v>10643</v>
      </c>
      <c r="L23" s="51">
        <v>8225</v>
      </c>
      <c r="M23" s="51">
        <v>10866.67</v>
      </c>
      <c r="N23" s="51">
        <v>9500</v>
      </c>
      <c r="O23" s="51">
        <v>25066.67</v>
      </c>
      <c r="P23" s="51">
        <v>7800</v>
      </c>
      <c r="Q23" s="51">
        <v>20950</v>
      </c>
      <c r="R23" s="51">
        <v>19000</v>
      </c>
      <c r="S23" s="51">
        <v>24450</v>
      </c>
      <c r="T23" s="51">
        <v>22500</v>
      </c>
      <c r="U23" s="51">
        <f t="shared" ref="U23:U34" si="4">ROUND(SUM(H23:T23),5)</f>
        <v>211701.34</v>
      </c>
    </row>
    <row r="24" spans="1:21" x14ac:dyDescent="0.3">
      <c r="A24" s="50"/>
      <c r="B24" s="50"/>
      <c r="C24" s="50"/>
      <c r="D24" s="50"/>
      <c r="E24" s="50"/>
      <c r="F24" s="50" t="s">
        <v>97</v>
      </c>
      <c r="G24" s="50"/>
      <c r="H24" s="51">
        <v>2400</v>
      </c>
      <c r="I24" s="51">
        <v>1000</v>
      </c>
      <c r="J24" s="51">
        <v>1250</v>
      </c>
      <c r="K24" s="51">
        <v>750</v>
      </c>
      <c r="L24" s="51">
        <v>1200</v>
      </c>
      <c r="M24" s="51">
        <v>1410</v>
      </c>
      <c r="N24" s="51">
        <v>1250</v>
      </c>
      <c r="O24" s="51">
        <v>2500</v>
      </c>
      <c r="P24" s="51">
        <v>500</v>
      </c>
      <c r="Q24" s="51">
        <v>2000</v>
      </c>
      <c r="R24" s="51">
        <v>1250</v>
      </c>
      <c r="S24" s="51">
        <v>1910</v>
      </c>
      <c r="T24" s="51">
        <v>2500</v>
      </c>
      <c r="U24" s="51">
        <f t="shared" si="4"/>
        <v>19920</v>
      </c>
    </row>
    <row r="25" spans="1:21" x14ac:dyDescent="0.3">
      <c r="A25" s="50"/>
      <c r="B25" s="50"/>
      <c r="C25" s="50"/>
      <c r="D25" s="50"/>
      <c r="E25" s="50"/>
      <c r="F25" s="50" t="s">
        <v>235</v>
      </c>
      <c r="G25" s="50"/>
      <c r="H25" s="51">
        <v>0</v>
      </c>
      <c r="I25" s="51">
        <v>0</v>
      </c>
      <c r="J25" s="51">
        <v>0</v>
      </c>
      <c r="K25" s="51">
        <v>0</v>
      </c>
      <c r="L25" s="51">
        <v>0</v>
      </c>
      <c r="M25" s="51">
        <v>0</v>
      </c>
      <c r="N25" s="51">
        <v>0</v>
      </c>
      <c r="O25" s="51">
        <v>0</v>
      </c>
      <c r="P25" s="51">
        <v>0</v>
      </c>
      <c r="Q25" s="51">
        <v>450</v>
      </c>
      <c r="R25" s="51">
        <v>0</v>
      </c>
      <c r="S25" s="51">
        <v>450</v>
      </c>
      <c r="T25" s="51">
        <v>0</v>
      </c>
      <c r="U25" s="51">
        <f t="shared" si="4"/>
        <v>900</v>
      </c>
    </row>
    <row r="26" spans="1:21" x14ac:dyDescent="0.3">
      <c r="A26" s="50"/>
      <c r="B26" s="50"/>
      <c r="C26" s="50"/>
      <c r="D26" s="50"/>
      <c r="E26" s="50"/>
      <c r="F26" s="50" t="s">
        <v>98</v>
      </c>
      <c r="G26" s="50"/>
      <c r="H26" s="51">
        <v>6150</v>
      </c>
      <c r="I26" s="51">
        <v>2600</v>
      </c>
      <c r="J26" s="51">
        <v>5150</v>
      </c>
      <c r="K26" s="51">
        <v>2550</v>
      </c>
      <c r="L26" s="51">
        <v>3650</v>
      </c>
      <c r="M26" s="51">
        <v>3250</v>
      </c>
      <c r="N26" s="51">
        <v>2800</v>
      </c>
      <c r="O26" s="51">
        <v>6100</v>
      </c>
      <c r="P26" s="51">
        <v>100</v>
      </c>
      <c r="Q26" s="51">
        <v>4900</v>
      </c>
      <c r="R26" s="51">
        <v>3500</v>
      </c>
      <c r="S26" s="51">
        <v>7650</v>
      </c>
      <c r="T26" s="51">
        <v>8000</v>
      </c>
      <c r="U26" s="51">
        <f t="shared" si="4"/>
        <v>56400</v>
      </c>
    </row>
    <row r="27" spans="1:21" x14ac:dyDescent="0.3">
      <c r="A27" s="50"/>
      <c r="B27" s="50"/>
      <c r="C27" s="50"/>
      <c r="D27" s="50"/>
      <c r="E27" s="50"/>
      <c r="F27" s="50" t="s">
        <v>99</v>
      </c>
      <c r="G27" s="50"/>
      <c r="H27" s="51">
        <v>23050</v>
      </c>
      <c r="I27" s="51">
        <v>4000</v>
      </c>
      <c r="J27" s="51">
        <v>1725</v>
      </c>
      <c r="K27" s="51">
        <v>5357</v>
      </c>
      <c r="L27" s="51">
        <v>2500</v>
      </c>
      <c r="M27" s="51">
        <v>6083.33</v>
      </c>
      <c r="N27" s="51">
        <v>16450</v>
      </c>
      <c r="O27" s="51">
        <v>17583.330000000002</v>
      </c>
      <c r="P27" s="51">
        <v>0</v>
      </c>
      <c r="Q27" s="51">
        <v>3050</v>
      </c>
      <c r="R27" s="51">
        <v>4000</v>
      </c>
      <c r="S27" s="51">
        <v>9050</v>
      </c>
      <c r="T27" s="51">
        <v>16650</v>
      </c>
      <c r="U27" s="51">
        <f t="shared" si="4"/>
        <v>109498.66</v>
      </c>
    </row>
    <row r="28" spans="1:21" x14ac:dyDescent="0.3">
      <c r="A28" s="50"/>
      <c r="B28" s="50"/>
      <c r="C28" s="50"/>
      <c r="D28" s="50"/>
      <c r="E28" s="50"/>
      <c r="F28" s="50" t="s">
        <v>100</v>
      </c>
      <c r="G28" s="50"/>
      <c r="H28" s="51">
        <v>2100</v>
      </c>
      <c r="I28" s="51">
        <v>1500</v>
      </c>
      <c r="J28" s="51">
        <v>0</v>
      </c>
      <c r="K28" s="51">
        <v>1500</v>
      </c>
      <c r="L28" s="51">
        <v>1500</v>
      </c>
      <c r="M28" s="51">
        <v>0</v>
      </c>
      <c r="N28" s="51">
        <v>1600</v>
      </c>
      <c r="O28" s="51">
        <v>0</v>
      </c>
      <c r="P28" s="51">
        <v>3000</v>
      </c>
      <c r="Q28" s="51">
        <v>3100</v>
      </c>
      <c r="R28" s="51">
        <v>0</v>
      </c>
      <c r="S28" s="51">
        <v>3300</v>
      </c>
      <c r="T28" s="51">
        <v>1500</v>
      </c>
      <c r="U28" s="51">
        <f t="shared" si="4"/>
        <v>19100</v>
      </c>
    </row>
    <row r="29" spans="1:21" x14ac:dyDescent="0.3">
      <c r="A29" s="50"/>
      <c r="B29" s="50"/>
      <c r="C29" s="50"/>
      <c r="D29" s="50"/>
      <c r="E29" s="50"/>
      <c r="F29" s="50" t="s">
        <v>201</v>
      </c>
      <c r="G29" s="50"/>
      <c r="H29" s="51">
        <v>0</v>
      </c>
      <c r="I29" s="51">
        <v>0</v>
      </c>
      <c r="J29" s="51">
        <v>0</v>
      </c>
      <c r="K29" s="51">
        <v>0</v>
      </c>
      <c r="L29" s="51">
        <v>0</v>
      </c>
      <c r="M29" s="51">
        <v>0</v>
      </c>
      <c r="N29" s="51">
        <v>0</v>
      </c>
      <c r="O29" s="51">
        <v>0</v>
      </c>
      <c r="P29" s="51">
        <v>300</v>
      </c>
      <c r="Q29" s="51">
        <v>0</v>
      </c>
      <c r="R29" s="51">
        <v>0</v>
      </c>
      <c r="S29" s="51">
        <v>0</v>
      </c>
      <c r="T29" s="51">
        <v>0</v>
      </c>
      <c r="U29" s="51">
        <f t="shared" si="4"/>
        <v>300</v>
      </c>
    </row>
    <row r="30" spans="1:21" x14ac:dyDescent="0.3">
      <c r="A30" s="50"/>
      <c r="B30" s="50"/>
      <c r="C30" s="50"/>
      <c r="D30" s="50"/>
      <c r="E30" s="50"/>
      <c r="F30" s="50" t="s">
        <v>236</v>
      </c>
      <c r="G30" s="50"/>
      <c r="H30" s="51">
        <v>0</v>
      </c>
      <c r="I30" s="51">
        <v>0</v>
      </c>
      <c r="J30" s="51">
        <v>0</v>
      </c>
      <c r="K30" s="51">
        <v>0</v>
      </c>
      <c r="L30" s="51">
        <v>0</v>
      </c>
      <c r="M30" s="51">
        <v>0</v>
      </c>
      <c r="N30" s="51">
        <v>0</v>
      </c>
      <c r="O30" s="51">
        <v>-500</v>
      </c>
      <c r="P30" s="51">
        <v>500</v>
      </c>
      <c r="Q30" s="51">
        <v>2000</v>
      </c>
      <c r="R30" s="51">
        <v>1500</v>
      </c>
      <c r="S30" s="51">
        <v>0</v>
      </c>
      <c r="T30" s="51">
        <v>0</v>
      </c>
      <c r="U30" s="51">
        <f t="shared" si="4"/>
        <v>3500</v>
      </c>
    </row>
    <row r="31" spans="1:21" x14ac:dyDescent="0.3">
      <c r="A31" s="50"/>
      <c r="B31" s="50"/>
      <c r="C31" s="50"/>
      <c r="D31" s="50"/>
      <c r="E31" s="50"/>
      <c r="F31" s="50" t="s">
        <v>101</v>
      </c>
      <c r="G31" s="50"/>
      <c r="H31" s="51">
        <v>1450</v>
      </c>
      <c r="I31" s="51">
        <v>300</v>
      </c>
      <c r="J31" s="51">
        <v>3010</v>
      </c>
      <c r="K31" s="51">
        <v>300</v>
      </c>
      <c r="L31" s="51">
        <v>1750</v>
      </c>
      <c r="M31" s="51">
        <v>950</v>
      </c>
      <c r="N31" s="51">
        <v>785</v>
      </c>
      <c r="O31" s="51">
        <v>1550</v>
      </c>
      <c r="P31" s="51">
        <v>500</v>
      </c>
      <c r="Q31" s="51">
        <v>1320</v>
      </c>
      <c r="R31" s="51">
        <v>1330</v>
      </c>
      <c r="S31" s="51">
        <v>4113.1499999999996</v>
      </c>
      <c r="T31" s="51">
        <v>2765</v>
      </c>
      <c r="U31" s="51">
        <f t="shared" si="4"/>
        <v>20123.150000000001</v>
      </c>
    </row>
    <row r="32" spans="1:21" ht="15" thickBot="1" x14ac:dyDescent="0.35">
      <c r="A32" s="50"/>
      <c r="B32" s="50"/>
      <c r="C32" s="50"/>
      <c r="D32" s="50"/>
      <c r="E32" s="50"/>
      <c r="F32" s="50" t="s">
        <v>102</v>
      </c>
      <c r="G32" s="50"/>
      <c r="H32" s="51">
        <v>126.27</v>
      </c>
      <c r="I32" s="51">
        <v>0</v>
      </c>
      <c r="J32" s="51">
        <v>25</v>
      </c>
      <c r="K32" s="51">
        <v>145.41999999999999</v>
      </c>
      <c r="L32" s="51">
        <v>0</v>
      </c>
      <c r="M32" s="51">
        <v>0</v>
      </c>
      <c r="N32" s="51">
        <v>0</v>
      </c>
      <c r="O32" s="51">
        <v>0</v>
      </c>
      <c r="P32" s="51">
        <v>0</v>
      </c>
      <c r="Q32" s="51">
        <v>0</v>
      </c>
      <c r="R32" s="51">
        <v>0</v>
      </c>
      <c r="S32" s="51">
        <v>0</v>
      </c>
      <c r="T32" s="51">
        <v>0</v>
      </c>
      <c r="U32" s="51">
        <f t="shared" si="4"/>
        <v>296.69</v>
      </c>
    </row>
    <row r="33" spans="1:21" ht="15" thickBot="1" x14ac:dyDescent="0.35">
      <c r="A33" s="50"/>
      <c r="B33" s="50"/>
      <c r="C33" s="50"/>
      <c r="D33" s="50"/>
      <c r="E33" s="50" t="s">
        <v>103</v>
      </c>
      <c r="F33" s="50"/>
      <c r="G33" s="50"/>
      <c r="H33" s="53">
        <f t="shared" ref="H33:T33" si="5">ROUND(SUM(H22:H32),5)</f>
        <v>73576.27</v>
      </c>
      <c r="I33" s="53">
        <f t="shared" si="5"/>
        <v>18800</v>
      </c>
      <c r="J33" s="53">
        <f t="shared" si="5"/>
        <v>16160</v>
      </c>
      <c r="K33" s="53">
        <f t="shared" si="5"/>
        <v>21245.42</v>
      </c>
      <c r="L33" s="53">
        <f t="shared" si="5"/>
        <v>18825</v>
      </c>
      <c r="M33" s="53">
        <f t="shared" si="5"/>
        <v>22560</v>
      </c>
      <c r="N33" s="53">
        <f t="shared" si="5"/>
        <v>32385</v>
      </c>
      <c r="O33" s="53">
        <f t="shared" si="5"/>
        <v>52300</v>
      </c>
      <c r="P33" s="53">
        <f t="shared" si="5"/>
        <v>12700</v>
      </c>
      <c r="Q33" s="53">
        <f t="shared" si="5"/>
        <v>37770</v>
      </c>
      <c r="R33" s="53">
        <f t="shared" si="5"/>
        <v>30580</v>
      </c>
      <c r="S33" s="53">
        <f t="shared" si="5"/>
        <v>50923.15</v>
      </c>
      <c r="T33" s="53">
        <f t="shared" si="5"/>
        <v>53915</v>
      </c>
      <c r="U33" s="53">
        <f t="shared" si="4"/>
        <v>441739.84</v>
      </c>
    </row>
    <row r="34" spans="1:21" x14ac:dyDescent="0.3">
      <c r="A34" s="50"/>
      <c r="B34" s="50"/>
      <c r="C34" s="50"/>
      <c r="D34" s="50" t="s">
        <v>6</v>
      </c>
      <c r="E34" s="50"/>
      <c r="F34" s="50"/>
      <c r="G34" s="50"/>
      <c r="H34" s="51">
        <f t="shared" ref="H34:T34" si="6">ROUND(H3+H14+H21+H33,5)</f>
        <v>97969.11</v>
      </c>
      <c r="I34" s="51">
        <f t="shared" si="6"/>
        <v>87238.38</v>
      </c>
      <c r="J34" s="51">
        <f t="shared" si="6"/>
        <v>222938.27</v>
      </c>
      <c r="K34" s="51">
        <f t="shared" si="6"/>
        <v>114688.35</v>
      </c>
      <c r="L34" s="51">
        <f t="shared" si="6"/>
        <v>19157.96</v>
      </c>
      <c r="M34" s="51">
        <f t="shared" si="6"/>
        <v>32762.26</v>
      </c>
      <c r="N34" s="51">
        <f t="shared" si="6"/>
        <v>38581.82</v>
      </c>
      <c r="O34" s="51">
        <f t="shared" si="6"/>
        <v>91690.13</v>
      </c>
      <c r="P34" s="51">
        <f t="shared" si="6"/>
        <v>19284.080000000002</v>
      </c>
      <c r="Q34" s="51">
        <f t="shared" si="6"/>
        <v>247789.42</v>
      </c>
      <c r="R34" s="51">
        <f t="shared" si="6"/>
        <v>256344.78</v>
      </c>
      <c r="S34" s="51">
        <f t="shared" si="6"/>
        <v>59246.37</v>
      </c>
      <c r="T34" s="51">
        <f t="shared" si="6"/>
        <v>65460.81</v>
      </c>
      <c r="U34" s="51">
        <f t="shared" si="4"/>
        <v>1353151.74</v>
      </c>
    </row>
    <row r="35" spans="1:21" x14ac:dyDescent="0.3">
      <c r="A35" s="50"/>
      <c r="B35" s="50"/>
      <c r="C35" s="50"/>
      <c r="D35" s="50" t="s">
        <v>104</v>
      </c>
      <c r="E35" s="50"/>
      <c r="F35" s="50"/>
      <c r="G35" s="50"/>
      <c r="H35" s="51"/>
      <c r="I35" s="51"/>
      <c r="J35" s="51"/>
      <c r="K35" s="51"/>
      <c r="L35" s="51"/>
      <c r="M35" s="51"/>
      <c r="N35" s="51"/>
      <c r="O35" s="51"/>
      <c r="P35" s="51"/>
      <c r="Q35" s="51"/>
      <c r="R35" s="51"/>
      <c r="S35" s="51"/>
      <c r="T35" s="51"/>
      <c r="U35" s="51"/>
    </row>
    <row r="36" spans="1:21" ht="15" thickBot="1" x14ac:dyDescent="0.35">
      <c r="A36" s="50"/>
      <c r="B36" s="50"/>
      <c r="C36" s="50"/>
      <c r="D36" s="50"/>
      <c r="E36" s="50" t="s">
        <v>105</v>
      </c>
      <c r="F36" s="50"/>
      <c r="G36" s="50"/>
      <c r="H36" s="51">
        <v>0</v>
      </c>
      <c r="I36" s="51">
        <v>0</v>
      </c>
      <c r="J36" s="51">
        <v>0</v>
      </c>
      <c r="K36" s="51">
        <v>0</v>
      </c>
      <c r="L36" s="51">
        <v>0</v>
      </c>
      <c r="M36" s="51">
        <v>0</v>
      </c>
      <c r="N36" s="51">
        <v>0</v>
      </c>
      <c r="O36" s="51">
        <v>0</v>
      </c>
      <c r="P36" s="51">
        <v>0</v>
      </c>
      <c r="Q36" s="51">
        <v>0</v>
      </c>
      <c r="R36" s="51">
        <v>0</v>
      </c>
      <c r="S36" s="51">
        <v>0</v>
      </c>
      <c r="T36" s="51">
        <v>0</v>
      </c>
      <c r="U36" s="51">
        <f>ROUND(SUM(H36:T36),5)</f>
        <v>0</v>
      </c>
    </row>
    <row r="37" spans="1:21" ht="15" thickBot="1" x14ac:dyDescent="0.35">
      <c r="A37" s="50"/>
      <c r="B37" s="50"/>
      <c r="C37" s="50"/>
      <c r="D37" s="50" t="s">
        <v>106</v>
      </c>
      <c r="E37" s="50"/>
      <c r="F37" s="50"/>
      <c r="G37" s="50"/>
      <c r="H37" s="53">
        <f t="shared" ref="H37:T37" si="7">ROUND(SUM(H35:H36),5)</f>
        <v>0</v>
      </c>
      <c r="I37" s="53">
        <f t="shared" si="7"/>
        <v>0</v>
      </c>
      <c r="J37" s="53">
        <f t="shared" si="7"/>
        <v>0</v>
      </c>
      <c r="K37" s="53">
        <f t="shared" si="7"/>
        <v>0</v>
      </c>
      <c r="L37" s="53">
        <f t="shared" si="7"/>
        <v>0</v>
      </c>
      <c r="M37" s="53">
        <f t="shared" si="7"/>
        <v>0</v>
      </c>
      <c r="N37" s="53">
        <f t="shared" si="7"/>
        <v>0</v>
      </c>
      <c r="O37" s="53">
        <f t="shared" si="7"/>
        <v>0</v>
      </c>
      <c r="P37" s="53">
        <f t="shared" si="7"/>
        <v>0</v>
      </c>
      <c r="Q37" s="53">
        <f t="shared" si="7"/>
        <v>0</v>
      </c>
      <c r="R37" s="53">
        <f t="shared" si="7"/>
        <v>0</v>
      </c>
      <c r="S37" s="53">
        <f t="shared" si="7"/>
        <v>0</v>
      </c>
      <c r="T37" s="53">
        <f t="shared" si="7"/>
        <v>0</v>
      </c>
      <c r="U37" s="53">
        <f>ROUND(SUM(H37:T37),5)</f>
        <v>0</v>
      </c>
    </row>
    <row r="38" spans="1:21" x14ac:dyDescent="0.3">
      <c r="A38" s="50"/>
      <c r="B38" s="50"/>
      <c r="C38" s="50" t="s">
        <v>107</v>
      </c>
      <c r="D38" s="50"/>
      <c r="E38" s="50"/>
      <c r="F38" s="50"/>
      <c r="G38" s="50"/>
      <c r="H38" s="51">
        <f t="shared" ref="H38:T38" si="8">ROUND(H34-H37,5)</f>
        <v>97969.11</v>
      </c>
      <c r="I38" s="51">
        <f t="shared" si="8"/>
        <v>87238.38</v>
      </c>
      <c r="J38" s="51">
        <f t="shared" si="8"/>
        <v>222938.27</v>
      </c>
      <c r="K38" s="51">
        <f t="shared" si="8"/>
        <v>114688.35</v>
      </c>
      <c r="L38" s="51">
        <f t="shared" si="8"/>
        <v>19157.96</v>
      </c>
      <c r="M38" s="51">
        <f t="shared" si="8"/>
        <v>32762.26</v>
      </c>
      <c r="N38" s="51">
        <f t="shared" si="8"/>
        <v>38581.82</v>
      </c>
      <c r="O38" s="51">
        <f t="shared" si="8"/>
        <v>91690.13</v>
      </c>
      <c r="P38" s="51">
        <f t="shared" si="8"/>
        <v>19284.080000000002</v>
      </c>
      <c r="Q38" s="51">
        <f t="shared" si="8"/>
        <v>247789.42</v>
      </c>
      <c r="R38" s="51">
        <f t="shared" si="8"/>
        <v>256344.78</v>
      </c>
      <c r="S38" s="51">
        <f t="shared" si="8"/>
        <v>59246.37</v>
      </c>
      <c r="T38" s="51">
        <f t="shared" si="8"/>
        <v>65460.81</v>
      </c>
      <c r="U38" s="51">
        <f>ROUND(SUM(H38:T38),5)</f>
        <v>1353151.74</v>
      </c>
    </row>
    <row r="39" spans="1:21" x14ac:dyDescent="0.3">
      <c r="A39" s="50"/>
      <c r="B39" s="50"/>
      <c r="C39" s="50"/>
      <c r="D39" s="50" t="s">
        <v>7</v>
      </c>
      <c r="E39" s="50"/>
      <c r="F39" s="50"/>
      <c r="G39" s="50"/>
      <c r="H39" s="51"/>
      <c r="I39" s="51"/>
      <c r="J39" s="51"/>
      <c r="K39" s="51"/>
      <c r="L39" s="51"/>
      <c r="M39" s="51"/>
      <c r="N39" s="51"/>
      <c r="O39" s="51"/>
      <c r="P39" s="51"/>
      <c r="Q39" s="51"/>
      <c r="R39" s="51"/>
      <c r="S39" s="51"/>
      <c r="T39" s="51"/>
      <c r="U39" s="51"/>
    </row>
    <row r="40" spans="1:21" x14ac:dyDescent="0.3">
      <c r="A40" s="50"/>
      <c r="B40" s="50"/>
      <c r="C40" s="50"/>
      <c r="D40" s="50"/>
      <c r="E40" s="50" t="s">
        <v>108</v>
      </c>
      <c r="F40" s="50"/>
      <c r="G40" s="50"/>
      <c r="H40" s="51"/>
      <c r="I40" s="51"/>
      <c r="J40" s="51"/>
      <c r="K40" s="51"/>
      <c r="L40" s="51"/>
      <c r="M40" s="51"/>
      <c r="N40" s="51"/>
      <c r="O40" s="51"/>
      <c r="P40" s="51"/>
      <c r="Q40" s="51"/>
      <c r="R40" s="51"/>
      <c r="S40" s="51"/>
      <c r="T40" s="51"/>
      <c r="U40" s="51"/>
    </row>
    <row r="41" spans="1:21" x14ac:dyDescent="0.3">
      <c r="A41" s="50"/>
      <c r="B41" s="50"/>
      <c r="C41" s="50"/>
      <c r="D41" s="50"/>
      <c r="E41" s="50"/>
      <c r="F41" s="50" t="s">
        <v>109</v>
      </c>
      <c r="G41" s="50"/>
      <c r="H41" s="51"/>
      <c r="I41" s="51"/>
      <c r="J41" s="51"/>
      <c r="K41" s="51"/>
      <c r="L41" s="51"/>
      <c r="M41" s="51"/>
      <c r="N41" s="51"/>
      <c r="O41" s="51"/>
      <c r="P41" s="51"/>
      <c r="Q41" s="51"/>
      <c r="R41" s="51"/>
      <c r="S41" s="51"/>
      <c r="T41" s="51"/>
      <c r="U41" s="51"/>
    </row>
    <row r="42" spans="1:21" x14ac:dyDescent="0.3">
      <c r="A42" s="50"/>
      <c r="B42" s="50"/>
      <c r="C42" s="50"/>
      <c r="D42" s="50"/>
      <c r="E42" s="50"/>
      <c r="F42" s="50"/>
      <c r="G42" s="50" t="s">
        <v>110</v>
      </c>
      <c r="H42" s="51">
        <v>18142.830000000002</v>
      </c>
      <c r="I42" s="51">
        <v>18479.37</v>
      </c>
      <c r="J42" s="51">
        <v>26898.32</v>
      </c>
      <c r="K42" s="51">
        <v>21343.49</v>
      </c>
      <c r="L42" s="51">
        <v>8942.48</v>
      </c>
      <c r="M42" s="51">
        <v>16476.650000000001</v>
      </c>
      <c r="N42" s="51">
        <v>17665.79</v>
      </c>
      <c r="O42" s="51">
        <v>27986.11</v>
      </c>
      <c r="P42" s="51">
        <v>14362.23</v>
      </c>
      <c r="Q42" s="51">
        <v>14423.56</v>
      </c>
      <c r="R42" s="51">
        <v>24698.48</v>
      </c>
      <c r="S42" s="51">
        <v>16746.79</v>
      </c>
      <c r="T42" s="51">
        <v>16868.52</v>
      </c>
      <c r="U42" s="51">
        <f>ROUND(SUM(H42:T42),5)</f>
        <v>243034.62</v>
      </c>
    </row>
    <row r="43" spans="1:21" x14ac:dyDescent="0.3">
      <c r="A43" s="50"/>
      <c r="B43" s="50"/>
      <c r="C43" s="50"/>
      <c r="D43" s="50"/>
      <c r="E43" s="50"/>
      <c r="F43" s="50"/>
      <c r="G43" s="50" t="s">
        <v>111</v>
      </c>
      <c r="H43" s="51">
        <v>0</v>
      </c>
      <c r="I43" s="51">
        <v>0</v>
      </c>
      <c r="J43" s="51">
        <v>0</v>
      </c>
      <c r="K43" s="51">
        <v>0</v>
      </c>
      <c r="L43" s="51">
        <v>0</v>
      </c>
      <c r="M43" s="51">
        <v>0</v>
      </c>
      <c r="N43" s="51">
        <v>0</v>
      </c>
      <c r="O43" s="51">
        <v>0</v>
      </c>
      <c r="P43" s="51">
        <v>0</v>
      </c>
      <c r="Q43" s="51">
        <v>3986.45</v>
      </c>
      <c r="R43" s="51">
        <v>0</v>
      </c>
      <c r="S43" s="51">
        <v>0</v>
      </c>
      <c r="T43" s="51">
        <v>0</v>
      </c>
      <c r="U43" s="51">
        <f>ROUND(SUM(H43:T43),5)</f>
        <v>3986.45</v>
      </c>
    </row>
    <row r="44" spans="1:21" ht="15" thickBot="1" x14ac:dyDescent="0.35">
      <c r="A44" s="50"/>
      <c r="B44" s="50"/>
      <c r="C44" s="50"/>
      <c r="D44" s="50"/>
      <c r="E44" s="50"/>
      <c r="F44" s="50"/>
      <c r="G44" s="50" t="s">
        <v>112</v>
      </c>
      <c r="H44" s="52">
        <v>35.64</v>
      </c>
      <c r="I44" s="52">
        <v>35.64</v>
      </c>
      <c r="J44" s="52">
        <v>35.64</v>
      </c>
      <c r="K44" s="52">
        <v>35.64</v>
      </c>
      <c r="L44" s="52">
        <v>35.64</v>
      </c>
      <c r="M44" s="52">
        <v>35.64</v>
      </c>
      <c r="N44" s="52">
        <v>35.64</v>
      </c>
      <c r="O44" s="52">
        <v>35.64</v>
      </c>
      <c r="P44" s="52">
        <v>35.64</v>
      </c>
      <c r="Q44" s="52">
        <v>35.64</v>
      </c>
      <c r="R44" s="52">
        <v>35.64</v>
      </c>
      <c r="S44" s="52">
        <v>35.64</v>
      </c>
      <c r="T44" s="52">
        <v>35.64</v>
      </c>
      <c r="U44" s="52">
        <f>ROUND(SUM(H44:T44),5)</f>
        <v>463.32</v>
      </c>
    </row>
    <row r="45" spans="1:21" x14ac:dyDescent="0.3">
      <c r="A45" s="50"/>
      <c r="B45" s="50"/>
      <c r="C45" s="50"/>
      <c r="D45" s="50"/>
      <c r="E45" s="50"/>
      <c r="F45" s="50" t="s">
        <v>113</v>
      </c>
      <c r="G45" s="50"/>
      <c r="H45" s="51">
        <f t="shared" ref="H45:T45" si="9">ROUND(SUM(H41:H44),5)</f>
        <v>18178.47</v>
      </c>
      <c r="I45" s="51">
        <f t="shared" si="9"/>
        <v>18515.009999999998</v>
      </c>
      <c r="J45" s="51">
        <f t="shared" si="9"/>
        <v>26933.96</v>
      </c>
      <c r="K45" s="51">
        <f t="shared" si="9"/>
        <v>21379.13</v>
      </c>
      <c r="L45" s="51">
        <f t="shared" si="9"/>
        <v>8978.1200000000008</v>
      </c>
      <c r="M45" s="51">
        <f t="shared" si="9"/>
        <v>16512.29</v>
      </c>
      <c r="N45" s="51">
        <f t="shared" si="9"/>
        <v>17701.43</v>
      </c>
      <c r="O45" s="51">
        <f t="shared" si="9"/>
        <v>28021.75</v>
      </c>
      <c r="P45" s="51">
        <f t="shared" si="9"/>
        <v>14397.87</v>
      </c>
      <c r="Q45" s="51">
        <f t="shared" si="9"/>
        <v>18445.650000000001</v>
      </c>
      <c r="R45" s="51">
        <f t="shared" si="9"/>
        <v>24734.12</v>
      </c>
      <c r="S45" s="51">
        <f t="shared" si="9"/>
        <v>16782.43</v>
      </c>
      <c r="T45" s="51">
        <f t="shared" si="9"/>
        <v>16904.16</v>
      </c>
      <c r="U45" s="51">
        <f>ROUND(SUM(H45:T45),5)</f>
        <v>247484.39</v>
      </c>
    </row>
    <row r="46" spans="1:21" x14ac:dyDescent="0.3">
      <c r="A46" s="50"/>
      <c r="B46" s="50"/>
      <c r="C46" s="50"/>
      <c r="D46" s="50"/>
      <c r="E46" s="50"/>
      <c r="F46" s="50" t="s">
        <v>114</v>
      </c>
      <c r="G46" s="50"/>
      <c r="H46" s="51"/>
      <c r="I46" s="51"/>
      <c r="J46" s="51"/>
      <c r="K46" s="51"/>
      <c r="L46" s="51"/>
      <c r="M46" s="51"/>
      <c r="N46" s="51"/>
      <c r="O46" s="51"/>
      <c r="P46" s="51"/>
      <c r="Q46" s="51"/>
      <c r="R46" s="51"/>
      <c r="S46" s="51"/>
      <c r="T46" s="51"/>
      <c r="U46" s="51"/>
    </row>
    <row r="47" spans="1:21" x14ac:dyDescent="0.3">
      <c r="A47" s="50"/>
      <c r="B47" s="50"/>
      <c r="C47" s="50"/>
      <c r="D47" s="50"/>
      <c r="E47" s="50"/>
      <c r="F47" s="50"/>
      <c r="G47" s="50" t="s">
        <v>115</v>
      </c>
      <c r="H47" s="51">
        <v>1263.7</v>
      </c>
      <c r="I47" s="51">
        <v>1921.95</v>
      </c>
      <c r="J47" s="51">
        <v>1239.45</v>
      </c>
      <c r="K47" s="51">
        <v>1365.34</v>
      </c>
      <c r="L47" s="51">
        <v>1292.3</v>
      </c>
      <c r="M47" s="51">
        <v>1764.12</v>
      </c>
      <c r="N47" s="51">
        <v>589.02</v>
      </c>
      <c r="O47" s="51">
        <v>2195.9699999999998</v>
      </c>
      <c r="P47" s="51">
        <v>1217.4100000000001</v>
      </c>
      <c r="Q47" s="51">
        <v>1220.48</v>
      </c>
      <c r="R47" s="51">
        <v>1228.23</v>
      </c>
      <c r="S47" s="51">
        <v>1225.46</v>
      </c>
      <c r="T47" s="51">
        <v>1234.52</v>
      </c>
      <c r="U47" s="51">
        <f>ROUND(SUM(H47:T47),5)</f>
        <v>17757.95</v>
      </c>
    </row>
    <row r="48" spans="1:21" ht="15" thickBot="1" x14ac:dyDescent="0.35">
      <c r="A48" s="50"/>
      <c r="B48" s="50"/>
      <c r="C48" s="50"/>
      <c r="D48" s="50"/>
      <c r="E48" s="50"/>
      <c r="F48" s="50"/>
      <c r="G48" s="50" t="s">
        <v>116</v>
      </c>
      <c r="H48" s="52">
        <v>0</v>
      </c>
      <c r="I48" s="52">
        <v>641.02</v>
      </c>
      <c r="J48" s="52">
        <v>-641.02</v>
      </c>
      <c r="K48" s="52">
        <v>-126.98</v>
      </c>
      <c r="L48" s="52">
        <v>126.98</v>
      </c>
      <c r="M48" s="52">
        <v>589.03</v>
      </c>
      <c r="N48" s="52">
        <v>-589.03</v>
      </c>
      <c r="O48" s="52">
        <v>0</v>
      </c>
      <c r="P48" s="52">
        <v>0</v>
      </c>
      <c r="Q48" s="52">
        <v>0</v>
      </c>
      <c r="R48" s="52">
        <v>0</v>
      </c>
      <c r="S48" s="52">
        <v>0</v>
      </c>
      <c r="T48" s="52">
        <v>0</v>
      </c>
      <c r="U48" s="52">
        <f>ROUND(SUM(H48:T48),5)</f>
        <v>0</v>
      </c>
    </row>
    <row r="49" spans="1:21" x14ac:dyDescent="0.3">
      <c r="A49" s="50"/>
      <c r="B49" s="50"/>
      <c r="C49" s="50"/>
      <c r="D49" s="50"/>
      <c r="E49" s="50"/>
      <c r="F49" s="50" t="s">
        <v>117</v>
      </c>
      <c r="G49" s="50"/>
      <c r="H49" s="51">
        <f t="shared" ref="H49:T49" si="10">ROUND(SUM(H46:H48),5)</f>
        <v>1263.7</v>
      </c>
      <c r="I49" s="51">
        <f t="shared" si="10"/>
        <v>2562.9699999999998</v>
      </c>
      <c r="J49" s="51">
        <f t="shared" si="10"/>
        <v>598.42999999999995</v>
      </c>
      <c r="K49" s="51">
        <f t="shared" si="10"/>
        <v>1238.3599999999999</v>
      </c>
      <c r="L49" s="51">
        <f t="shared" si="10"/>
        <v>1419.28</v>
      </c>
      <c r="M49" s="51">
        <f t="shared" si="10"/>
        <v>2353.15</v>
      </c>
      <c r="N49" s="51">
        <f t="shared" si="10"/>
        <v>-0.01</v>
      </c>
      <c r="O49" s="51">
        <f t="shared" si="10"/>
        <v>2195.9699999999998</v>
      </c>
      <c r="P49" s="51">
        <f t="shared" si="10"/>
        <v>1217.4100000000001</v>
      </c>
      <c r="Q49" s="51">
        <f t="shared" si="10"/>
        <v>1220.48</v>
      </c>
      <c r="R49" s="51">
        <f t="shared" si="10"/>
        <v>1228.23</v>
      </c>
      <c r="S49" s="51">
        <f t="shared" si="10"/>
        <v>1225.46</v>
      </c>
      <c r="T49" s="51">
        <f t="shared" si="10"/>
        <v>1234.52</v>
      </c>
      <c r="U49" s="51">
        <f>ROUND(SUM(H49:T49),5)</f>
        <v>17757.95</v>
      </c>
    </row>
    <row r="50" spans="1:21" x14ac:dyDescent="0.3">
      <c r="A50" s="50"/>
      <c r="B50" s="50"/>
      <c r="C50" s="50"/>
      <c r="D50" s="50"/>
      <c r="E50" s="50"/>
      <c r="F50" s="50" t="s">
        <v>118</v>
      </c>
      <c r="G50" s="50"/>
      <c r="H50" s="51"/>
      <c r="I50" s="51"/>
      <c r="J50" s="51"/>
      <c r="K50" s="51"/>
      <c r="L50" s="51"/>
      <c r="M50" s="51"/>
      <c r="N50" s="51"/>
      <c r="O50" s="51"/>
      <c r="P50" s="51"/>
      <c r="Q50" s="51"/>
      <c r="R50" s="51"/>
      <c r="S50" s="51"/>
      <c r="T50" s="51"/>
      <c r="U50" s="51"/>
    </row>
    <row r="51" spans="1:21" x14ac:dyDescent="0.3">
      <c r="A51" s="50"/>
      <c r="B51" s="50"/>
      <c r="C51" s="50"/>
      <c r="D51" s="50"/>
      <c r="E51" s="50"/>
      <c r="F51" s="50"/>
      <c r="G51" s="50" t="s">
        <v>119</v>
      </c>
      <c r="H51" s="51">
        <v>1171.3599999999999</v>
      </c>
      <c r="I51" s="51">
        <v>1192.23</v>
      </c>
      <c r="J51" s="51">
        <v>1667.7</v>
      </c>
      <c r="K51" s="51">
        <v>1411.65</v>
      </c>
      <c r="L51" s="51">
        <v>559.08000000000004</v>
      </c>
      <c r="M51" s="51">
        <v>1068.06</v>
      </c>
      <c r="N51" s="51">
        <v>1141.78</v>
      </c>
      <c r="O51" s="51">
        <v>1828.14</v>
      </c>
      <c r="P51" s="51">
        <v>890.47</v>
      </c>
      <c r="Q51" s="51">
        <v>1187.93</v>
      </c>
      <c r="R51" s="51">
        <v>1531.32</v>
      </c>
      <c r="S51" s="51">
        <v>1084.8</v>
      </c>
      <c r="T51" s="51">
        <v>1092.3599999999999</v>
      </c>
      <c r="U51" s="51">
        <f>ROUND(SUM(H51:T51),5)</f>
        <v>15826.88</v>
      </c>
    </row>
    <row r="52" spans="1:21" ht="15" thickBot="1" x14ac:dyDescent="0.35">
      <c r="A52" s="50"/>
      <c r="B52" s="50"/>
      <c r="C52" s="50"/>
      <c r="D52" s="50"/>
      <c r="E52" s="50"/>
      <c r="F52" s="50"/>
      <c r="G52" s="50" t="s">
        <v>120</v>
      </c>
      <c r="H52" s="52">
        <v>273.97000000000003</v>
      </c>
      <c r="I52" s="52">
        <v>278.86</v>
      </c>
      <c r="J52" s="52">
        <v>390.03</v>
      </c>
      <c r="K52" s="52">
        <v>330.2</v>
      </c>
      <c r="L52" s="52">
        <v>130.76</v>
      </c>
      <c r="M52" s="52">
        <v>249.81</v>
      </c>
      <c r="N52" s="52">
        <v>267.06</v>
      </c>
      <c r="O52" s="52">
        <v>427.6</v>
      </c>
      <c r="P52" s="52">
        <v>208.26</v>
      </c>
      <c r="Q52" s="52">
        <v>277.83999999999997</v>
      </c>
      <c r="R52" s="52">
        <v>358.11</v>
      </c>
      <c r="S52" s="52">
        <v>253.72</v>
      </c>
      <c r="T52" s="52">
        <v>255.51</v>
      </c>
      <c r="U52" s="52">
        <f>ROUND(SUM(H52:T52),5)</f>
        <v>3701.73</v>
      </c>
    </row>
    <row r="53" spans="1:21" x14ac:dyDescent="0.3">
      <c r="A53" s="50"/>
      <c r="B53" s="50"/>
      <c r="C53" s="50"/>
      <c r="D53" s="50"/>
      <c r="E53" s="50"/>
      <c r="F53" s="50" t="s">
        <v>121</v>
      </c>
      <c r="G53" s="50"/>
      <c r="H53" s="51">
        <f t="shared" ref="H53:T53" si="11">ROUND(SUM(H50:H52),5)</f>
        <v>1445.33</v>
      </c>
      <c r="I53" s="51">
        <f t="shared" si="11"/>
        <v>1471.09</v>
      </c>
      <c r="J53" s="51">
        <f t="shared" si="11"/>
        <v>2057.73</v>
      </c>
      <c r="K53" s="51">
        <f t="shared" si="11"/>
        <v>1741.85</v>
      </c>
      <c r="L53" s="51">
        <f t="shared" si="11"/>
        <v>689.84</v>
      </c>
      <c r="M53" s="51">
        <f t="shared" si="11"/>
        <v>1317.87</v>
      </c>
      <c r="N53" s="51">
        <f t="shared" si="11"/>
        <v>1408.84</v>
      </c>
      <c r="O53" s="51">
        <f t="shared" si="11"/>
        <v>2255.7399999999998</v>
      </c>
      <c r="P53" s="51">
        <f t="shared" si="11"/>
        <v>1098.73</v>
      </c>
      <c r="Q53" s="51">
        <f t="shared" si="11"/>
        <v>1465.77</v>
      </c>
      <c r="R53" s="51">
        <f t="shared" si="11"/>
        <v>1889.43</v>
      </c>
      <c r="S53" s="51">
        <f t="shared" si="11"/>
        <v>1338.52</v>
      </c>
      <c r="T53" s="51">
        <f t="shared" si="11"/>
        <v>1347.87</v>
      </c>
      <c r="U53" s="51">
        <f>ROUND(SUM(H53:T53),5)</f>
        <v>19528.61</v>
      </c>
    </row>
    <row r="54" spans="1:21" x14ac:dyDescent="0.3">
      <c r="A54" s="50"/>
      <c r="B54" s="50"/>
      <c r="C54" s="50"/>
      <c r="D54" s="50"/>
      <c r="E54" s="50"/>
      <c r="F54" s="50" t="s">
        <v>122</v>
      </c>
      <c r="G54" s="50"/>
      <c r="H54" s="51"/>
      <c r="I54" s="51"/>
      <c r="J54" s="51"/>
      <c r="K54" s="51"/>
      <c r="L54" s="51"/>
      <c r="M54" s="51"/>
      <c r="N54" s="51"/>
      <c r="O54" s="51"/>
      <c r="P54" s="51"/>
      <c r="Q54" s="51"/>
      <c r="R54" s="51"/>
      <c r="S54" s="51"/>
      <c r="T54" s="51"/>
      <c r="U54" s="51"/>
    </row>
    <row r="55" spans="1:21" x14ac:dyDescent="0.3">
      <c r="A55" s="50"/>
      <c r="B55" s="50"/>
      <c r="C55" s="50"/>
      <c r="D55" s="50"/>
      <c r="E55" s="50"/>
      <c r="F55" s="50"/>
      <c r="G55" s="50" t="s">
        <v>123</v>
      </c>
      <c r="H55" s="51">
        <v>5212.17</v>
      </c>
      <c r="I55" s="51">
        <v>0</v>
      </c>
      <c r="J55" s="51">
        <v>5212.17</v>
      </c>
      <c r="K55" s="51">
        <v>8800.1</v>
      </c>
      <c r="L55" s="51">
        <v>3878.65</v>
      </c>
      <c r="M55" s="51">
        <v>3212.66</v>
      </c>
      <c r="N55" s="51">
        <v>0</v>
      </c>
      <c r="O55" s="51">
        <v>3212.66</v>
      </c>
      <c r="P55" s="51">
        <v>3212.66</v>
      </c>
      <c r="Q55" s="51">
        <v>3212.66</v>
      </c>
      <c r="R55" s="51">
        <v>3254.09</v>
      </c>
      <c r="S55" s="51">
        <v>3254.09</v>
      </c>
      <c r="T55" s="51">
        <v>4596.99</v>
      </c>
      <c r="U55" s="51">
        <f>ROUND(SUM(H55:T55),5)</f>
        <v>47058.9</v>
      </c>
    </row>
    <row r="56" spans="1:21" x14ac:dyDescent="0.3">
      <c r="A56" s="50"/>
      <c r="B56" s="50"/>
      <c r="C56" s="50"/>
      <c r="D56" s="50"/>
      <c r="E56" s="50"/>
      <c r="F56" s="50"/>
      <c r="G56" s="50" t="s">
        <v>124</v>
      </c>
      <c r="H56" s="51">
        <v>65.28</v>
      </c>
      <c r="I56" s="51">
        <v>65.28</v>
      </c>
      <c r="J56" s="51">
        <v>65.28</v>
      </c>
      <c r="K56" s="51">
        <v>112</v>
      </c>
      <c r="L56" s="51">
        <v>46.72</v>
      </c>
      <c r="M56" s="51">
        <v>40.33</v>
      </c>
      <c r="N56" s="51">
        <v>40.33</v>
      </c>
      <c r="O56" s="51">
        <v>40.33</v>
      </c>
      <c r="P56" s="51">
        <v>40.33</v>
      </c>
      <c r="Q56" s="51">
        <v>40.33</v>
      </c>
      <c r="R56" s="51">
        <v>49.23</v>
      </c>
      <c r="S56" s="51">
        <v>0</v>
      </c>
      <c r="T56" s="51">
        <v>98.46</v>
      </c>
      <c r="U56" s="51">
        <f>ROUND(SUM(H56:T56),5)</f>
        <v>703.9</v>
      </c>
    </row>
    <row r="57" spans="1:21" ht="15" thickBot="1" x14ac:dyDescent="0.35">
      <c r="A57" s="50"/>
      <c r="B57" s="50"/>
      <c r="C57" s="50"/>
      <c r="D57" s="50"/>
      <c r="E57" s="50"/>
      <c r="F57" s="50"/>
      <c r="G57" s="50" t="s">
        <v>125</v>
      </c>
      <c r="H57" s="52">
        <v>447.04</v>
      </c>
      <c r="I57" s="52">
        <v>447.04</v>
      </c>
      <c r="J57" s="52">
        <v>447.04</v>
      </c>
      <c r="K57" s="52">
        <v>429.76</v>
      </c>
      <c r="L57" s="52">
        <v>332.36</v>
      </c>
      <c r="M57" s="52">
        <v>272.48</v>
      </c>
      <c r="N57" s="52">
        <v>272.48</v>
      </c>
      <c r="O57" s="52">
        <v>272.48</v>
      </c>
      <c r="P57" s="52">
        <v>272.48</v>
      </c>
      <c r="Q57" s="52">
        <v>272.48</v>
      </c>
      <c r="R57" s="52">
        <v>332.36</v>
      </c>
      <c r="S57" s="52">
        <v>0</v>
      </c>
      <c r="T57" s="52">
        <v>664.72</v>
      </c>
      <c r="U57" s="52">
        <f>ROUND(SUM(H57:T57),5)</f>
        <v>4462.72</v>
      </c>
    </row>
    <row r="58" spans="1:21" x14ac:dyDescent="0.3">
      <c r="A58" s="50"/>
      <c r="B58" s="50"/>
      <c r="C58" s="50"/>
      <c r="D58" s="50"/>
      <c r="E58" s="50"/>
      <c r="F58" s="50" t="s">
        <v>126</v>
      </c>
      <c r="G58" s="50"/>
      <c r="H58" s="51">
        <f t="shared" ref="H58:T58" si="12">ROUND(SUM(H54:H57),5)</f>
        <v>5724.49</v>
      </c>
      <c r="I58" s="51">
        <f t="shared" si="12"/>
        <v>512.32000000000005</v>
      </c>
      <c r="J58" s="51">
        <f t="shared" si="12"/>
        <v>5724.49</v>
      </c>
      <c r="K58" s="51">
        <f t="shared" si="12"/>
        <v>9341.86</v>
      </c>
      <c r="L58" s="51">
        <f t="shared" si="12"/>
        <v>4257.7299999999996</v>
      </c>
      <c r="M58" s="51">
        <f t="shared" si="12"/>
        <v>3525.47</v>
      </c>
      <c r="N58" s="51">
        <f t="shared" si="12"/>
        <v>312.81</v>
      </c>
      <c r="O58" s="51">
        <f t="shared" si="12"/>
        <v>3525.47</v>
      </c>
      <c r="P58" s="51">
        <f t="shared" si="12"/>
        <v>3525.47</v>
      </c>
      <c r="Q58" s="51">
        <f t="shared" si="12"/>
        <v>3525.47</v>
      </c>
      <c r="R58" s="51">
        <f t="shared" si="12"/>
        <v>3635.68</v>
      </c>
      <c r="S58" s="51">
        <f t="shared" si="12"/>
        <v>3254.09</v>
      </c>
      <c r="T58" s="51">
        <f t="shared" si="12"/>
        <v>5360.17</v>
      </c>
      <c r="U58" s="51">
        <f>ROUND(SUM(H58:T58),5)</f>
        <v>52225.52</v>
      </c>
    </row>
    <row r="59" spans="1:21" x14ac:dyDescent="0.3">
      <c r="A59" s="50"/>
      <c r="B59" s="50"/>
      <c r="C59" s="50"/>
      <c r="D59" s="50"/>
      <c r="E59" s="50"/>
      <c r="F59" s="50" t="s">
        <v>127</v>
      </c>
      <c r="G59" s="50"/>
      <c r="H59" s="51"/>
      <c r="I59" s="51"/>
      <c r="J59" s="51"/>
      <c r="K59" s="51"/>
      <c r="L59" s="51"/>
      <c r="M59" s="51"/>
      <c r="N59" s="51"/>
      <c r="O59" s="51"/>
      <c r="P59" s="51"/>
      <c r="Q59" s="51"/>
      <c r="R59" s="51"/>
      <c r="S59" s="51"/>
      <c r="T59" s="51"/>
      <c r="U59" s="51"/>
    </row>
    <row r="60" spans="1:21" x14ac:dyDescent="0.3">
      <c r="A60" s="50"/>
      <c r="B60" s="50"/>
      <c r="C60" s="50"/>
      <c r="D60" s="50"/>
      <c r="E60" s="50"/>
      <c r="F60" s="50"/>
      <c r="G60" s="50" t="s">
        <v>128</v>
      </c>
      <c r="H60" s="51">
        <v>1590.57</v>
      </c>
      <c r="I60" s="51">
        <v>1590.57</v>
      </c>
      <c r="J60" s="51">
        <v>1590.57</v>
      </c>
      <c r="K60" s="51">
        <v>1590.51</v>
      </c>
      <c r="L60" s="51">
        <v>1042.3699999999999</v>
      </c>
      <c r="M60" s="51">
        <v>1042.3699999999999</v>
      </c>
      <c r="N60" s="51">
        <v>3266.71</v>
      </c>
      <c r="O60" s="51">
        <v>1042.3699999999999</v>
      </c>
      <c r="P60" s="51">
        <v>1042.3699999999999</v>
      </c>
      <c r="Q60" s="51">
        <v>1042.3699999999999</v>
      </c>
      <c r="R60" s="51">
        <v>1042.3699999999999</v>
      </c>
      <c r="S60" s="51">
        <v>1042.3699999999999</v>
      </c>
      <c r="T60" s="51">
        <v>1042.3699999999999</v>
      </c>
      <c r="U60" s="51">
        <f>ROUND(SUM(H60:T60),5)</f>
        <v>17967.89</v>
      </c>
    </row>
    <row r="61" spans="1:21" ht="15" thickBot="1" x14ac:dyDescent="0.35">
      <c r="A61" s="50"/>
      <c r="B61" s="50"/>
      <c r="C61" s="50"/>
      <c r="D61" s="50"/>
      <c r="E61" s="50"/>
      <c r="F61" s="50"/>
      <c r="G61" s="50" t="s">
        <v>129</v>
      </c>
      <c r="H61" s="51">
        <v>239.4</v>
      </c>
      <c r="I61" s="51">
        <v>56.74</v>
      </c>
      <c r="J61" s="51">
        <v>0</v>
      </c>
      <c r="K61" s="51">
        <v>44.93</v>
      </c>
      <c r="L61" s="51">
        <v>3.07</v>
      </c>
      <c r="M61" s="51">
        <v>24</v>
      </c>
      <c r="N61" s="51">
        <v>24</v>
      </c>
      <c r="O61" s="51">
        <v>48</v>
      </c>
      <c r="P61" s="51">
        <v>0</v>
      </c>
      <c r="Q61" s="51">
        <v>24</v>
      </c>
      <c r="R61" s="51">
        <v>426.54</v>
      </c>
      <c r="S61" s="51">
        <v>254.93</v>
      </c>
      <c r="T61" s="51">
        <v>153.99</v>
      </c>
      <c r="U61" s="51">
        <f>ROUND(SUM(H61:T61),5)</f>
        <v>1299.5999999999999</v>
      </c>
    </row>
    <row r="62" spans="1:21" ht="15" thickBot="1" x14ac:dyDescent="0.35">
      <c r="A62" s="50"/>
      <c r="B62" s="50"/>
      <c r="C62" s="50"/>
      <c r="D62" s="50"/>
      <c r="E62" s="50"/>
      <c r="F62" s="50" t="s">
        <v>130</v>
      </c>
      <c r="G62" s="50"/>
      <c r="H62" s="53">
        <f t="shared" ref="H62:T62" si="13">ROUND(SUM(H59:H61),5)</f>
        <v>1829.97</v>
      </c>
      <c r="I62" s="53">
        <f t="shared" si="13"/>
        <v>1647.31</v>
      </c>
      <c r="J62" s="53">
        <f t="shared" si="13"/>
        <v>1590.57</v>
      </c>
      <c r="K62" s="53">
        <f t="shared" si="13"/>
        <v>1635.44</v>
      </c>
      <c r="L62" s="53">
        <f t="shared" si="13"/>
        <v>1045.44</v>
      </c>
      <c r="M62" s="53">
        <f t="shared" si="13"/>
        <v>1066.3699999999999</v>
      </c>
      <c r="N62" s="53">
        <f t="shared" si="13"/>
        <v>3290.71</v>
      </c>
      <c r="O62" s="53">
        <f t="shared" si="13"/>
        <v>1090.3699999999999</v>
      </c>
      <c r="P62" s="53">
        <f t="shared" si="13"/>
        <v>1042.3699999999999</v>
      </c>
      <c r="Q62" s="53">
        <f t="shared" si="13"/>
        <v>1066.3699999999999</v>
      </c>
      <c r="R62" s="53">
        <f t="shared" si="13"/>
        <v>1468.91</v>
      </c>
      <c r="S62" s="53">
        <f t="shared" si="13"/>
        <v>1297.3</v>
      </c>
      <c r="T62" s="53">
        <f t="shared" si="13"/>
        <v>1196.3599999999999</v>
      </c>
      <c r="U62" s="53">
        <f>ROUND(SUM(H62:T62),5)</f>
        <v>19267.490000000002</v>
      </c>
    </row>
    <row r="63" spans="1:21" x14ac:dyDescent="0.3">
      <c r="A63" s="50"/>
      <c r="B63" s="50"/>
      <c r="C63" s="50"/>
      <c r="D63" s="50"/>
      <c r="E63" s="50" t="s">
        <v>131</v>
      </c>
      <c r="F63" s="50"/>
      <c r="G63" s="50"/>
      <c r="H63" s="51">
        <f t="shared" ref="H63:T63" si="14">ROUND(H40+H45+H49+H53+H58+H62,5)</f>
        <v>28441.96</v>
      </c>
      <c r="I63" s="51">
        <f t="shared" si="14"/>
        <v>24708.7</v>
      </c>
      <c r="J63" s="51">
        <f t="shared" si="14"/>
        <v>36905.18</v>
      </c>
      <c r="K63" s="51">
        <f t="shared" si="14"/>
        <v>35336.639999999999</v>
      </c>
      <c r="L63" s="51">
        <f t="shared" si="14"/>
        <v>16390.41</v>
      </c>
      <c r="M63" s="51">
        <f t="shared" si="14"/>
        <v>24775.15</v>
      </c>
      <c r="N63" s="51">
        <f t="shared" si="14"/>
        <v>22713.78</v>
      </c>
      <c r="O63" s="51">
        <f t="shared" si="14"/>
        <v>37089.300000000003</v>
      </c>
      <c r="P63" s="51">
        <f t="shared" si="14"/>
        <v>21281.85</v>
      </c>
      <c r="Q63" s="51">
        <f t="shared" si="14"/>
        <v>25723.74</v>
      </c>
      <c r="R63" s="51">
        <f t="shared" si="14"/>
        <v>32956.370000000003</v>
      </c>
      <c r="S63" s="51">
        <f t="shared" si="14"/>
        <v>23897.8</v>
      </c>
      <c r="T63" s="51">
        <f t="shared" si="14"/>
        <v>26043.08</v>
      </c>
      <c r="U63" s="51">
        <f>ROUND(SUM(H63:T63),5)</f>
        <v>356263.96</v>
      </c>
    </row>
    <row r="64" spans="1:21" x14ac:dyDescent="0.3">
      <c r="A64" s="50"/>
      <c r="B64" s="50"/>
      <c r="C64" s="50"/>
      <c r="D64" s="50"/>
      <c r="E64" s="50" t="s">
        <v>132</v>
      </c>
      <c r="F64" s="50"/>
      <c r="G64" s="50"/>
      <c r="H64" s="51"/>
      <c r="I64" s="51"/>
      <c r="J64" s="51"/>
      <c r="K64" s="51"/>
      <c r="L64" s="51"/>
      <c r="M64" s="51"/>
      <c r="N64" s="51"/>
      <c r="O64" s="51"/>
      <c r="P64" s="51"/>
      <c r="Q64" s="51"/>
      <c r="R64" s="51"/>
      <c r="S64" s="51"/>
      <c r="T64" s="51"/>
      <c r="U64" s="51"/>
    </row>
    <row r="65" spans="1:21" x14ac:dyDescent="0.3">
      <c r="A65" s="50"/>
      <c r="B65" s="50"/>
      <c r="C65" s="50"/>
      <c r="D65" s="50"/>
      <c r="E65" s="50"/>
      <c r="F65" s="50" t="s">
        <v>133</v>
      </c>
      <c r="G65" s="50"/>
      <c r="H65" s="51"/>
      <c r="I65" s="51"/>
      <c r="J65" s="51"/>
      <c r="K65" s="51"/>
      <c r="L65" s="51"/>
      <c r="M65" s="51"/>
      <c r="N65" s="51"/>
      <c r="O65" s="51"/>
      <c r="P65" s="51"/>
      <c r="Q65" s="51"/>
      <c r="R65" s="51"/>
      <c r="S65" s="51"/>
      <c r="T65" s="51"/>
      <c r="U65" s="51"/>
    </row>
    <row r="66" spans="1:21" x14ac:dyDescent="0.3">
      <c r="A66" s="50"/>
      <c r="B66" s="50"/>
      <c r="C66" s="50"/>
      <c r="D66" s="50"/>
      <c r="E66" s="50"/>
      <c r="F66" s="50"/>
      <c r="G66" s="50" t="s">
        <v>134</v>
      </c>
      <c r="H66" s="51">
        <v>265.27999999999997</v>
      </c>
      <c r="I66" s="51">
        <v>265.27999999999997</v>
      </c>
      <c r="J66" s="51">
        <v>265.27999999999997</v>
      </c>
      <c r="K66" s="51">
        <v>265.27999999999997</v>
      </c>
      <c r="L66" s="51">
        <v>265.27999999999997</v>
      </c>
      <c r="M66" s="51">
        <v>329.08</v>
      </c>
      <c r="N66" s="51">
        <v>297.18</v>
      </c>
      <c r="O66" s="51">
        <v>297.18</v>
      </c>
      <c r="P66" s="51">
        <v>297.18</v>
      </c>
      <c r="Q66" s="51">
        <v>342.55</v>
      </c>
      <c r="R66" s="51">
        <v>336.79</v>
      </c>
      <c r="S66" s="51">
        <v>336.79</v>
      </c>
      <c r="T66" s="51">
        <v>336.79</v>
      </c>
      <c r="U66" s="51">
        <f>ROUND(SUM(H66:T66),5)</f>
        <v>3899.94</v>
      </c>
    </row>
    <row r="67" spans="1:21" ht="15" thickBot="1" x14ac:dyDescent="0.35">
      <c r="A67" s="50"/>
      <c r="B67" s="50"/>
      <c r="C67" s="50"/>
      <c r="D67" s="50"/>
      <c r="E67" s="50"/>
      <c r="F67" s="50"/>
      <c r="G67" s="50" t="s">
        <v>135</v>
      </c>
      <c r="H67" s="52">
        <v>322.62</v>
      </c>
      <c r="I67" s="52">
        <v>231.99</v>
      </c>
      <c r="J67" s="52">
        <v>350.52</v>
      </c>
      <c r="K67" s="52">
        <v>939.43</v>
      </c>
      <c r="L67" s="52">
        <v>0</v>
      </c>
      <c r="M67" s="52">
        <v>563.13</v>
      </c>
      <c r="N67" s="52">
        <v>558</v>
      </c>
      <c r="O67" s="52">
        <v>564.51</v>
      </c>
      <c r="P67" s="52">
        <v>381.22</v>
      </c>
      <c r="Q67" s="52">
        <v>394.29</v>
      </c>
      <c r="R67" s="52">
        <v>348.74</v>
      </c>
      <c r="S67" s="52">
        <v>330.04</v>
      </c>
      <c r="T67" s="52">
        <v>387.21</v>
      </c>
      <c r="U67" s="52">
        <f>ROUND(SUM(H67:T67),5)</f>
        <v>5371.7</v>
      </c>
    </row>
    <row r="68" spans="1:21" x14ac:dyDescent="0.3">
      <c r="A68" s="50"/>
      <c r="B68" s="50"/>
      <c r="C68" s="50"/>
      <c r="D68" s="50"/>
      <c r="E68" s="50"/>
      <c r="F68" s="50" t="s">
        <v>136</v>
      </c>
      <c r="G68" s="50"/>
      <c r="H68" s="51">
        <f t="shared" ref="H68:T68" si="15">ROUND(SUM(H65:H67),5)</f>
        <v>587.9</v>
      </c>
      <c r="I68" s="51">
        <f t="shared" si="15"/>
        <v>497.27</v>
      </c>
      <c r="J68" s="51">
        <f t="shared" si="15"/>
        <v>615.79999999999995</v>
      </c>
      <c r="K68" s="51">
        <f t="shared" si="15"/>
        <v>1204.71</v>
      </c>
      <c r="L68" s="51">
        <f t="shared" si="15"/>
        <v>265.27999999999997</v>
      </c>
      <c r="M68" s="51">
        <f t="shared" si="15"/>
        <v>892.21</v>
      </c>
      <c r="N68" s="51">
        <f t="shared" si="15"/>
        <v>855.18</v>
      </c>
      <c r="O68" s="51">
        <f t="shared" si="15"/>
        <v>861.69</v>
      </c>
      <c r="P68" s="51">
        <f t="shared" si="15"/>
        <v>678.4</v>
      </c>
      <c r="Q68" s="51">
        <f t="shared" si="15"/>
        <v>736.84</v>
      </c>
      <c r="R68" s="51">
        <f t="shared" si="15"/>
        <v>685.53</v>
      </c>
      <c r="S68" s="51">
        <f t="shared" si="15"/>
        <v>666.83</v>
      </c>
      <c r="T68" s="51">
        <f t="shared" si="15"/>
        <v>724</v>
      </c>
      <c r="U68" s="51">
        <f>ROUND(SUM(H68:T68),5)</f>
        <v>9271.64</v>
      </c>
    </row>
    <row r="69" spans="1:21" x14ac:dyDescent="0.3">
      <c r="A69" s="50"/>
      <c r="B69" s="50"/>
      <c r="C69" s="50"/>
      <c r="D69" s="50"/>
      <c r="E69" s="50"/>
      <c r="F69" s="50" t="s">
        <v>137</v>
      </c>
      <c r="G69" s="50"/>
      <c r="H69" s="51"/>
      <c r="I69" s="51"/>
      <c r="J69" s="51"/>
      <c r="K69" s="51"/>
      <c r="L69" s="51"/>
      <c r="M69" s="51"/>
      <c r="N69" s="51"/>
      <c r="O69" s="51"/>
      <c r="P69" s="51"/>
      <c r="Q69" s="51"/>
      <c r="R69" s="51"/>
      <c r="S69" s="51"/>
      <c r="T69" s="51"/>
      <c r="U69" s="51"/>
    </row>
    <row r="70" spans="1:21" x14ac:dyDescent="0.3">
      <c r="A70" s="50"/>
      <c r="B70" s="50"/>
      <c r="C70" s="50"/>
      <c r="D70" s="50"/>
      <c r="E70" s="50"/>
      <c r="F70" s="50"/>
      <c r="G70" s="50" t="s">
        <v>138</v>
      </c>
      <c r="H70" s="51">
        <v>750</v>
      </c>
      <c r="I70" s="51">
        <v>750</v>
      </c>
      <c r="J70" s="51">
        <v>0</v>
      </c>
      <c r="K70" s="51">
        <v>1500</v>
      </c>
      <c r="L70" s="51">
        <v>0</v>
      </c>
      <c r="M70" s="51">
        <v>750</v>
      </c>
      <c r="N70" s="51">
        <v>750</v>
      </c>
      <c r="O70" s="51">
        <v>1500</v>
      </c>
      <c r="P70" s="51">
        <v>0</v>
      </c>
      <c r="Q70" s="51">
        <v>750</v>
      </c>
      <c r="R70" s="51">
        <v>0</v>
      </c>
      <c r="S70" s="51">
        <v>750</v>
      </c>
      <c r="T70" s="51">
        <v>750</v>
      </c>
      <c r="U70" s="51">
        <f t="shared" ref="U70:U99" si="16">ROUND(SUM(H70:T70),5)</f>
        <v>8250</v>
      </c>
    </row>
    <row r="71" spans="1:21" x14ac:dyDescent="0.3">
      <c r="A71" s="50"/>
      <c r="B71" s="50"/>
      <c r="C71" s="50"/>
      <c r="D71" s="50"/>
      <c r="E71" s="50"/>
      <c r="F71" s="50"/>
      <c r="G71" s="50" t="s">
        <v>139</v>
      </c>
      <c r="H71" s="51">
        <v>207.4</v>
      </c>
      <c r="I71" s="51">
        <v>0</v>
      </c>
      <c r="J71" s="51">
        <v>422.36</v>
      </c>
      <c r="K71" s="51">
        <v>0</v>
      </c>
      <c r="L71" s="51">
        <v>343.33</v>
      </c>
      <c r="M71" s="51">
        <v>145.52000000000001</v>
      </c>
      <c r="N71" s="51">
        <v>48.86</v>
      </c>
      <c r="O71" s="51">
        <v>178.2</v>
      </c>
      <c r="P71" s="51">
        <v>34.76</v>
      </c>
      <c r="Q71" s="51">
        <v>320.76</v>
      </c>
      <c r="R71" s="51">
        <v>60.83</v>
      </c>
      <c r="S71" s="51">
        <v>0</v>
      </c>
      <c r="T71" s="51">
        <v>438.46</v>
      </c>
      <c r="U71" s="51">
        <f t="shared" si="16"/>
        <v>2200.48</v>
      </c>
    </row>
    <row r="72" spans="1:21" x14ac:dyDescent="0.3">
      <c r="A72" s="50"/>
      <c r="B72" s="50"/>
      <c r="C72" s="50"/>
      <c r="D72" s="50"/>
      <c r="E72" s="50"/>
      <c r="F72" s="50"/>
      <c r="G72" s="50" t="s">
        <v>140</v>
      </c>
      <c r="H72" s="51">
        <v>245.9</v>
      </c>
      <c r="I72" s="51">
        <v>240.82</v>
      </c>
      <c r="J72" s="51">
        <v>240.82</v>
      </c>
      <c r="K72" s="51">
        <v>240.82</v>
      </c>
      <c r="L72" s="51">
        <v>241.34</v>
      </c>
      <c r="M72" s="51">
        <v>372.18</v>
      </c>
      <c r="N72" s="51">
        <v>296.32</v>
      </c>
      <c r="O72" s="51">
        <v>0</v>
      </c>
      <c r="P72" s="51">
        <v>517.34</v>
      </c>
      <c r="Q72" s="51">
        <v>256.20999999999998</v>
      </c>
      <c r="R72" s="51">
        <v>256.41000000000003</v>
      </c>
      <c r="S72" s="51">
        <v>256.41000000000003</v>
      </c>
      <c r="T72" s="51">
        <v>256.41000000000003</v>
      </c>
      <c r="U72" s="51">
        <f t="shared" si="16"/>
        <v>3420.98</v>
      </c>
    </row>
    <row r="73" spans="1:21" x14ac:dyDescent="0.3">
      <c r="A73" s="50"/>
      <c r="B73" s="50"/>
      <c r="C73" s="50"/>
      <c r="D73" s="50"/>
      <c r="E73" s="50"/>
      <c r="F73" s="50"/>
      <c r="G73" s="50" t="s">
        <v>141</v>
      </c>
      <c r="H73" s="51">
        <v>0</v>
      </c>
      <c r="I73" s="51">
        <v>40</v>
      </c>
      <c r="J73" s="51">
        <v>0</v>
      </c>
      <c r="K73" s="51">
        <v>0</v>
      </c>
      <c r="L73" s="51">
        <v>0</v>
      </c>
      <c r="M73" s="51">
        <v>0</v>
      </c>
      <c r="N73" s="51">
        <v>0</v>
      </c>
      <c r="O73" s="51">
        <v>0</v>
      </c>
      <c r="P73" s="51">
        <v>0</v>
      </c>
      <c r="Q73" s="51">
        <v>0</v>
      </c>
      <c r="R73" s="51">
        <v>0</v>
      </c>
      <c r="S73" s="51">
        <v>0</v>
      </c>
      <c r="T73" s="51">
        <v>0</v>
      </c>
      <c r="U73" s="51">
        <f t="shared" si="16"/>
        <v>40</v>
      </c>
    </row>
    <row r="74" spans="1:21" x14ac:dyDescent="0.3">
      <c r="A74" s="50"/>
      <c r="B74" s="50"/>
      <c r="C74" s="50"/>
      <c r="D74" s="50"/>
      <c r="E74" s="50"/>
      <c r="F74" s="50"/>
      <c r="G74" s="50" t="s">
        <v>142</v>
      </c>
      <c r="H74" s="51">
        <v>890.51</v>
      </c>
      <c r="I74" s="51">
        <v>966.72</v>
      </c>
      <c r="J74" s="51">
        <v>890.51</v>
      </c>
      <c r="K74" s="51">
        <v>890.52</v>
      </c>
      <c r="L74" s="51">
        <v>1196.9100000000001</v>
      </c>
      <c r="M74" s="51">
        <v>1196.9100000000001</v>
      </c>
      <c r="N74" s="51">
        <v>1196.9100000000001</v>
      </c>
      <c r="O74" s="51">
        <v>1196.9100000000001</v>
      </c>
      <c r="P74" s="51">
        <v>1196.9100000000001</v>
      </c>
      <c r="Q74" s="51">
        <v>1196.9100000000001</v>
      </c>
      <c r="R74" s="51">
        <v>1196.9100000000001</v>
      </c>
      <c r="S74" s="51">
        <v>1196.9100000000001</v>
      </c>
      <c r="T74" s="51">
        <v>1196.9100000000001</v>
      </c>
      <c r="U74" s="51">
        <f t="shared" si="16"/>
        <v>14410.45</v>
      </c>
    </row>
    <row r="75" spans="1:21" x14ac:dyDescent="0.3">
      <c r="A75" s="50"/>
      <c r="B75" s="50"/>
      <c r="C75" s="50"/>
      <c r="D75" s="50"/>
      <c r="E75" s="50"/>
      <c r="F75" s="50"/>
      <c r="G75" s="50" t="s">
        <v>143</v>
      </c>
      <c r="H75" s="51">
        <v>0</v>
      </c>
      <c r="I75" s="51">
        <v>0</v>
      </c>
      <c r="J75" s="51">
        <v>0</v>
      </c>
      <c r="K75" s="51">
        <v>0</v>
      </c>
      <c r="L75" s="51">
        <v>120</v>
      </c>
      <c r="M75" s="51">
        <v>75</v>
      </c>
      <c r="N75" s="51">
        <v>0</v>
      </c>
      <c r="O75" s="51">
        <v>0</v>
      </c>
      <c r="P75" s="51">
        <v>395</v>
      </c>
      <c r="Q75" s="51">
        <v>1230</v>
      </c>
      <c r="R75" s="51">
        <v>584</v>
      </c>
      <c r="S75" s="51">
        <v>0</v>
      </c>
      <c r="T75" s="51">
        <v>0</v>
      </c>
      <c r="U75" s="51">
        <f t="shared" si="16"/>
        <v>2404</v>
      </c>
    </row>
    <row r="76" spans="1:21" x14ac:dyDescent="0.3">
      <c r="A76" s="50"/>
      <c r="B76" s="50"/>
      <c r="C76" s="50"/>
      <c r="D76" s="50"/>
      <c r="E76" s="50"/>
      <c r="F76" s="50"/>
      <c r="G76" s="50" t="s">
        <v>144</v>
      </c>
      <c r="H76" s="51">
        <v>56</v>
      </c>
      <c r="I76" s="51">
        <v>35</v>
      </c>
      <c r="J76" s="51">
        <v>21</v>
      </c>
      <c r="K76" s="51">
        <v>21</v>
      </c>
      <c r="L76" s="51">
        <v>21</v>
      </c>
      <c r="M76" s="51">
        <v>21</v>
      </c>
      <c r="N76" s="51">
        <v>21</v>
      </c>
      <c r="O76" s="51">
        <v>56</v>
      </c>
      <c r="P76" s="51">
        <v>21</v>
      </c>
      <c r="Q76" s="51">
        <v>21</v>
      </c>
      <c r="R76" s="51">
        <v>21</v>
      </c>
      <c r="S76" s="51">
        <v>16</v>
      </c>
      <c r="T76" s="51">
        <v>16</v>
      </c>
      <c r="U76" s="51">
        <f t="shared" si="16"/>
        <v>347</v>
      </c>
    </row>
    <row r="77" spans="1:21" x14ac:dyDescent="0.3">
      <c r="A77" s="50"/>
      <c r="B77" s="50"/>
      <c r="C77" s="50"/>
      <c r="D77" s="50"/>
      <c r="E77" s="50"/>
      <c r="F77" s="50"/>
      <c r="G77" s="50" t="s">
        <v>145</v>
      </c>
      <c r="H77" s="51">
        <v>0</v>
      </c>
      <c r="I77" s="51">
        <v>0</v>
      </c>
      <c r="J77" s="51">
        <v>0</v>
      </c>
      <c r="K77" s="51">
        <v>1850</v>
      </c>
      <c r="L77" s="51">
        <v>0</v>
      </c>
      <c r="M77" s="51">
        <v>0</v>
      </c>
      <c r="N77" s="51">
        <v>0</v>
      </c>
      <c r="O77" s="51">
        <v>0</v>
      </c>
      <c r="P77" s="51">
        <v>837.34</v>
      </c>
      <c r="Q77" s="51">
        <v>0</v>
      </c>
      <c r="R77" s="51">
        <v>0</v>
      </c>
      <c r="S77" s="51">
        <v>0</v>
      </c>
      <c r="T77" s="51">
        <v>0</v>
      </c>
      <c r="U77" s="51">
        <f t="shared" si="16"/>
        <v>2687.34</v>
      </c>
    </row>
    <row r="78" spans="1:21" x14ac:dyDescent="0.3">
      <c r="A78" s="50"/>
      <c r="B78" s="50"/>
      <c r="C78" s="50"/>
      <c r="D78" s="50"/>
      <c r="E78" s="50"/>
      <c r="F78" s="50"/>
      <c r="G78" s="50" t="s">
        <v>146</v>
      </c>
      <c r="H78" s="51">
        <v>502.33</v>
      </c>
      <c r="I78" s="51">
        <v>499.74</v>
      </c>
      <c r="J78" s="51">
        <v>887.43</v>
      </c>
      <c r="K78" s="51">
        <v>361.82</v>
      </c>
      <c r="L78" s="51">
        <v>2.99</v>
      </c>
      <c r="M78" s="51">
        <v>488.86</v>
      </c>
      <c r="N78" s="51">
        <v>346.22</v>
      </c>
      <c r="O78" s="51">
        <v>418.45</v>
      </c>
      <c r="P78" s="51">
        <v>349.26</v>
      </c>
      <c r="Q78" s="51">
        <v>350.07</v>
      </c>
      <c r="R78" s="51">
        <v>620.41999999999996</v>
      </c>
      <c r="S78" s="51">
        <v>349.84</v>
      </c>
      <c r="T78" s="51">
        <v>350.02</v>
      </c>
      <c r="U78" s="51">
        <f t="shared" si="16"/>
        <v>5527.45</v>
      </c>
    </row>
    <row r="79" spans="1:21" x14ac:dyDescent="0.3">
      <c r="A79" s="50"/>
      <c r="B79" s="50"/>
      <c r="C79" s="50"/>
      <c r="D79" s="50"/>
      <c r="E79" s="50"/>
      <c r="F79" s="50"/>
      <c r="G79" s="50" t="s">
        <v>147</v>
      </c>
      <c r="H79" s="51">
        <v>209.85</v>
      </c>
      <c r="I79" s="51">
        <v>799.95</v>
      </c>
      <c r="J79" s="51">
        <v>0</v>
      </c>
      <c r="K79" s="51">
        <v>0</v>
      </c>
      <c r="L79" s="51">
        <v>0</v>
      </c>
      <c r="M79" s="51">
        <v>0</v>
      </c>
      <c r="N79" s="51">
        <v>0</v>
      </c>
      <c r="O79" s="51">
        <v>0</v>
      </c>
      <c r="P79" s="51">
        <v>0</v>
      </c>
      <c r="Q79" s="51">
        <v>0</v>
      </c>
      <c r="R79" s="51">
        <v>0</v>
      </c>
      <c r="S79" s="51">
        <v>0</v>
      </c>
      <c r="T79" s="51">
        <v>0</v>
      </c>
      <c r="U79" s="51">
        <f t="shared" si="16"/>
        <v>1009.8</v>
      </c>
    </row>
    <row r="80" spans="1:21" x14ac:dyDescent="0.3">
      <c r="A80" s="50"/>
      <c r="B80" s="50"/>
      <c r="C80" s="50"/>
      <c r="D80" s="50"/>
      <c r="E80" s="50"/>
      <c r="F80" s="50"/>
      <c r="G80" s="50" t="s">
        <v>148</v>
      </c>
      <c r="H80" s="51">
        <v>133.19999999999999</v>
      </c>
      <c r="I80" s="51">
        <v>65.38</v>
      </c>
      <c r="J80" s="51">
        <v>59.88</v>
      </c>
      <c r="K80" s="51">
        <v>17.399999999999999</v>
      </c>
      <c r="L80" s="51">
        <v>195.95</v>
      </c>
      <c r="M80" s="51">
        <v>275.38</v>
      </c>
      <c r="N80" s="51">
        <v>60.79</v>
      </c>
      <c r="O80" s="51">
        <v>107.39</v>
      </c>
      <c r="P80" s="51">
        <v>191.56</v>
      </c>
      <c r="Q80" s="51">
        <v>69.58</v>
      </c>
      <c r="R80" s="51">
        <v>0</v>
      </c>
      <c r="S80" s="51">
        <v>89.08</v>
      </c>
      <c r="T80" s="51">
        <v>113.48</v>
      </c>
      <c r="U80" s="51">
        <f t="shared" si="16"/>
        <v>1379.07</v>
      </c>
    </row>
    <row r="81" spans="1:21" x14ac:dyDescent="0.3">
      <c r="A81" s="50"/>
      <c r="B81" s="50"/>
      <c r="C81" s="50"/>
      <c r="D81" s="50"/>
      <c r="E81" s="50"/>
      <c r="F81" s="50"/>
      <c r="G81" s="50" t="s">
        <v>149</v>
      </c>
      <c r="H81" s="51">
        <v>19.239999999999998</v>
      </c>
      <c r="I81" s="51">
        <v>250</v>
      </c>
      <c r="J81" s="51">
        <v>0</v>
      </c>
      <c r="K81" s="51">
        <v>240</v>
      </c>
      <c r="L81" s="51">
        <v>110</v>
      </c>
      <c r="M81" s="51">
        <v>0</v>
      </c>
      <c r="N81" s="51">
        <v>136.35</v>
      </c>
      <c r="O81" s="51">
        <v>0</v>
      </c>
      <c r="P81" s="51">
        <v>0</v>
      </c>
      <c r="Q81" s="51">
        <v>0</v>
      </c>
      <c r="R81" s="51">
        <v>220</v>
      </c>
      <c r="S81" s="51">
        <v>0</v>
      </c>
      <c r="T81" s="51">
        <v>0</v>
      </c>
      <c r="U81" s="51">
        <f t="shared" si="16"/>
        <v>975.59</v>
      </c>
    </row>
    <row r="82" spans="1:21" x14ac:dyDescent="0.3">
      <c r="A82" s="50"/>
      <c r="B82" s="50"/>
      <c r="C82" s="50"/>
      <c r="D82" s="50"/>
      <c r="E82" s="50"/>
      <c r="F82" s="50"/>
      <c r="G82" s="50" t="s">
        <v>150</v>
      </c>
      <c r="H82" s="51">
        <v>0</v>
      </c>
      <c r="I82" s="51">
        <v>0</v>
      </c>
      <c r="J82" s="51">
        <v>570.48</v>
      </c>
      <c r="K82" s="51">
        <v>2.99</v>
      </c>
      <c r="L82" s="51">
        <v>42.34</v>
      </c>
      <c r="M82" s="51">
        <v>0</v>
      </c>
      <c r="N82" s="51">
        <v>0</v>
      </c>
      <c r="O82" s="51">
        <v>0</v>
      </c>
      <c r="P82" s="51">
        <v>0</v>
      </c>
      <c r="Q82" s="51">
        <v>0</v>
      </c>
      <c r="R82" s="51">
        <v>0</v>
      </c>
      <c r="S82" s="51">
        <v>0</v>
      </c>
      <c r="T82" s="51">
        <v>0</v>
      </c>
      <c r="U82" s="51">
        <f t="shared" si="16"/>
        <v>615.80999999999995</v>
      </c>
    </row>
    <row r="83" spans="1:21" x14ac:dyDescent="0.3">
      <c r="A83" s="50"/>
      <c r="B83" s="50"/>
      <c r="C83" s="50"/>
      <c r="D83" s="50"/>
      <c r="E83" s="50"/>
      <c r="F83" s="50"/>
      <c r="G83" s="50" t="s">
        <v>237</v>
      </c>
      <c r="H83" s="51">
        <v>0</v>
      </c>
      <c r="I83" s="51">
        <v>22.72</v>
      </c>
      <c r="J83" s="51">
        <v>0</v>
      </c>
      <c r="K83" s="51">
        <v>0</v>
      </c>
      <c r="L83" s="51">
        <v>0</v>
      </c>
      <c r="M83" s="51">
        <v>22.04</v>
      </c>
      <c r="N83" s="51">
        <v>0</v>
      </c>
      <c r="O83" s="51">
        <v>0</v>
      </c>
      <c r="P83" s="51">
        <v>0</v>
      </c>
      <c r="Q83" s="51">
        <v>0</v>
      </c>
      <c r="R83" s="51">
        <v>0</v>
      </c>
      <c r="S83" s="51">
        <v>0</v>
      </c>
      <c r="T83" s="51">
        <v>0</v>
      </c>
      <c r="U83" s="51">
        <f t="shared" si="16"/>
        <v>44.76</v>
      </c>
    </row>
    <row r="84" spans="1:21" x14ac:dyDescent="0.3">
      <c r="A84" s="50"/>
      <c r="B84" s="50"/>
      <c r="C84" s="50"/>
      <c r="D84" s="50"/>
      <c r="E84" s="50"/>
      <c r="F84" s="50"/>
      <c r="G84" s="50" t="s">
        <v>151</v>
      </c>
      <c r="H84" s="51">
        <v>116</v>
      </c>
      <c r="I84" s="51">
        <v>116</v>
      </c>
      <c r="J84" s="51">
        <v>116</v>
      </c>
      <c r="K84" s="51">
        <v>116</v>
      </c>
      <c r="L84" s="51">
        <v>116</v>
      </c>
      <c r="M84" s="51">
        <v>116</v>
      </c>
      <c r="N84" s="51">
        <v>241</v>
      </c>
      <c r="O84" s="51">
        <v>0</v>
      </c>
      <c r="P84" s="51">
        <v>115</v>
      </c>
      <c r="Q84" s="51">
        <v>115</v>
      </c>
      <c r="R84" s="51">
        <v>115</v>
      </c>
      <c r="S84" s="51">
        <v>230</v>
      </c>
      <c r="T84" s="51">
        <v>0</v>
      </c>
      <c r="U84" s="51">
        <f t="shared" si="16"/>
        <v>1512</v>
      </c>
    </row>
    <row r="85" spans="1:21" x14ac:dyDescent="0.3">
      <c r="A85" s="50"/>
      <c r="B85" s="50"/>
      <c r="C85" s="50"/>
      <c r="D85" s="50"/>
      <c r="E85" s="50"/>
      <c r="F85" s="50"/>
      <c r="G85" s="50" t="s">
        <v>152</v>
      </c>
      <c r="H85" s="51">
        <v>310.08</v>
      </c>
      <c r="I85" s="51">
        <v>316.98</v>
      </c>
      <c r="J85" s="51">
        <v>370.92</v>
      </c>
      <c r="K85" s="51">
        <v>400.19</v>
      </c>
      <c r="L85" s="51">
        <v>278.04000000000002</v>
      </c>
      <c r="M85" s="51">
        <v>270.92</v>
      </c>
      <c r="N85" s="51">
        <v>259.54000000000002</v>
      </c>
      <c r="O85" s="51">
        <v>435.49</v>
      </c>
      <c r="P85" s="51">
        <v>221.98</v>
      </c>
      <c r="Q85" s="51">
        <v>279.07</v>
      </c>
      <c r="R85" s="51">
        <v>425.18</v>
      </c>
      <c r="S85" s="51">
        <v>276.11</v>
      </c>
      <c r="T85" s="51">
        <v>276.11</v>
      </c>
      <c r="U85" s="51">
        <f t="shared" si="16"/>
        <v>4120.6099999999997</v>
      </c>
    </row>
    <row r="86" spans="1:21" x14ac:dyDescent="0.3">
      <c r="A86" s="50"/>
      <c r="B86" s="50"/>
      <c r="C86" s="50"/>
      <c r="D86" s="50"/>
      <c r="E86" s="50"/>
      <c r="F86" s="50"/>
      <c r="G86" s="50" t="s">
        <v>153</v>
      </c>
      <c r="H86" s="51">
        <v>0</v>
      </c>
      <c r="I86" s="51">
        <v>10300</v>
      </c>
      <c r="J86" s="51">
        <v>0</v>
      </c>
      <c r="K86" s="51">
        <v>0</v>
      </c>
      <c r="L86" s="51">
        <v>0</v>
      </c>
      <c r="M86" s="51">
        <v>8240</v>
      </c>
      <c r="N86" s="51">
        <v>2060</v>
      </c>
      <c r="O86" s="51">
        <v>0</v>
      </c>
      <c r="P86" s="51">
        <v>0</v>
      </c>
      <c r="Q86" s="51">
        <v>0</v>
      </c>
      <c r="R86" s="51">
        <v>0</v>
      </c>
      <c r="S86" s="51">
        <v>0</v>
      </c>
      <c r="T86" s="51">
        <v>0</v>
      </c>
      <c r="U86" s="51">
        <f t="shared" si="16"/>
        <v>20600</v>
      </c>
    </row>
    <row r="87" spans="1:21" x14ac:dyDescent="0.3">
      <c r="A87" s="50"/>
      <c r="B87" s="50"/>
      <c r="C87" s="50"/>
      <c r="D87" s="50"/>
      <c r="E87" s="50"/>
      <c r="F87" s="50"/>
      <c r="G87" s="50" t="s">
        <v>154</v>
      </c>
      <c r="H87" s="51">
        <v>656.25</v>
      </c>
      <c r="I87" s="51">
        <v>525</v>
      </c>
      <c r="J87" s="51">
        <v>813.75</v>
      </c>
      <c r="K87" s="51">
        <v>971.25</v>
      </c>
      <c r="L87" s="51">
        <v>1023.75</v>
      </c>
      <c r="M87" s="51">
        <v>1102.5</v>
      </c>
      <c r="N87" s="51">
        <v>1155</v>
      </c>
      <c r="O87" s="51">
        <v>551.25</v>
      </c>
      <c r="P87" s="51">
        <v>813.75</v>
      </c>
      <c r="Q87" s="51">
        <v>341.25</v>
      </c>
      <c r="R87" s="51">
        <v>446.25</v>
      </c>
      <c r="S87" s="51">
        <v>632.5</v>
      </c>
      <c r="T87" s="51">
        <v>797.5</v>
      </c>
      <c r="U87" s="51">
        <f t="shared" si="16"/>
        <v>9830</v>
      </c>
    </row>
    <row r="88" spans="1:21" x14ac:dyDescent="0.3">
      <c r="A88" s="50"/>
      <c r="B88" s="50"/>
      <c r="C88" s="50"/>
      <c r="D88" s="50"/>
      <c r="E88" s="50"/>
      <c r="F88" s="50"/>
      <c r="G88" s="50" t="s">
        <v>238</v>
      </c>
      <c r="H88" s="51">
        <v>0</v>
      </c>
      <c r="I88" s="51">
        <v>0</v>
      </c>
      <c r="J88" s="51">
        <v>0</v>
      </c>
      <c r="K88" s="51">
        <v>0</v>
      </c>
      <c r="L88" s="51">
        <v>0</v>
      </c>
      <c r="M88" s="51">
        <v>0</v>
      </c>
      <c r="N88" s="51">
        <v>0</v>
      </c>
      <c r="O88" s="51">
        <v>0</v>
      </c>
      <c r="P88" s="51">
        <v>0</v>
      </c>
      <c r="Q88" s="51">
        <v>0</v>
      </c>
      <c r="R88" s="51">
        <v>375</v>
      </c>
      <c r="S88" s="51">
        <v>0</v>
      </c>
      <c r="T88" s="51">
        <v>0</v>
      </c>
      <c r="U88" s="51">
        <f t="shared" si="16"/>
        <v>375</v>
      </c>
    </row>
    <row r="89" spans="1:21" x14ac:dyDescent="0.3">
      <c r="A89" s="50"/>
      <c r="B89" s="50"/>
      <c r="C89" s="50"/>
      <c r="D89" s="50"/>
      <c r="E89" s="50"/>
      <c r="F89" s="50"/>
      <c r="G89" s="50" t="s">
        <v>155</v>
      </c>
      <c r="H89" s="51">
        <v>1255</v>
      </c>
      <c r="I89" s="51">
        <v>0</v>
      </c>
      <c r="J89" s="51">
        <v>1245</v>
      </c>
      <c r="K89" s="51">
        <v>1215</v>
      </c>
      <c r="L89" s="51">
        <v>540</v>
      </c>
      <c r="M89" s="51">
        <v>60</v>
      </c>
      <c r="N89" s="51">
        <v>0</v>
      </c>
      <c r="O89" s="51">
        <v>0</v>
      </c>
      <c r="P89" s="51">
        <v>650</v>
      </c>
      <c r="Q89" s="51">
        <v>1360</v>
      </c>
      <c r="R89" s="51">
        <v>170</v>
      </c>
      <c r="S89" s="51">
        <v>60</v>
      </c>
      <c r="T89" s="51">
        <v>1700</v>
      </c>
      <c r="U89" s="51">
        <f t="shared" si="16"/>
        <v>8255</v>
      </c>
    </row>
    <row r="90" spans="1:21" x14ac:dyDescent="0.3">
      <c r="A90" s="50"/>
      <c r="B90" s="50"/>
      <c r="C90" s="50"/>
      <c r="D90" s="50"/>
      <c r="E90" s="50"/>
      <c r="F90" s="50"/>
      <c r="G90" s="50" t="s">
        <v>156</v>
      </c>
      <c r="H90" s="51">
        <v>445.33</v>
      </c>
      <c r="I90" s="51">
        <v>445.33</v>
      </c>
      <c r="J90" s="51">
        <v>445.33</v>
      </c>
      <c r="K90" s="51">
        <v>445.33</v>
      </c>
      <c r="L90" s="51">
        <v>445.33</v>
      </c>
      <c r="M90" s="51">
        <v>445.33</v>
      </c>
      <c r="N90" s="51">
        <v>445.33</v>
      </c>
      <c r="O90" s="51">
        <v>365.4</v>
      </c>
      <c r="P90" s="51">
        <v>365.4</v>
      </c>
      <c r="Q90" s="51">
        <v>365.4</v>
      </c>
      <c r="R90" s="51">
        <v>445.33</v>
      </c>
      <c r="S90" s="51">
        <v>445.33</v>
      </c>
      <c r="T90" s="51">
        <v>445.33</v>
      </c>
      <c r="U90" s="51">
        <f t="shared" si="16"/>
        <v>5549.5</v>
      </c>
    </row>
    <row r="91" spans="1:21" x14ac:dyDescent="0.3">
      <c r="A91" s="50"/>
      <c r="B91" s="50"/>
      <c r="C91" s="50"/>
      <c r="D91" s="50"/>
      <c r="E91" s="50"/>
      <c r="F91" s="50"/>
      <c r="G91" s="50" t="s">
        <v>157</v>
      </c>
      <c r="H91" s="51">
        <v>0</v>
      </c>
      <c r="I91" s="51">
        <v>0</v>
      </c>
      <c r="J91" s="51">
        <v>0</v>
      </c>
      <c r="K91" s="51">
        <v>0</v>
      </c>
      <c r="L91" s="51">
        <v>0</v>
      </c>
      <c r="M91" s="51">
        <v>0</v>
      </c>
      <c r="N91" s="51">
        <v>384</v>
      </c>
      <c r="O91" s="51">
        <v>0</v>
      </c>
      <c r="P91" s="51">
        <v>469.18</v>
      </c>
      <c r="Q91" s="51">
        <v>103.23</v>
      </c>
      <c r="R91" s="51">
        <v>0</v>
      </c>
      <c r="S91" s="51">
        <v>0</v>
      </c>
      <c r="T91" s="51">
        <v>0</v>
      </c>
      <c r="U91" s="51">
        <f t="shared" si="16"/>
        <v>956.41</v>
      </c>
    </row>
    <row r="92" spans="1:21" x14ac:dyDescent="0.3">
      <c r="A92" s="50"/>
      <c r="B92" s="50"/>
      <c r="C92" s="50"/>
      <c r="D92" s="50"/>
      <c r="E92" s="50"/>
      <c r="F92" s="50"/>
      <c r="G92" s="50" t="s">
        <v>158</v>
      </c>
      <c r="H92" s="51">
        <v>0</v>
      </c>
      <c r="I92" s="51">
        <v>-51</v>
      </c>
      <c r="J92" s="51">
        <v>63</v>
      </c>
      <c r="K92" s="51">
        <v>0</v>
      </c>
      <c r="L92" s="51">
        <v>0</v>
      </c>
      <c r="M92" s="51">
        <v>0</v>
      </c>
      <c r="N92" s="51">
        <v>0</v>
      </c>
      <c r="O92" s="51">
        <v>0</v>
      </c>
      <c r="P92" s="51">
        <v>0</v>
      </c>
      <c r="Q92" s="51">
        <v>0</v>
      </c>
      <c r="R92" s="51">
        <v>0</v>
      </c>
      <c r="S92" s="51">
        <v>0</v>
      </c>
      <c r="T92" s="51">
        <v>0</v>
      </c>
      <c r="U92" s="51">
        <f t="shared" si="16"/>
        <v>12</v>
      </c>
    </row>
    <row r="93" spans="1:21" x14ac:dyDescent="0.3">
      <c r="A93" s="50"/>
      <c r="B93" s="50"/>
      <c r="C93" s="50"/>
      <c r="D93" s="50"/>
      <c r="E93" s="50"/>
      <c r="F93" s="50"/>
      <c r="G93" s="50" t="s">
        <v>159</v>
      </c>
      <c r="H93" s="51">
        <v>3659.96</v>
      </c>
      <c r="I93" s="51">
        <v>-500</v>
      </c>
      <c r="J93" s="51">
        <v>0</v>
      </c>
      <c r="K93" s="51">
        <v>0</v>
      </c>
      <c r="L93" s="51">
        <v>0</v>
      </c>
      <c r="M93" s="51">
        <v>378</v>
      </c>
      <c r="N93" s="51">
        <v>425</v>
      </c>
      <c r="O93" s="51">
        <v>0</v>
      </c>
      <c r="P93" s="51">
        <v>100</v>
      </c>
      <c r="Q93" s="51">
        <v>0</v>
      </c>
      <c r="R93" s="51">
        <v>99</v>
      </c>
      <c r="S93" s="51">
        <v>-100</v>
      </c>
      <c r="T93" s="51">
        <v>0</v>
      </c>
      <c r="U93" s="51">
        <f t="shared" si="16"/>
        <v>4061.96</v>
      </c>
    </row>
    <row r="94" spans="1:21" x14ac:dyDescent="0.3">
      <c r="A94" s="50"/>
      <c r="B94" s="50"/>
      <c r="C94" s="50"/>
      <c r="D94" s="50"/>
      <c r="E94" s="50"/>
      <c r="F94" s="50"/>
      <c r="G94" s="50" t="s">
        <v>160</v>
      </c>
      <c r="H94" s="51">
        <v>32.5</v>
      </c>
      <c r="I94" s="51">
        <v>0</v>
      </c>
      <c r="J94" s="51">
        <v>0</v>
      </c>
      <c r="K94" s="51">
        <v>45.66</v>
      </c>
      <c r="L94" s="51">
        <v>0</v>
      </c>
      <c r="M94" s="51">
        <v>75.34</v>
      </c>
      <c r="N94" s="51">
        <v>66.03</v>
      </c>
      <c r="O94" s="51">
        <v>100.89</v>
      </c>
      <c r="P94" s="51">
        <v>0</v>
      </c>
      <c r="Q94" s="51">
        <v>0</v>
      </c>
      <c r="R94" s="51">
        <v>43.21</v>
      </c>
      <c r="S94" s="51">
        <v>147.96</v>
      </c>
      <c r="T94" s="51">
        <v>64.540000000000006</v>
      </c>
      <c r="U94" s="51">
        <f t="shared" si="16"/>
        <v>576.13</v>
      </c>
    </row>
    <row r="95" spans="1:21" x14ac:dyDescent="0.3">
      <c r="A95" s="50"/>
      <c r="B95" s="50"/>
      <c r="C95" s="50"/>
      <c r="D95" s="50"/>
      <c r="E95" s="50"/>
      <c r="F95" s="50"/>
      <c r="G95" s="50" t="s">
        <v>161</v>
      </c>
      <c r="H95" s="51">
        <v>0</v>
      </c>
      <c r="I95" s="51">
        <v>0</v>
      </c>
      <c r="J95" s="51">
        <v>0</v>
      </c>
      <c r="K95" s="51">
        <v>0</v>
      </c>
      <c r="L95" s="51">
        <v>0</v>
      </c>
      <c r="M95" s="51">
        <v>0</v>
      </c>
      <c r="N95" s="51">
        <v>0</v>
      </c>
      <c r="O95" s="51">
        <v>0</v>
      </c>
      <c r="P95" s="51">
        <v>0</v>
      </c>
      <c r="Q95" s="51">
        <v>275.2</v>
      </c>
      <c r="R95" s="51">
        <v>0</v>
      </c>
      <c r="S95" s="51">
        <v>0</v>
      </c>
      <c r="T95" s="51">
        <v>0</v>
      </c>
      <c r="U95" s="51">
        <f t="shared" si="16"/>
        <v>275.2</v>
      </c>
    </row>
    <row r="96" spans="1:21" x14ac:dyDescent="0.3">
      <c r="A96" s="50"/>
      <c r="B96" s="50"/>
      <c r="C96" s="50"/>
      <c r="D96" s="50"/>
      <c r="E96" s="50"/>
      <c r="F96" s="50"/>
      <c r="G96" s="50" t="s">
        <v>162</v>
      </c>
      <c r="H96" s="51">
        <v>101.64</v>
      </c>
      <c r="I96" s="51">
        <v>0</v>
      </c>
      <c r="J96" s="51">
        <v>127.06</v>
      </c>
      <c r="K96" s="51">
        <v>76.099999999999994</v>
      </c>
      <c r="L96" s="51">
        <v>66.88</v>
      </c>
      <c r="M96" s="51">
        <v>157.94</v>
      </c>
      <c r="N96" s="51">
        <v>166.05</v>
      </c>
      <c r="O96" s="51">
        <v>0</v>
      </c>
      <c r="P96" s="51">
        <v>0</v>
      </c>
      <c r="Q96" s="51">
        <v>0</v>
      </c>
      <c r="R96" s="51">
        <v>0</v>
      </c>
      <c r="S96" s="51">
        <v>0</v>
      </c>
      <c r="T96" s="51">
        <v>248.76</v>
      </c>
      <c r="U96" s="51">
        <f t="shared" si="16"/>
        <v>944.43</v>
      </c>
    </row>
    <row r="97" spans="1:21" x14ac:dyDescent="0.3">
      <c r="A97" s="50"/>
      <c r="B97" s="50"/>
      <c r="C97" s="50"/>
      <c r="D97" s="50"/>
      <c r="E97" s="50"/>
      <c r="F97" s="50"/>
      <c r="G97" s="50" t="s">
        <v>163</v>
      </c>
      <c r="H97" s="51">
        <v>50</v>
      </c>
      <c r="I97" s="51">
        <v>50</v>
      </c>
      <c r="J97" s="51">
        <v>50</v>
      </c>
      <c r="K97" s="51">
        <v>50</v>
      </c>
      <c r="L97" s="51">
        <v>50</v>
      </c>
      <c r="M97" s="51">
        <v>50</v>
      </c>
      <c r="N97" s="51">
        <v>0</v>
      </c>
      <c r="O97" s="51">
        <v>0</v>
      </c>
      <c r="P97" s="51">
        <v>150</v>
      </c>
      <c r="Q97" s="51">
        <v>100</v>
      </c>
      <c r="R97" s="51">
        <v>50</v>
      </c>
      <c r="S97" s="51">
        <v>0</v>
      </c>
      <c r="T97" s="51">
        <v>0</v>
      </c>
      <c r="U97" s="51">
        <f t="shared" si="16"/>
        <v>600</v>
      </c>
    </row>
    <row r="98" spans="1:21" ht="15" thickBot="1" x14ac:dyDescent="0.35">
      <c r="A98" s="50"/>
      <c r="B98" s="50"/>
      <c r="C98" s="50"/>
      <c r="D98" s="50"/>
      <c r="E98" s="50"/>
      <c r="F98" s="50"/>
      <c r="G98" s="50" t="s">
        <v>164</v>
      </c>
      <c r="H98" s="52">
        <v>125.41</v>
      </c>
      <c r="I98" s="52">
        <v>118.74</v>
      </c>
      <c r="J98" s="52">
        <v>51.85</v>
      </c>
      <c r="K98" s="52">
        <v>209.36</v>
      </c>
      <c r="L98" s="52">
        <v>135.31</v>
      </c>
      <c r="M98" s="52">
        <v>0</v>
      </c>
      <c r="N98" s="52">
        <v>93.71</v>
      </c>
      <c r="O98" s="52">
        <v>72.73</v>
      </c>
      <c r="P98" s="52">
        <v>304.77999999999997</v>
      </c>
      <c r="Q98" s="52">
        <v>41.26</v>
      </c>
      <c r="R98" s="52">
        <v>24.99</v>
      </c>
      <c r="S98" s="52">
        <v>87.21</v>
      </c>
      <c r="T98" s="52">
        <v>51.92</v>
      </c>
      <c r="U98" s="52">
        <f t="shared" si="16"/>
        <v>1317.27</v>
      </c>
    </row>
    <row r="99" spans="1:21" x14ac:dyDescent="0.3">
      <c r="A99" s="50"/>
      <c r="B99" s="50"/>
      <c r="C99" s="50"/>
      <c r="D99" s="50"/>
      <c r="E99" s="50"/>
      <c r="F99" s="50" t="s">
        <v>165</v>
      </c>
      <c r="G99" s="50"/>
      <c r="H99" s="51">
        <f t="shared" ref="H99:T99" si="17">ROUND(SUM(H69:H98),5)</f>
        <v>9766.6</v>
      </c>
      <c r="I99" s="51">
        <f t="shared" si="17"/>
        <v>14991.38</v>
      </c>
      <c r="J99" s="51">
        <f t="shared" si="17"/>
        <v>6375.39</v>
      </c>
      <c r="K99" s="51">
        <f t="shared" si="17"/>
        <v>8653.44</v>
      </c>
      <c r="L99" s="51">
        <f t="shared" si="17"/>
        <v>4929.17</v>
      </c>
      <c r="M99" s="51">
        <f t="shared" si="17"/>
        <v>14242.92</v>
      </c>
      <c r="N99" s="51">
        <f t="shared" si="17"/>
        <v>8152.11</v>
      </c>
      <c r="O99" s="51">
        <f t="shared" si="17"/>
        <v>4982.71</v>
      </c>
      <c r="P99" s="51">
        <f t="shared" si="17"/>
        <v>6733.26</v>
      </c>
      <c r="Q99" s="51">
        <f t="shared" si="17"/>
        <v>7174.94</v>
      </c>
      <c r="R99" s="51">
        <f t="shared" si="17"/>
        <v>5153.53</v>
      </c>
      <c r="S99" s="51">
        <f t="shared" si="17"/>
        <v>4437.3500000000004</v>
      </c>
      <c r="T99" s="51">
        <f t="shared" si="17"/>
        <v>6705.44</v>
      </c>
      <c r="U99" s="51">
        <f t="shared" si="16"/>
        <v>102298.24000000001</v>
      </c>
    </row>
    <row r="100" spans="1:21" x14ac:dyDescent="0.3">
      <c r="A100" s="50"/>
      <c r="B100" s="50"/>
      <c r="C100" s="50"/>
      <c r="D100" s="50"/>
      <c r="E100" s="50"/>
      <c r="F100" s="50" t="s">
        <v>166</v>
      </c>
      <c r="G100" s="50"/>
      <c r="H100" s="51"/>
      <c r="I100" s="51"/>
      <c r="J100" s="51"/>
      <c r="K100" s="51"/>
      <c r="L100" s="51"/>
      <c r="M100" s="51"/>
      <c r="N100" s="51"/>
      <c r="O100" s="51"/>
      <c r="P100" s="51"/>
      <c r="Q100" s="51"/>
      <c r="R100" s="51"/>
      <c r="S100" s="51"/>
      <c r="T100" s="51"/>
      <c r="U100" s="51"/>
    </row>
    <row r="101" spans="1:21" x14ac:dyDescent="0.3">
      <c r="A101" s="50"/>
      <c r="B101" s="50"/>
      <c r="C101" s="50"/>
      <c r="D101" s="50"/>
      <c r="E101" s="50"/>
      <c r="F101" s="50"/>
      <c r="G101" s="50" t="s">
        <v>167</v>
      </c>
      <c r="H101" s="51">
        <v>3396.14</v>
      </c>
      <c r="I101" s="51">
        <v>0</v>
      </c>
      <c r="J101" s="51">
        <v>0</v>
      </c>
      <c r="K101" s="51">
        <v>0</v>
      </c>
      <c r="L101" s="51">
        <v>0</v>
      </c>
      <c r="M101" s="51">
        <v>0</v>
      </c>
      <c r="N101" s="51">
        <v>256.27</v>
      </c>
      <c r="O101" s="51">
        <v>0</v>
      </c>
      <c r="P101" s="51">
        <v>309.95</v>
      </c>
      <c r="Q101" s="51">
        <v>0</v>
      </c>
      <c r="R101" s="51">
        <v>0</v>
      </c>
      <c r="S101" s="51">
        <v>100</v>
      </c>
      <c r="T101" s="51">
        <v>0</v>
      </c>
      <c r="U101" s="51">
        <f t="shared" ref="U101:U112" si="18">ROUND(SUM(H101:T101),5)</f>
        <v>4062.36</v>
      </c>
    </row>
    <row r="102" spans="1:21" x14ac:dyDescent="0.3">
      <c r="A102" s="50"/>
      <c r="B102" s="50"/>
      <c r="C102" s="50"/>
      <c r="D102" s="50"/>
      <c r="E102" s="50"/>
      <c r="F102" s="50"/>
      <c r="G102" s="50" t="s">
        <v>168</v>
      </c>
      <c r="H102" s="51">
        <v>0</v>
      </c>
      <c r="I102" s="51">
        <v>0</v>
      </c>
      <c r="J102" s="51">
        <v>591</v>
      </c>
      <c r="K102" s="51">
        <v>0</v>
      </c>
      <c r="L102" s="51">
        <v>260</v>
      </c>
      <c r="M102" s="51">
        <v>0</v>
      </c>
      <c r="N102" s="51">
        <v>0</v>
      </c>
      <c r="O102" s="51">
        <v>0</v>
      </c>
      <c r="P102" s="51">
        <v>0</v>
      </c>
      <c r="Q102" s="51">
        <v>0</v>
      </c>
      <c r="R102" s="51">
        <v>55.85</v>
      </c>
      <c r="S102" s="51">
        <v>0</v>
      </c>
      <c r="T102" s="51">
        <v>675</v>
      </c>
      <c r="U102" s="51">
        <f t="shared" si="18"/>
        <v>1581.85</v>
      </c>
    </row>
    <row r="103" spans="1:21" x14ac:dyDescent="0.3">
      <c r="A103" s="50"/>
      <c r="B103" s="50"/>
      <c r="C103" s="50"/>
      <c r="D103" s="50"/>
      <c r="E103" s="50"/>
      <c r="F103" s="50"/>
      <c r="G103" s="50" t="s">
        <v>169</v>
      </c>
      <c r="H103" s="51">
        <v>490</v>
      </c>
      <c r="I103" s="51">
        <v>490</v>
      </c>
      <c r="J103" s="51">
        <v>2433.37</v>
      </c>
      <c r="K103" s="51">
        <v>-3942</v>
      </c>
      <c r="L103" s="51">
        <v>2873.04</v>
      </c>
      <c r="M103" s="51">
        <v>51</v>
      </c>
      <c r="N103" s="51">
        <v>490</v>
      </c>
      <c r="O103" s="51">
        <v>2228</v>
      </c>
      <c r="P103" s="51">
        <v>650.25</v>
      </c>
      <c r="Q103" s="51">
        <v>497.74</v>
      </c>
      <c r="R103" s="51">
        <v>2718</v>
      </c>
      <c r="S103" s="51">
        <v>490</v>
      </c>
      <c r="T103" s="51">
        <v>490</v>
      </c>
      <c r="U103" s="51">
        <f t="shared" si="18"/>
        <v>9959.4</v>
      </c>
    </row>
    <row r="104" spans="1:21" x14ac:dyDescent="0.3">
      <c r="A104" s="50"/>
      <c r="B104" s="50"/>
      <c r="C104" s="50"/>
      <c r="D104" s="50"/>
      <c r="E104" s="50"/>
      <c r="F104" s="50"/>
      <c r="G104" s="50" t="s">
        <v>170</v>
      </c>
      <c r="H104" s="51">
        <v>496</v>
      </c>
      <c r="I104" s="51">
        <v>450</v>
      </c>
      <c r="J104" s="51">
        <v>496</v>
      </c>
      <c r="K104" s="51">
        <v>450</v>
      </c>
      <c r="L104" s="51">
        <v>496</v>
      </c>
      <c r="M104" s="51">
        <v>450</v>
      </c>
      <c r="N104" s="51">
        <v>496</v>
      </c>
      <c r="O104" s="51">
        <v>450</v>
      </c>
      <c r="P104" s="51">
        <v>450</v>
      </c>
      <c r="Q104" s="51">
        <v>496</v>
      </c>
      <c r="R104" s="51">
        <v>496</v>
      </c>
      <c r="S104" s="51">
        <v>450</v>
      </c>
      <c r="T104" s="51">
        <v>496</v>
      </c>
      <c r="U104" s="51">
        <f t="shared" si="18"/>
        <v>6172</v>
      </c>
    </row>
    <row r="105" spans="1:21" x14ac:dyDescent="0.3">
      <c r="A105" s="50"/>
      <c r="B105" s="50"/>
      <c r="C105" s="50"/>
      <c r="D105" s="50"/>
      <c r="E105" s="50"/>
      <c r="F105" s="50"/>
      <c r="G105" s="50" t="s">
        <v>171</v>
      </c>
      <c r="H105" s="51">
        <v>750</v>
      </c>
      <c r="I105" s="51">
        <v>1000</v>
      </c>
      <c r="J105" s="51">
        <v>0</v>
      </c>
      <c r="K105" s="51">
        <v>0</v>
      </c>
      <c r="L105" s="51">
        <v>300</v>
      </c>
      <c r="M105" s="51">
        <v>0</v>
      </c>
      <c r="N105" s="51">
        <v>0</v>
      </c>
      <c r="O105" s="51">
        <v>0</v>
      </c>
      <c r="P105" s="51">
        <v>0</v>
      </c>
      <c r="Q105" s="51">
        <v>0</v>
      </c>
      <c r="R105" s="51">
        <v>0</v>
      </c>
      <c r="S105" s="51">
        <v>0</v>
      </c>
      <c r="T105" s="51">
        <v>0</v>
      </c>
      <c r="U105" s="51">
        <f t="shared" si="18"/>
        <v>2050</v>
      </c>
    </row>
    <row r="106" spans="1:21" x14ac:dyDescent="0.3">
      <c r="A106" s="50"/>
      <c r="B106" s="50"/>
      <c r="C106" s="50"/>
      <c r="D106" s="50"/>
      <c r="E106" s="50"/>
      <c r="F106" s="50"/>
      <c r="G106" s="50" t="s">
        <v>172</v>
      </c>
      <c r="H106" s="51">
        <v>500</v>
      </c>
      <c r="I106" s="51">
        <v>0</v>
      </c>
      <c r="J106" s="51">
        <v>250</v>
      </c>
      <c r="K106" s="51">
        <v>0</v>
      </c>
      <c r="L106" s="51">
        <v>0</v>
      </c>
      <c r="M106" s="51">
        <v>0</v>
      </c>
      <c r="N106" s="51">
        <v>389</v>
      </c>
      <c r="O106" s="51">
        <v>125</v>
      </c>
      <c r="P106" s="51">
        <v>250</v>
      </c>
      <c r="Q106" s="51">
        <v>0</v>
      </c>
      <c r="R106" s="51">
        <v>0</v>
      </c>
      <c r="S106" s="51">
        <v>0</v>
      </c>
      <c r="T106" s="51">
        <v>560</v>
      </c>
      <c r="U106" s="51">
        <f t="shared" si="18"/>
        <v>2074</v>
      </c>
    </row>
    <row r="107" spans="1:21" x14ac:dyDescent="0.3">
      <c r="A107" s="50"/>
      <c r="B107" s="50"/>
      <c r="C107" s="50"/>
      <c r="D107" s="50"/>
      <c r="E107" s="50"/>
      <c r="F107" s="50"/>
      <c r="G107" s="50" t="s">
        <v>174</v>
      </c>
      <c r="H107" s="51">
        <v>305.61</v>
      </c>
      <c r="I107" s="51">
        <v>305.61</v>
      </c>
      <c r="J107" s="51">
        <v>305.61</v>
      </c>
      <c r="K107" s="51">
        <v>305.61</v>
      </c>
      <c r="L107" s="51">
        <v>305.61</v>
      </c>
      <c r="M107" s="51">
        <v>0</v>
      </c>
      <c r="N107" s="51">
        <v>611.22</v>
      </c>
      <c r="O107" s="51">
        <v>305.61</v>
      </c>
      <c r="P107" s="51">
        <v>305.61</v>
      </c>
      <c r="Q107" s="51">
        <v>414.25</v>
      </c>
      <c r="R107" s="51">
        <v>305.61</v>
      </c>
      <c r="S107" s="51">
        <v>0</v>
      </c>
      <c r="T107" s="51">
        <v>611.22</v>
      </c>
      <c r="U107" s="51">
        <f t="shared" si="18"/>
        <v>4081.57</v>
      </c>
    </row>
    <row r="108" spans="1:21" x14ac:dyDescent="0.3">
      <c r="A108" s="50"/>
      <c r="B108" s="50"/>
      <c r="C108" s="50"/>
      <c r="D108" s="50"/>
      <c r="E108" s="50"/>
      <c r="F108" s="50"/>
      <c r="G108" s="50" t="s">
        <v>175</v>
      </c>
      <c r="H108" s="51">
        <v>0</v>
      </c>
      <c r="I108" s="51">
        <v>138.01</v>
      </c>
      <c r="J108" s="51">
        <v>122.25</v>
      </c>
      <c r="K108" s="51">
        <v>199.82</v>
      </c>
      <c r="L108" s="51">
        <v>330.81</v>
      </c>
      <c r="M108" s="51">
        <v>96.32</v>
      </c>
      <c r="N108" s="51">
        <v>169.12</v>
      </c>
      <c r="O108" s="51">
        <v>97.75</v>
      </c>
      <c r="P108" s="51">
        <v>134.9</v>
      </c>
      <c r="Q108" s="51">
        <v>147.91</v>
      </c>
      <c r="R108" s="51">
        <v>325.38</v>
      </c>
      <c r="S108" s="51">
        <v>0</v>
      </c>
      <c r="T108" s="51">
        <v>265.42</v>
      </c>
      <c r="U108" s="51">
        <f t="shared" si="18"/>
        <v>2027.69</v>
      </c>
    </row>
    <row r="109" spans="1:21" x14ac:dyDescent="0.3">
      <c r="A109" s="50"/>
      <c r="B109" s="50"/>
      <c r="C109" s="50"/>
      <c r="D109" s="50"/>
      <c r="E109" s="50"/>
      <c r="F109" s="50"/>
      <c r="G109" s="50" t="s">
        <v>176</v>
      </c>
      <c r="H109" s="51">
        <v>459.72</v>
      </c>
      <c r="I109" s="51">
        <v>433.04</v>
      </c>
      <c r="J109" s="51">
        <v>833.3</v>
      </c>
      <c r="K109" s="51">
        <v>572.04999999999995</v>
      </c>
      <c r="L109" s="51">
        <v>1549.97</v>
      </c>
      <c r="M109" s="51">
        <v>1016.67</v>
      </c>
      <c r="N109" s="51">
        <v>1015.39</v>
      </c>
      <c r="O109" s="51">
        <v>289.32</v>
      </c>
      <c r="P109" s="51">
        <v>1934.04</v>
      </c>
      <c r="Q109" s="51">
        <v>903.78</v>
      </c>
      <c r="R109" s="51">
        <v>1184.33</v>
      </c>
      <c r="S109" s="51">
        <v>443.68</v>
      </c>
      <c r="T109" s="51">
        <v>1731.99</v>
      </c>
      <c r="U109" s="51">
        <f t="shared" si="18"/>
        <v>12367.28</v>
      </c>
    </row>
    <row r="110" spans="1:21" ht="15" thickBot="1" x14ac:dyDescent="0.35">
      <c r="A110" s="50"/>
      <c r="B110" s="50"/>
      <c r="C110" s="50"/>
      <c r="D110" s="50"/>
      <c r="E110" s="50"/>
      <c r="F110" s="50"/>
      <c r="G110" s="50" t="s">
        <v>177</v>
      </c>
      <c r="H110" s="51">
        <v>0</v>
      </c>
      <c r="I110" s="51">
        <v>0</v>
      </c>
      <c r="J110" s="51">
        <v>0</v>
      </c>
      <c r="K110" s="51">
        <v>-164705.5</v>
      </c>
      <c r="L110" s="51">
        <v>0</v>
      </c>
      <c r="M110" s="51">
        <v>0</v>
      </c>
      <c r="N110" s="51">
        <v>188.42</v>
      </c>
      <c r="O110" s="51">
        <v>1763.16</v>
      </c>
      <c r="P110" s="51">
        <v>0</v>
      </c>
      <c r="Q110" s="51">
        <v>82</v>
      </c>
      <c r="R110" s="51">
        <v>88</v>
      </c>
      <c r="S110" s="51">
        <v>0</v>
      </c>
      <c r="T110" s="51">
        <v>216</v>
      </c>
      <c r="U110" s="51">
        <f t="shared" si="18"/>
        <v>-162367.92000000001</v>
      </c>
    </row>
    <row r="111" spans="1:21" ht="15" thickBot="1" x14ac:dyDescent="0.35">
      <c r="A111" s="50"/>
      <c r="B111" s="50"/>
      <c r="C111" s="50"/>
      <c r="D111" s="50"/>
      <c r="E111" s="50"/>
      <c r="F111" s="50" t="s">
        <v>178</v>
      </c>
      <c r="G111" s="50"/>
      <c r="H111" s="53">
        <f t="shared" ref="H111:T111" si="19">ROUND(SUM(H100:H110),5)</f>
        <v>6397.47</v>
      </c>
      <c r="I111" s="53">
        <f t="shared" si="19"/>
        <v>2816.66</v>
      </c>
      <c r="J111" s="53">
        <f t="shared" si="19"/>
        <v>5031.53</v>
      </c>
      <c r="K111" s="53">
        <f t="shared" si="19"/>
        <v>-167120.01999999999</v>
      </c>
      <c r="L111" s="53">
        <f t="shared" si="19"/>
        <v>6115.43</v>
      </c>
      <c r="M111" s="53">
        <f t="shared" si="19"/>
        <v>1613.99</v>
      </c>
      <c r="N111" s="53">
        <f t="shared" si="19"/>
        <v>3615.42</v>
      </c>
      <c r="O111" s="53">
        <f t="shared" si="19"/>
        <v>5258.84</v>
      </c>
      <c r="P111" s="53">
        <f t="shared" si="19"/>
        <v>4034.75</v>
      </c>
      <c r="Q111" s="53">
        <f t="shared" si="19"/>
        <v>2541.6799999999998</v>
      </c>
      <c r="R111" s="53">
        <f t="shared" si="19"/>
        <v>5173.17</v>
      </c>
      <c r="S111" s="53">
        <f t="shared" si="19"/>
        <v>1483.68</v>
      </c>
      <c r="T111" s="53">
        <f t="shared" si="19"/>
        <v>5045.63</v>
      </c>
      <c r="U111" s="53">
        <f t="shared" si="18"/>
        <v>-117991.77</v>
      </c>
    </row>
    <row r="112" spans="1:21" x14ac:dyDescent="0.3">
      <c r="A112" s="50"/>
      <c r="B112" s="50"/>
      <c r="C112" s="50"/>
      <c r="D112" s="50"/>
      <c r="E112" s="50" t="s">
        <v>179</v>
      </c>
      <c r="F112" s="50"/>
      <c r="G112" s="50"/>
      <c r="H112" s="51">
        <f t="shared" ref="H112:T112" si="20">ROUND(H64+H68+H99+H111,5)</f>
        <v>16751.97</v>
      </c>
      <c r="I112" s="51">
        <f t="shared" si="20"/>
        <v>18305.310000000001</v>
      </c>
      <c r="J112" s="51">
        <f t="shared" si="20"/>
        <v>12022.72</v>
      </c>
      <c r="K112" s="51">
        <f t="shared" si="20"/>
        <v>-157261.87</v>
      </c>
      <c r="L112" s="51">
        <f t="shared" si="20"/>
        <v>11309.88</v>
      </c>
      <c r="M112" s="51">
        <f t="shared" si="20"/>
        <v>16749.12</v>
      </c>
      <c r="N112" s="51">
        <f t="shared" si="20"/>
        <v>12622.71</v>
      </c>
      <c r="O112" s="51">
        <f t="shared" si="20"/>
        <v>11103.24</v>
      </c>
      <c r="P112" s="51">
        <f t="shared" si="20"/>
        <v>11446.41</v>
      </c>
      <c r="Q112" s="51">
        <f t="shared" si="20"/>
        <v>10453.459999999999</v>
      </c>
      <c r="R112" s="51">
        <f t="shared" si="20"/>
        <v>11012.23</v>
      </c>
      <c r="S112" s="51">
        <f t="shared" si="20"/>
        <v>6587.86</v>
      </c>
      <c r="T112" s="51">
        <f t="shared" si="20"/>
        <v>12475.07</v>
      </c>
      <c r="U112" s="51">
        <f t="shared" si="18"/>
        <v>-6421.89</v>
      </c>
    </row>
    <row r="113" spans="1:21" x14ac:dyDescent="0.3">
      <c r="A113" s="50"/>
      <c r="B113" s="50"/>
      <c r="C113" s="50"/>
      <c r="D113" s="50"/>
      <c r="E113" s="50" t="s">
        <v>180</v>
      </c>
      <c r="F113" s="50"/>
      <c r="G113" s="50"/>
      <c r="H113" s="51"/>
      <c r="I113" s="51"/>
      <c r="J113" s="51"/>
      <c r="K113" s="51"/>
      <c r="L113" s="51"/>
      <c r="M113" s="51"/>
      <c r="N113" s="51"/>
      <c r="O113" s="51"/>
      <c r="P113" s="51"/>
      <c r="Q113" s="51"/>
      <c r="R113" s="51"/>
      <c r="S113" s="51"/>
      <c r="T113" s="51"/>
      <c r="U113" s="51"/>
    </row>
    <row r="114" spans="1:21" x14ac:dyDescent="0.3">
      <c r="A114" s="50"/>
      <c r="B114" s="50"/>
      <c r="C114" s="50"/>
      <c r="D114" s="50"/>
      <c r="E114" s="50"/>
      <c r="F114" s="50" t="s">
        <v>181</v>
      </c>
      <c r="G114" s="50"/>
      <c r="H114" s="51"/>
      <c r="I114" s="51"/>
      <c r="J114" s="51"/>
      <c r="K114" s="51"/>
      <c r="L114" s="51"/>
      <c r="M114" s="51"/>
      <c r="N114" s="51"/>
      <c r="O114" s="51"/>
      <c r="P114" s="51"/>
      <c r="Q114" s="51"/>
      <c r="R114" s="51"/>
      <c r="S114" s="51"/>
      <c r="T114" s="51"/>
      <c r="U114" s="51"/>
    </row>
    <row r="115" spans="1:21" ht="15" thickBot="1" x14ac:dyDescent="0.35">
      <c r="A115" s="50"/>
      <c r="B115" s="50"/>
      <c r="C115" s="50"/>
      <c r="D115" s="50"/>
      <c r="E115" s="50"/>
      <c r="F115" s="50"/>
      <c r="G115" s="50" t="s">
        <v>182</v>
      </c>
      <c r="H115" s="52">
        <v>0</v>
      </c>
      <c r="I115" s="52">
        <v>0</v>
      </c>
      <c r="J115" s="52">
        <v>0</v>
      </c>
      <c r="K115" s="52">
        <v>50812.91</v>
      </c>
      <c r="L115" s="52">
        <v>0</v>
      </c>
      <c r="M115" s="52">
        <v>0</v>
      </c>
      <c r="N115" s="52">
        <v>0</v>
      </c>
      <c r="O115" s="52">
        <v>0</v>
      </c>
      <c r="P115" s="52">
        <v>0</v>
      </c>
      <c r="Q115" s="52">
        <v>0</v>
      </c>
      <c r="R115" s="52">
        <v>0</v>
      </c>
      <c r="S115" s="52">
        <v>0</v>
      </c>
      <c r="T115" s="52">
        <v>0</v>
      </c>
      <c r="U115" s="52">
        <f>ROUND(SUM(H115:T115),5)</f>
        <v>50812.91</v>
      </c>
    </row>
    <row r="116" spans="1:21" x14ac:dyDescent="0.3">
      <c r="A116" s="50"/>
      <c r="B116" s="50"/>
      <c r="C116" s="50"/>
      <c r="D116" s="50"/>
      <c r="E116" s="50"/>
      <c r="F116" s="50" t="s">
        <v>183</v>
      </c>
      <c r="G116" s="50"/>
      <c r="H116" s="51">
        <f t="shared" ref="H116:T116" si="21">ROUND(SUM(H114:H115),5)</f>
        <v>0</v>
      </c>
      <c r="I116" s="51">
        <f t="shared" si="21"/>
        <v>0</v>
      </c>
      <c r="J116" s="51">
        <f t="shared" si="21"/>
        <v>0</v>
      </c>
      <c r="K116" s="51">
        <f t="shared" si="21"/>
        <v>50812.91</v>
      </c>
      <c r="L116" s="51">
        <f t="shared" si="21"/>
        <v>0</v>
      </c>
      <c r="M116" s="51">
        <f t="shared" si="21"/>
        <v>0</v>
      </c>
      <c r="N116" s="51">
        <f t="shared" si="21"/>
        <v>0</v>
      </c>
      <c r="O116" s="51">
        <f t="shared" si="21"/>
        <v>0</v>
      </c>
      <c r="P116" s="51">
        <f t="shared" si="21"/>
        <v>0</v>
      </c>
      <c r="Q116" s="51">
        <f t="shared" si="21"/>
        <v>0</v>
      </c>
      <c r="R116" s="51">
        <f t="shared" si="21"/>
        <v>0</v>
      </c>
      <c r="S116" s="51">
        <f t="shared" si="21"/>
        <v>0</v>
      </c>
      <c r="T116" s="51">
        <f t="shared" si="21"/>
        <v>0</v>
      </c>
      <c r="U116" s="51">
        <f>ROUND(SUM(H116:T116),5)</f>
        <v>50812.91</v>
      </c>
    </row>
    <row r="117" spans="1:21" ht="15" thickBot="1" x14ac:dyDescent="0.35">
      <c r="A117" s="50"/>
      <c r="B117" s="50"/>
      <c r="C117" s="50"/>
      <c r="D117" s="50"/>
      <c r="E117" s="50"/>
      <c r="F117" s="50" t="s">
        <v>184</v>
      </c>
      <c r="G117" s="50"/>
      <c r="H117" s="52">
        <v>192.82</v>
      </c>
      <c r="I117" s="52">
        <v>402.3</v>
      </c>
      <c r="J117" s="52">
        <v>241.33</v>
      </c>
      <c r="K117" s="52">
        <v>416.65</v>
      </c>
      <c r="L117" s="52">
        <v>298.70999999999998</v>
      </c>
      <c r="M117" s="52">
        <v>172.26</v>
      </c>
      <c r="N117" s="52">
        <v>191.39</v>
      </c>
      <c r="O117" s="52">
        <v>0</v>
      </c>
      <c r="P117" s="52">
        <v>0</v>
      </c>
      <c r="Q117" s="52">
        <v>689.18</v>
      </c>
      <c r="R117" s="52">
        <v>484.71</v>
      </c>
      <c r="S117" s="52">
        <v>0</v>
      </c>
      <c r="T117" s="52">
        <v>357.28</v>
      </c>
      <c r="U117" s="52">
        <f>ROUND(SUM(H117:T117),5)</f>
        <v>3446.63</v>
      </c>
    </row>
    <row r="118" spans="1:21" x14ac:dyDescent="0.3">
      <c r="A118" s="50"/>
      <c r="B118" s="50"/>
      <c r="C118" s="50"/>
      <c r="D118" s="50"/>
      <c r="E118" s="50" t="s">
        <v>185</v>
      </c>
      <c r="F118" s="50"/>
      <c r="G118" s="50"/>
      <c r="H118" s="51">
        <f t="shared" ref="H118:T118" si="22">ROUND(H113+SUM(H116:H117),5)</f>
        <v>192.82</v>
      </c>
      <c r="I118" s="51">
        <f t="shared" si="22"/>
        <v>402.3</v>
      </c>
      <c r="J118" s="51">
        <f t="shared" si="22"/>
        <v>241.33</v>
      </c>
      <c r="K118" s="51">
        <f t="shared" si="22"/>
        <v>51229.56</v>
      </c>
      <c r="L118" s="51">
        <f t="shared" si="22"/>
        <v>298.70999999999998</v>
      </c>
      <c r="M118" s="51">
        <f t="shared" si="22"/>
        <v>172.26</v>
      </c>
      <c r="N118" s="51">
        <f t="shared" si="22"/>
        <v>191.39</v>
      </c>
      <c r="O118" s="51">
        <f t="shared" si="22"/>
        <v>0</v>
      </c>
      <c r="P118" s="51">
        <f t="shared" si="22"/>
        <v>0</v>
      </c>
      <c r="Q118" s="51">
        <f t="shared" si="22"/>
        <v>689.18</v>
      </c>
      <c r="R118" s="51">
        <f t="shared" si="22"/>
        <v>484.71</v>
      </c>
      <c r="S118" s="51">
        <f t="shared" si="22"/>
        <v>0</v>
      </c>
      <c r="T118" s="51">
        <f t="shared" si="22"/>
        <v>357.28</v>
      </c>
      <c r="U118" s="51">
        <f>ROUND(SUM(H118:T118),5)</f>
        <v>54259.54</v>
      </c>
    </row>
    <row r="119" spans="1:21" x14ac:dyDescent="0.3">
      <c r="A119" s="50"/>
      <c r="B119" s="50"/>
      <c r="C119" s="50"/>
      <c r="D119" s="50"/>
      <c r="E119" s="50" t="s">
        <v>186</v>
      </c>
      <c r="F119" s="50"/>
      <c r="G119" s="50"/>
      <c r="H119" s="51"/>
      <c r="I119" s="51"/>
      <c r="J119" s="51"/>
      <c r="K119" s="51"/>
      <c r="L119" s="51"/>
      <c r="M119" s="51"/>
      <c r="N119" s="51"/>
      <c r="O119" s="51"/>
      <c r="P119" s="51"/>
      <c r="Q119" s="51"/>
      <c r="R119" s="51"/>
      <c r="S119" s="51"/>
      <c r="T119" s="51"/>
      <c r="U119" s="51"/>
    </row>
    <row r="120" spans="1:21" x14ac:dyDescent="0.3">
      <c r="A120" s="50"/>
      <c r="B120" s="50"/>
      <c r="C120" s="50"/>
      <c r="D120" s="50"/>
      <c r="E120" s="50"/>
      <c r="F120" s="50" t="s">
        <v>187</v>
      </c>
      <c r="G120" s="50"/>
      <c r="H120" s="51"/>
      <c r="I120" s="51"/>
      <c r="J120" s="51"/>
      <c r="K120" s="51"/>
      <c r="L120" s="51"/>
      <c r="M120" s="51"/>
      <c r="N120" s="51"/>
      <c r="O120" s="51"/>
      <c r="P120" s="51"/>
      <c r="Q120" s="51"/>
      <c r="R120" s="51"/>
      <c r="S120" s="51"/>
      <c r="T120" s="51"/>
      <c r="U120" s="51"/>
    </row>
    <row r="121" spans="1:21" ht="15" thickBot="1" x14ac:dyDescent="0.35">
      <c r="A121" s="50"/>
      <c r="B121" s="50"/>
      <c r="C121" s="50"/>
      <c r="D121" s="50"/>
      <c r="E121" s="50"/>
      <c r="F121" s="50"/>
      <c r="G121" s="50" t="s">
        <v>188</v>
      </c>
      <c r="H121" s="52">
        <v>0</v>
      </c>
      <c r="I121" s="52">
        <v>0</v>
      </c>
      <c r="J121" s="52">
        <v>0</v>
      </c>
      <c r="K121" s="52">
        <v>-15000</v>
      </c>
      <c r="L121" s="52">
        <v>0</v>
      </c>
      <c r="M121" s="52">
        <v>0</v>
      </c>
      <c r="N121" s="52">
        <v>0</v>
      </c>
      <c r="O121" s="52">
        <v>0</v>
      </c>
      <c r="P121" s="52">
        <v>0</v>
      </c>
      <c r="Q121" s="52">
        <v>0</v>
      </c>
      <c r="R121" s="52">
        <v>0</v>
      </c>
      <c r="S121" s="52">
        <v>0</v>
      </c>
      <c r="T121" s="52">
        <v>0</v>
      </c>
      <c r="U121" s="52">
        <f>ROUND(SUM(H121:T121),5)</f>
        <v>-15000</v>
      </c>
    </row>
    <row r="122" spans="1:21" x14ac:dyDescent="0.3">
      <c r="A122" s="50"/>
      <c r="B122" s="50"/>
      <c r="C122" s="50"/>
      <c r="D122" s="50"/>
      <c r="E122" s="50"/>
      <c r="F122" s="50" t="s">
        <v>189</v>
      </c>
      <c r="G122" s="50"/>
      <c r="H122" s="51">
        <f t="shared" ref="H122:T122" si="23">ROUND(SUM(H120:H121),5)</f>
        <v>0</v>
      </c>
      <c r="I122" s="51">
        <f t="shared" si="23"/>
        <v>0</v>
      </c>
      <c r="J122" s="51">
        <f t="shared" si="23"/>
        <v>0</v>
      </c>
      <c r="K122" s="51">
        <f t="shared" si="23"/>
        <v>-15000</v>
      </c>
      <c r="L122" s="51">
        <f t="shared" si="23"/>
        <v>0</v>
      </c>
      <c r="M122" s="51">
        <f t="shared" si="23"/>
        <v>0</v>
      </c>
      <c r="N122" s="51">
        <f t="shared" si="23"/>
        <v>0</v>
      </c>
      <c r="O122" s="51">
        <f t="shared" si="23"/>
        <v>0</v>
      </c>
      <c r="P122" s="51">
        <f t="shared" si="23"/>
        <v>0</v>
      </c>
      <c r="Q122" s="51">
        <f t="shared" si="23"/>
        <v>0</v>
      </c>
      <c r="R122" s="51">
        <f t="shared" si="23"/>
        <v>0</v>
      </c>
      <c r="S122" s="51">
        <f t="shared" si="23"/>
        <v>0</v>
      </c>
      <c r="T122" s="51">
        <f t="shared" si="23"/>
        <v>0</v>
      </c>
      <c r="U122" s="51">
        <f>ROUND(SUM(H122:T122),5)</f>
        <v>-15000</v>
      </c>
    </row>
    <row r="123" spans="1:21" x14ac:dyDescent="0.3">
      <c r="A123" s="50"/>
      <c r="B123" s="50"/>
      <c r="C123" s="50"/>
      <c r="D123" s="50"/>
      <c r="E123" s="50"/>
      <c r="F123" s="50" t="s">
        <v>190</v>
      </c>
      <c r="G123" s="50"/>
      <c r="H123" s="51"/>
      <c r="I123" s="51"/>
      <c r="J123" s="51"/>
      <c r="K123" s="51"/>
      <c r="L123" s="51"/>
      <c r="M123" s="51"/>
      <c r="N123" s="51"/>
      <c r="O123" s="51"/>
      <c r="P123" s="51"/>
      <c r="Q123" s="51"/>
      <c r="R123" s="51"/>
      <c r="S123" s="51"/>
      <c r="T123" s="51"/>
      <c r="U123" s="51"/>
    </row>
    <row r="124" spans="1:21" ht="15" thickBot="1" x14ac:dyDescent="0.35">
      <c r="A124" s="50"/>
      <c r="B124" s="50"/>
      <c r="C124" s="50"/>
      <c r="D124" s="50"/>
      <c r="E124" s="50"/>
      <c r="F124" s="50"/>
      <c r="G124" s="50" t="s">
        <v>191</v>
      </c>
      <c r="H124" s="52">
        <v>0</v>
      </c>
      <c r="I124" s="52">
        <v>0</v>
      </c>
      <c r="J124" s="52">
        <v>0</v>
      </c>
      <c r="K124" s="52">
        <v>0</v>
      </c>
      <c r="L124" s="52">
        <v>0</v>
      </c>
      <c r="M124" s="52">
        <v>0</v>
      </c>
      <c r="N124" s="52">
        <v>5379.38</v>
      </c>
      <c r="O124" s="52">
        <v>0</v>
      </c>
      <c r="P124" s="52">
        <v>0</v>
      </c>
      <c r="Q124" s="52">
        <v>0</v>
      </c>
      <c r="R124" s="52">
        <v>0</v>
      </c>
      <c r="S124" s="52">
        <v>0</v>
      </c>
      <c r="T124" s="52">
        <v>0</v>
      </c>
      <c r="U124" s="52">
        <f>ROUND(SUM(H124:T124),5)</f>
        <v>5379.38</v>
      </c>
    </row>
    <row r="125" spans="1:21" x14ac:dyDescent="0.3">
      <c r="A125" s="50"/>
      <c r="B125" s="50"/>
      <c r="C125" s="50"/>
      <c r="D125" s="50"/>
      <c r="E125" s="50"/>
      <c r="F125" s="50" t="s">
        <v>192</v>
      </c>
      <c r="G125" s="50"/>
      <c r="H125" s="51">
        <f t="shared" ref="H125:T125" si="24">ROUND(SUM(H123:H124),5)</f>
        <v>0</v>
      </c>
      <c r="I125" s="51">
        <f t="shared" si="24"/>
        <v>0</v>
      </c>
      <c r="J125" s="51">
        <f t="shared" si="24"/>
        <v>0</v>
      </c>
      <c r="K125" s="51">
        <f t="shared" si="24"/>
        <v>0</v>
      </c>
      <c r="L125" s="51">
        <f t="shared" si="24"/>
        <v>0</v>
      </c>
      <c r="M125" s="51">
        <f t="shared" si="24"/>
        <v>0</v>
      </c>
      <c r="N125" s="51">
        <f t="shared" si="24"/>
        <v>5379.38</v>
      </c>
      <c r="O125" s="51">
        <f t="shared" si="24"/>
        <v>0</v>
      </c>
      <c r="P125" s="51">
        <f t="shared" si="24"/>
        <v>0</v>
      </c>
      <c r="Q125" s="51">
        <f t="shared" si="24"/>
        <v>0</v>
      </c>
      <c r="R125" s="51">
        <f t="shared" si="24"/>
        <v>0</v>
      </c>
      <c r="S125" s="51">
        <f t="shared" si="24"/>
        <v>0</v>
      </c>
      <c r="T125" s="51">
        <f t="shared" si="24"/>
        <v>0</v>
      </c>
      <c r="U125" s="51">
        <f>ROUND(SUM(H125:T125),5)</f>
        <v>5379.38</v>
      </c>
    </row>
    <row r="126" spans="1:21" x14ac:dyDescent="0.3">
      <c r="A126" s="50"/>
      <c r="B126" s="50"/>
      <c r="C126" s="50"/>
      <c r="D126" s="50"/>
      <c r="E126" s="50"/>
      <c r="F126" s="50" t="s">
        <v>193</v>
      </c>
      <c r="G126" s="50"/>
      <c r="H126" s="51"/>
      <c r="I126" s="51"/>
      <c r="J126" s="51"/>
      <c r="K126" s="51"/>
      <c r="L126" s="51"/>
      <c r="M126" s="51"/>
      <c r="N126" s="51"/>
      <c r="O126" s="51"/>
      <c r="P126" s="51"/>
      <c r="Q126" s="51"/>
      <c r="R126" s="51"/>
      <c r="S126" s="51"/>
      <c r="T126" s="51"/>
      <c r="U126" s="51"/>
    </row>
    <row r="127" spans="1:21" x14ac:dyDescent="0.3">
      <c r="A127" s="50"/>
      <c r="B127" s="50"/>
      <c r="C127" s="50"/>
      <c r="D127" s="50"/>
      <c r="E127" s="50"/>
      <c r="F127" s="50"/>
      <c r="G127" s="50" t="s">
        <v>194</v>
      </c>
      <c r="H127" s="51">
        <v>0</v>
      </c>
      <c r="I127" s="51">
        <v>0</v>
      </c>
      <c r="J127" s="51">
        <v>0</v>
      </c>
      <c r="K127" s="51">
        <v>0</v>
      </c>
      <c r="L127" s="51">
        <v>0</v>
      </c>
      <c r="M127" s="51">
        <v>0</v>
      </c>
      <c r="N127" s="51">
        <v>0</v>
      </c>
      <c r="O127" s="51">
        <v>0</v>
      </c>
      <c r="P127" s="51">
        <v>0</v>
      </c>
      <c r="Q127" s="51">
        <v>0</v>
      </c>
      <c r="R127" s="51">
        <v>0</v>
      </c>
      <c r="S127" s="51">
        <v>0</v>
      </c>
      <c r="T127" s="51">
        <v>9137.67</v>
      </c>
      <c r="U127" s="51">
        <f t="shared" ref="U127:U133" si="25">ROUND(SUM(H127:T127),5)</f>
        <v>9137.67</v>
      </c>
    </row>
    <row r="128" spans="1:21" x14ac:dyDescent="0.3">
      <c r="A128" s="50"/>
      <c r="B128" s="50"/>
      <c r="C128" s="50"/>
      <c r="D128" s="50"/>
      <c r="E128" s="50"/>
      <c r="F128" s="50"/>
      <c r="G128" s="50" t="s">
        <v>195</v>
      </c>
      <c r="H128" s="51">
        <v>0</v>
      </c>
      <c r="I128" s="51">
        <v>0</v>
      </c>
      <c r="J128" s="51">
        <v>0</v>
      </c>
      <c r="K128" s="51">
        <v>0</v>
      </c>
      <c r="L128" s="51">
        <v>0</v>
      </c>
      <c r="M128" s="51">
        <v>0</v>
      </c>
      <c r="N128" s="51">
        <v>0</v>
      </c>
      <c r="O128" s="51">
        <v>0</v>
      </c>
      <c r="P128" s="51">
        <v>0</v>
      </c>
      <c r="Q128" s="51">
        <v>0</v>
      </c>
      <c r="R128" s="51">
        <v>0</v>
      </c>
      <c r="S128" s="51">
        <v>2082.06</v>
      </c>
      <c r="T128" s="51">
        <v>0</v>
      </c>
      <c r="U128" s="51">
        <f t="shared" si="25"/>
        <v>2082.06</v>
      </c>
    </row>
    <row r="129" spans="1:21" ht="15" thickBot="1" x14ac:dyDescent="0.35">
      <c r="A129" s="50"/>
      <c r="B129" s="50"/>
      <c r="C129" s="50"/>
      <c r="D129" s="50"/>
      <c r="E129" s="50"/>
      <c r="F129" s="50"/>
      <c r="G129" s="50" t="s">
        <v>196</v>
      </c>
      <c r="H129" s="51">
        <v>0</v>
      </c>
      <c r="I129" s="51">
        <v>0</v>
      </c>
      <c r="J129" s="51">
        <v>0</v>
      </c>
      <c r="K129" s="51">
        <v>-1850</v>
      </c>
      <c r="L129" s="51">
        <v>0</v>
      </c>
      <c r="M129" s="51">
        <v>1945</v>
      </c>
      <c r="N129" s="51">
        <v>0</v>
      </c>
      <c r="O129" s="51">
        <v>0</v>
      </c>
      <c r="P129" s="51">
        <v>0</v>
      </c>
      <c r="Q129" s="51">
        <v>0</v>
      </c>
      <c r="R129" s="51">
        <v>0</v>
      </c>
      <c r="S129" s="51">
        <v>0</v>
      </c>
      <c r="T129" s="51">
        <v>0</v>
      </c>
      <c r="U129" s="51">
        <f t="shared" si="25"/>
        <v>95</v>
      </c>
    </row>
    <row r="130" spans="1:21" ht="15" thickBot="1" x14ac:dyDescent="0.35">
      <c r="A130" s="50"/>
      <c r="B130" s="50"/>
      <c r="C130" s="50"/>
      <c r="D130" s="50"/>
      <c r="E130" s="50"/>
      <c r="F130" s="50" t="s">
        <v>197</v>
      </c>
      <c r="G130" s="50"/>
      <c r="H130" s="54">
        <f t="shared" ref="H130:T130" si="26">ROUND(SUM(H126:H129),5)</f>
        <v>0</v>
      </c>
      <c r="I130" s="54">
        <f t="shared" si="26"/>
        <v>0</v>
      </c>
      <c r="J130" s="54">
        <f t="shared" si="26"/>
        <v>0</v>
      </c>
      <c r="K130" s="54">
        <f t="shared" si="26"/>
        <v>-1850</v>
      </c>
      <c r="L130" s="54">
        <f t="shared" si="26"/>
        <v>0</v>
      </c>
      <c r="M130" s="54">
        <f t="shared" si="26"/>
        <v>1945</v>
      </c>
      <c r="N130" s="54">
        <f t="shared" si="26"/>
        <v>0</v>
      </c>
      <c r="O130" s="54">
        <f t="shared" si="26"/>
        <v>0</v>
      </c>
      <c r="P130" s="54">
        <f t="shared" si="26"/>
        <v>0</v>
      </c>
      <c r="Q130" s="54">
        <f t="shared" si="26"/>
        <v>0</v>
      </c>
      <c r="R130" s="54">
        <f t="shared" si="26"/>
        <v>0</v>
      </c>
      <c r="S130" s="54">
        <f t="shared" si="26"/>
        <v>2082.06</v>
      </c>
      <c r="T130" s="54">
        <f t="shared" si="26"/>
        <v>9137.67</v>
      </c>
      <c r="U130" s="54">
        <f t="shared" si="25"/>
        <v>11314.73</v>
      </c>
    </row>
    <row r="131" spans="1:21" ht="15" thickBot="1" x14ac:dyDescent="0.35">
      <c r="A131" s="50"/>
      <c r="B131" s="50"/>
      <c r="C131" s="50"/>
      <c r="D131" s="50"/>
      <c r="E131" s="50" t="s">
        <v>198</v>
      </c>
      <c r="F131" s="50"/>
      <c r="G131" s="50"/>
      <c r="H131" s="54">
        <f t="shared" ref="H131:T131" si="27">ROUND(H119+H122+H125+H130,5)</f>
        <v>0</v>
      </c>
      <c r="I131" s="54">
        <f t="shared" si="27"/>
        <v>0</v>
      </c>
      <c r="J131" s="54">
        <f t="shared" si="27"/>
        <v>0</v>
      </c>
      <c r="K131" s="54">
        <f t="shared" si="27"/>
        <v>-16850</v>
      </c>
      <c r="L131" s="54">
        <f t="shared" si="27"/>
        <v>0</v>
      </c>
      <c r="M131" s="54">
        <f t="shared" si="27"/>
        <v>1945</v>
      </c>
      <c r="N131" s="54">
        <f t="shared" si="27"/>
        <v>5379.38</v>
      </c>
      <c r="O131" s="54">
        <f t="shared" si="27"/>
        <v>0</v>
      </c>
      <c r="P131" s="54">
        <f t="shared" si="27"/>
        <v>0</v>
      </c>
      <c r="Q131" s="54">
        <f t="shared" si="27"/>
        <v>0</v>
      </c>
      <c r="R131" s="54">
        <f t="shared" si="27"/>
        <v>0</v>
      </c>
      <c r="S131" s="54">
        <f t="shared" si="27"/>
        <v>2082.06</v>
      </c>
      <c r="T131" s="54">
        <f t="shared" si="27"/>
        <v>9137.67</v>
      </c>
      <c r="U131" s="54">
        <f t="shared" si="25"/>
        <v>1694.11</v>
      </c>
    </row>
    <row r="132" spans="1:21" ht="15" thickBot="1" x14ac:dyDescent="0.35">
      <c r="A132" s="50"/>
      <c r="B132" s="50"/>
      <c r="C132" s="50"/>
      <c r="D132" s="50" t="s">
        <v>8</v>
      </c>
      <c r="E132" s="50"/>
      <c r="F132" s="50"/>
      <c r="G132" s="50"/>
      <c r="H132" s="53">
        <f t="shared" ref="H132:T132" si="28">ROUND(H39+H63+H112+H118+H131,5)</f>
        <v>45386.75</v>
      </c>
      <c r="I132" s="53">
        <f t="shared" si="28"/>
        <v>43416.31</v>
      </c>
      <c r="J132" s="53">
        <f t="shared" si="28"/>
        <v>49169.23</v>
      </c>
      <c r="K132" s="53">
        <f t="shared" si="28"/>
        <v>-87545.67</v>
      </c>
      <c r="L132" s="53">
        <f t="shared" si="28"/>
        <v>27999</v>
      </c>
      <c r="M132" s="53">
        <f t="shared" si="28"/>
        <v>43641.53</v>
      </c>
      <c r="N132" s="53">
        <f t="shared" si="28"/>
        <v>40907.26</v>
      </c>
      <c r="O132" s="53">
        <f t="shared" si="28"/>
        <v>48192.54</v>
      </c>
      <c r="P132" s="53">
        <f t="shared" si="28"/>
        <v>32728.26</v>
      </c>
      <c r="Q132" s="53">
        <f t="shared" si="28"/>
        <v>36866.379999999997</v>
      </c>
      <c r="R132" s="53">
        <f t="shared" si="28"/>
        <v>44453.31</v>
      </c>
      <c r="S132" s="53">
        <f t="shared" si="28"/>
        <v>32567.72</v>
      </c>
      <c r="T132" s="53">
        <f t="shared" si="28"/>
        <v>48013.1</v>
      </c>
      <c r="U132" s="53">
        <f t="shared" si="25"/>
        <v>405795.72</v>
      </c>
    </row>
    <row r="133" spans="1:21" x14ac:dyDescent="0.3">
      <c r="A133" s="50"/>
      <c r="B133" s="50" t="s">
        <v>9</v>
      </c>
      <c r="C133" s="50"/>
      <c r="D133" s="50"/>
      <c r="E133" s="50"/>
      <c r="F133" s="50"/>
      <c r="G133" s="50"/>
      <c r="H133" s="51">
        <f t="shared" ref="H133:T133" si="29">ROUND(H2+H38-H132,5)</f>
        <v>52582.36</v>
      </c>
      <c r="I133" s="51">
        <f t="shared" si="29"/>
        <v>43822.07</v>
      </c>
      <c r="J133" s="51">
        <f t="shared" si="29"/>
        <v>173769.04</v>
      </c>
      <c r="K133" s="51">
        <f t="shared" si="29"/>
        <v>202234.02</v>
      </c>
      <c r="L133" s="51">
        <f t="shared" si="29"/>
        <v>-8841.0400000000009</v>
      </c>
      <c r="M133" s="51">
        <f t="shared" si="29"/>
        <v>-10879.27</v>
      </c>
      <c r="N133" s="51">
        <f t="shared" si="29"/>
        <v>-2325.44</v>
      </c>
      <c r="O133" s="51">
        <f t="shared" si="29"/>
        <v>43497.59</v>
      </c>
      <c r="P133" s="51">
        <f t="shared" si="29"/>
        <v>-13444.18</v>
      </c>
      <c r="Q133" s="51">
        <f t="shared" si="29"/>
        <v>210923.04</v>
      </c>
      <c r="R133" s="51">
        <f t="shared" si="29"/>
        <v>211891.47</v>
      </c>
      <c r="S133" s="51">
        <f t="shared" si="29"/>
        <v>26678.65</v>
      </c>
      <c r="T133" s="51">
        <f t="shared" si="29"/>
        <v>17447.71</v>
      </c>
      <c r="U133" s="51">
        <f t="shared" si="25"/>
        <v>947356.02</v>
      </c>
    </row>
    <row r="134" spans="1:21" x14ac:dyDescent="0.3">
      <c r="A134" s="50"/>
      <c r="B134" s="50" t="s">
        <v>10</v>
      </c>
      <c r="C134" s="50"/>
      <c r="D134" s="50"/>
      <c r="E134" s="50"/>
      <c r="F134" s="50"/>
      <c r="G134" s="50"/>
      <c r="H134" s="51"/>
      <c r="I134" s="51"/>
      <c r="J134" s="51"/>
      <c r="K134" s="51"/>
      <c r="L134" s="51"/>
      <c r="M134" s="51"/>
      <c r="N134" s="51"/>
      <c r="O134" s="51"/>
      <c r="P134" s="51"/>
      <c r="Q134" s="51"/>
      <c r="R134" s="51"/>
      <c r="S134" s="51"/>
      <c r="T134" s="51"/>
      <c r="U134" s="51"/>
    </row>
    <row r="135" spans="1:21" x14ac:dyDescent="0.3">
      <c r="A135" s="50"/>
      <c r="B135" s="50"/>
      <c r="C135" s="50" t="s">
        <v>11</v>
      </c>
      <c r="D135" s="50"/>
      <c r="E135" s="50"/>
      <c r="F135" s="50"/>
      <c r="G135" s="50"/>
      <c r="H135" s="51"/>
      <c r="I135" s="51"/>
      <c r="J135" s="51"/>
      <c r="K135" s="51"/>
      <c r="L135" s="51"/>
      <c r="M135" s="51"/>
      <c r="N135" s="51"/>
      <c r="O135" s="51"/>
      <c r="P135" s="51"/>
      <c r="Q135" s="51"/>
      <c r="R135" s="51"/>
      <c r="S135" s="51"/>
      <c r="T135" s="51"/>
      <c r="U135" s="51"/>
    </row>
    <row r="136" spans="1:21" x14ac:dyDescent="0.3">
      <c r="A136" s="50"/>
      <c r="B136" s="50"/>
      <c r="C136" s="50"/>
      <c r="D136" s="50" t="s">
        <v>199</v>
      </c>
      <c r="E136" s="50"/>
      <c r="F136" s="50"/>
      <c r="G136" s="50"/>
      <c r="H136" s="51">
        <v>0</v>
      </c>
      <c r="I136" s="51">
        <v>0</v>
      </c>
      <c r="J136" s="51">
        <v>0</v>
      </c>
      <c r="K136" s="51">
        <v>0</v>
      </c>
      <c r="L136" s="51">
        <v>0</v>
      </c>
      <c r="M136" s="51">
        <v>0</v>
      </c>
      <c r="N136" s="51">
        <v>0</v>
      </c>
      <c r="O136" s="51">
        <v>0</v>
      </c>
      <c r="P136" s="51">
        <v>0</v>
      </c>
      <c r="Q136" s="51">
        <v>0</v>
      </c>
      <c r="R136" s="51">
        <v>2768.64</v>
      </c>
      <c r="S136" s="51">
        <v>0</v>
      </c>
      <c r="T136" s="51">
        <v>0</v>
      </c>
      <c r="U136" s="51">
        <f>ROUND(SUM(H136:T136),5)</f>
        <v>2768.64</v>
      </c>
    </row>
    <row r="137" spans="1:21" ht="15" thickBot="1" x14ac:dyDescent="0.35">
      <c r="A137" s="50"/>
      <c r="B137" s="50"/>
      <c r="C137" s="50"/>
      <c r="D137" s="50" t="s">
        <v>200</v>
      </c>
      <c r="E137" s="50"/>
      <c r="F137" s="50"/>
      <c r="G137" s="50"/>
      <c r="H137" s="51">
        <v>19037.169999999998</v>
      </c>
      <c r="I137" s="51">
        <v>6066.69</v>
      </c>
      <c r="J137" s="51">
        <v>11137.13</v>
      </c>
      <c r="K137" s="51">
        <v>-416.52</v>
      </c>
      <c r="L137" s="51">
        <v>3379.65</v>
      </c>
      <c r="M137" s="51">
        <v>-3012.35</v>
      </c>
      <c r="N137" s="51">
        <v>-3352.29</v>
      </c>
      <c r="O137" s="51">
        <v>-8759.74</v>
      </c>
      <c r="P137" s="51">
        <v>2275.2600000000002</v>
      </c>
      <c r="Q137" s="51">
        <v>-9141.42</v>
      </c>
      <c r="R137" s="51">
        <v>-5290.7</v>
      </c>
      <c r="S137" s="51">
        <v>-9875.18</v>
      </c>
      <c r="T137" s="51">
        <v>-10281.08</v>
      </c>
      <c r="U137" s="51">
        <f>ROUND(SUM(H137:T137),5)</f>
        <v>-8233.3799999999992</v>
      </c>
    </row>
    <row r="138" spans="1:21" ht="15" thickBot="1" x14ac:dyDescent="0.35">
      <c r="A138" s="50"/>
      <c r="B138" s="50"/>
      <c r="C138" s="50" t="s">
        <v>12</v>
      </c>
      <c r="D138" s="50"/>
      <c r="E138" s="50"/>
      <c r="F138" s="50"/>
      <c r="G138" s="50"/>
      <c r="H138" s="54">
        <f t="shared" ref="H138:T138" si="30">ROUND(SUM(H135:H137),5)</f>
        <v>19037.169999999998</v>
      </c>
      <c r="I138" s="54">
        <f t="shared" si="30"/>
        <v>6066.69</v>
      </c>
      <c r="J138" s="54">
        <f t="shared" si="30"/>
        <v>11137.13</v>
      </c>
      <c r="K138" s="54">
        <f t="shared" si="30"/>
        <v>-416.52</v>
      </c>
      <c r="L138" s="54">
        <f t="shared" si="30"/>
        <v>3379.65</v>
      </c>
      <c r="M138" s="54">
        <f t="shared" si="30"/>
        <v>-3012.35</v>
      </c>
      <c r="N138" s="54">
        <f t="shared" si="30"/>
        <v>-3352.29</v>
      </c>
      <c r="O138" s="54">
        <f t="shared" si="30"/>
        <v>-8759.74</v>
      </c>
      <c r="P138" s="54">
        <f t="shared" si="30"/>
        <v>2275.2600000000002</v>
      </c>
      <c r="Q138" s="54">
        <f t="shared" si="30"/>
        <v>-9141.42</v>
      </c>
      <c r="R138" s="54">
        <f t="shared" si="30"/>
        <v>-2522.06</v>
      </c>
      <c r="S138" s="54">
        <f t="shared" si="30"/>
        <v>-9875.18</v>
      </c>
      <c r="T138" s="54">
        <f t="shared" si="30"/>
        <v>-10281.08</v>
      </c>
      <c r="U138" s="54">
        <f>ROUND(SUM(H138:T138),5)</f>
        <v>-5464.74</v>
      </c>
    </row>
    <row r="139" spans="1:21" ht="15" thickBot="1" x14ac:dyDescent="0.35">
      <c r="A139" s="50"/>
      <c r="B139" s="50" t="s">
        <v>13</v>
      </c>
      <c r="C139" s="50"/>
      <c r="D139" s="50"/>
      <c r="E139" s="50"/>
      <c r="F139" s="50"/>
      <c r="G139" s="50"/>
      <c r="H139" s="54">
        <f t="shared" ref="H139:T139" si="31">ROUND(H134+H138,5)</f>
        <v>19037.169999999998</v>
      </c>
      <c r="I139" s="54">
        <f t="shared" si="31"/>
        <v>6066.69</v>
      </c>
      <c r="J139" s="54">
        <f t="shared" si="31"/>
        <v>11137.13</v>
      </c>
      <c r="K139" s="54">
        <f t="shared" si="31"/>
        <v>-416.52</v>
      </c>
      <c r="L139" s="54">
        <f t="shared" si="31"/>
        <v>3379.65</v>
      </c>
      <c r="M139" s="54">
        <f t="shared" si="31"/>
        <v>-3012.35</v>
      </c>
      <c r="N139" s="54">
        <f t="shared" si="31"/>
        <v>-3352.29</v>
      </c>
      <c r="O139" s="54">
        <f t="shared" si="31"/>
        <v>-8759.74</v>
      </c>
      <c r="P139" s="54">
        <f t="shared" si="31"/>
        <v>2275.2600000000002</v>
      </c>
      <c r="Q139" s="54">
        <f t="shared" si="31"/>
        <v>-9141.42</v>
      </c>
      <c r="R139" s="54">
        <f t="shared" si="31"/>
        <v>-2522.06</v>
      </c>
      <c r="S139" s="54">
        <f t="shared" si="31"/>
        <v>-9875.18</v>
      </c>
      <c r="T139" s="54">
        <f t="shared" si="31"/>
        <v>-10281.08</v>
      </c>
      <c r="U139" s="54">
        <f>ROUND(SUM(H139:T139),5)</f>
        <v>-5464.74</v>
      </c>
    </row>
    <row r="140" spans="1:21" s="56" customFormat="1" ht="10.8" thickBot="1" x14ac:dyDescent="0.25">
      <c r="A140" s="50" t="s">
        <v>14</v>
      </c>
      <c r="B140" s="50"/>
      <c r="C140" s="50"/>
      <c r="D140" s="50"/>
      <c r="E140" s="50"/>
      <c r="F140" s="50"/>
      <c r="G140" s="50"/>
      <c r="H140" s="55">
        <f t="shared" ref="H140:T140" si="32">ROUND(H133+H139,5)</f>
        <v>71619.53</v>
      </c>
      <c r="I140" s="55">
        <f t="shared" si="32"/>
        <v>49888.76</v>
      </c>
      <c r="J140" s="55">
        <f t="shared" si="32"/>
        <v>184906.17</v>
      </c>
      <c r="K140" s="55">
        <f t="shared" si="32"/>
        <v>201817.5</v>
      </c>
      <c r="L140" s="55">
        <f t="shared" si="32"/>
        <v>-5461.39</v>
      </c>
      <c r="M140" s="55">
        <f t="shared" si="32"/>
        <v>-13891.62</v>
      </c>
      <c r="N140" s="55">
        <f t="shared" si="32"/>
        <v>-5677.73</v>
      </c>
      <c r="O140" s="55">
        <f t="shared" si="32"/>
        <v>34737.85</v>
      </c>
      <c r="P140" s="55">
        <f t="shared" si="32"/>
        <v>-11168.92</v>
      </c>
      <c r="Q140" s="55">
        <f t="shared" si="32"/>
        <v>201781.62</v>
      </c>
      <c r="R140" s="55">
        <f t="shared" si="32"/>
        <v>209369.41</v>
      </c>
      <c r="S140" s="55">
        <f t="shared" si="32"/>
        <v>16803.47</v>
      </c>
      <c r="T140" s="55">
        <f t="shared" si="32"/>
        <v>7166.63</v>
      </c>
      <c r="U140" s="55">
        <f>ROUND(SUM(H140:T140),5)</f>
        <v>941891.28</v>
      </c>
    </row>
    <row r="141" spans="1:21" ht="15" thickTop="1" x14ac:dyDescent="0.3"/>
  </sheetData>
  <pageMargins left="0.7" right="0.7" top="0.75" bottom="0.75" header="0.1" footer="0.3"/>
  <pageSetup orientation="portrait" horizontalDpi="0" verticalDpi="0" r:id="rId1"/>
  <headerFooter>
    <oddHeader>&amp;L&amp;"Arial,Bold"&amp;8 9:33 AM
&amp;"Arial,Bold"&amp;8 04/19/21
&amp;"Arial,Bold"&amp;8 Accrual Basis&amp;C&amp;"Arial,Bold"&amp;12 Temecula Public Cemetery District
&amp;"Arial,Bold"&amp;14 Profit &amp;&amp; Loss
&amp;"Arial,Bold"&amp;10 March 2020 through March 2021</oddHeader>
    <oddFooter>&amp;R&amp;"Arial,Bold"&amp;8 Page &amp;P of &amp;N</oddFooter>
  </headerFooter>
  <drawing r:id="rId2"/>
  <legacyDrawing r:id="rId3"/>
  <controls>
    <mc:AlternateContent xmlns:mc="http://schemas.openxmlformats.org/markup-compatibility/2006">
      <mc:Choice Requires="x14">
        <control shapeId="53250" r:id="rId4" name="HEADER">
          <controlPr defaultSize="0" autoLine="0" r:id="rId5">
            <anchor moveWithCells="1">
              <from>
                <xdr:col>0</xdr:col>
                <xdr:colOff>0</xdr:colOff>
                <xdr:row>0</xdr:row>
                <xdr:rowOff>0</xdr:rowOff>
              </from>
              <to>
                <xdr:col>4</xdr:col>
                <xdr:colOff>91440</xdr:colOff>
                <xdr:row>1</xdr:row>
                <xdr:rowOff>38100</xdr:rowOff>
              </to>
            </anchor>
          </controlPr>
        </control>
      </mc:Choice>
      <mc:Fallback>
        <control shapeId="53250" r:id="rId4" name="HEADER"/>
      </mc:Fallback>
    </mc:AlternateContent>
    <mc:AlternateContent xmlns:mc="http://schemas.openxmlformats.org/markup-compatibility/2006">
      <mc:Choice Requires="x14">
        <control shapeId="53249" r:id="rId6" name="FILTER">
          <controlPr defaultSize="0" autoLine="0" r:id="rId7">
            <anchor moveWithCells="1">
              <from>
                <xdr:col>0</xdr:col>
                <xdr:colOff>0</xdr:colOff>
                <xdr:row>0</xdr:row>
                <xdr:rowOff>0</xdr:rowOff>
              </from>
              <to>
                <xdr:col>4</xdr:col>
                <xdr:colOff>91440</xdr:colOff>
                <xdr:row>1</xdr:row>
                <xdr:rowOff>38100</xdr:rowOff>
              </to>
            </anchor>
          </controlPr>
        </control>
      </mc:Choice>
      <mc:Fallback>
        <control shapeId="53249" r:id="rId6" name="FILTER"/>
      </mc:Fallback>
    </mc:AlternateContent>
  </control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E407C-AFB6-4CD3-9FA0-62A1DA93CC1A}">
  <sheetPr>
    <pageSetUpPr fitToPage="1"/>
  </sheetPr>
  <dimension ref="A1:P81"/>
  <sheetViews>
    <sheetView workbookViewId="0">
      <selection activeCell="D17" sqref="D17"/>
    </sheetView>
  </sheetViews>
  <sheetFormatPr defaultRowHeight="14.4" x14ac:dyDescent="0.3"/>
  <cols>
    <col min="1" max="1" width="33.6640625" bestFit="1" customWidth="1"/>
    <col min="2" max="2" width="11.109375" style="2" bestFit="1" customWidth="1"/>
    <col min="3" max="3" width="9.5546875" style="2" bestFit="1" customWidth="1"/>
    <col min="4" max="4" width="11.5546875" style="2" bestFit="1" customWidth="1"/>
    <col min="5" max="5" width="11.5546875" bestFit="1" customWidth="1"/>
    <col min="6" max="6" width="8.88671875" style="5"/>
    <col min="7" max="7" width="14.88671875" customWidth="1"/>
    <col min="8" max="8" width="10.44140625" style="2" customWidth="1"/>
    <col min="9" max="10" width="11.5546875" style="2" bestFit="1" customWidth="1"/>
    <col min="11" max="11" width="10.5546875" bestFit="1" customWidth="1"/>
    <col min="12" max="12" width="13.44140625" style="2" customWidth="1"/>
    <col min="14" max="14" width="8.88671875" style="13"/>
    <col min="15" max="15" width="12.6640625" style="2" customWidth="1"/>
  </cols>
  <sheetData>
    <row r="1" spans="1:15" x14ac:dyDescent="0.3">
      <c r="A1" t="s">
        <v>15</v>
      </c>
      <c r="D1" s="3" t="s">
        <v>16</v>
      </c>
      <c r="E1" s="4"/>
      <c r="G1" s="40" t="s">
        <v>73</v>
      </c>
      <c r="H1" s="2" t="s">
        <v>221</v>
      </c>
      <c r="N1" s="6" t="s">
        <v>17</v>
      </c>
      <c r="O1" s="6"/>
    </row>
    <row r="2" spans="1:15" ht="43.2" x14ac:dyDescent="0.3">
      <c r="B2" s="7" t="s">
        <v>18</v>
      </c>
      <c r="C2" s="7" t="s">
        <v>19</v>
      </c>
      <c r="D2" s="7" t="s">
        <v>20</v>
      </c>
      <c r="E2" s="7" t="s">
        <v>21</v>
      </c>
      <c r="F2" s="8" t="s">
        <v>22</v>
      </c>
      <c r="H2" s="9" t="s">
        <v>23</v>
      </c>
      <c r="I2" s="9" t="s">
        <v>24</v>
      </c>
      <c r="J2" s="9" t="s">
        <v>25</v>
      </c>
      <c r="L2" s="9" t="s">
        <v>26</v>
      </c>
      <c r="N2" s="10" t="s">
        <v>27</v>
      </c>
      <c r="O2" s="2" t="s">
        <v>28</v>
      </c>
    </row>
    <row r="3" spans="1:15" x14ac:dyDescent="0.3">
      <c r="A3" s="40" t="s">
        <v>29</v>
      </c>
      <c r="B3" s="41">
        <v>40</v>
      </c>
      <c r="C3" s="41">
        <v>52.01</v>
      </c>
      <c r="D3" s="2">
        <f>ROUND(C3*F3+C3,2)</f>
        <v>55.65</v>
      </c>
      <c r="E3" s="2">
        <f>D3*2080</f>
        <v>115752</v>
      </c>
      <c r="F3" s="11">
        <v>7.0000000000000007E-2</v>
      </c>
      <c r="G3" s="43" t="s">
        <v>30</v>
      </c>
      <c r="H3" s="41">
        <v>779.87</v>
      </c>
      <c r="I3" s="41">
        <v>53.24</v>
      </c>
      <c r="J3" s="41">
        <v>14.84</v>
      </c>
      <c r="K3" s="40"/>
      <c r="L3" s="41">
        <f>ROUND(0.11*E3,2)</f>
        <v>12732.72</v>
      </c>
      <c r="N3" s="6">
        <v>8.7599999999999997E-2</v>
      </c>
      <c r="O3" s="2">
        <f>ROUND(E3*N3,2)</f>
        <v>10139.879999999999</v>
      </c>
    </row>
    <row r="4" spans="1:15" x14ac:dyDescent="0.3">
      <c r="A4" s="40" t="s">
        <v>215</v>
      </c>
      <c r="B4" s="41"/>
      <c r="C4" s="41"/>
      <c r="E4" s="2">
        <f>240*D3</f>
        <v>13356</v>
      </c>
      <c r="F4" s="11"/>
      <c r="G4" s="43"/>
      <c r="H4" s="41"/>
      <c r="I4" s="41"/>
      <c r="J4" s="41"/>
      <c r="K4" s="40"/>
      <c r="L4" s="41">
        <f>ROUND(0.11*E4,2)</f>
        <v>1469.16</v>
      </c>
      <c r="N4" s="6">
        <v>8.7599999999999997E-2</v>
      </c>
      <c r="O4" s="2">
        <f>ROUND(E4*N4,2)</f>
        <v>1169.99</v>
      </c>
    </row>
    <row r="5" spans="1:15" x14ac:dyDescent="0.3">
      <c r="A5" s="40" t="s">
        <v>31</v>
      </c>
      <c r="B5" s="41">
        <v>40</v>
      </c>
      <c r="C5" s="41">
        <v>15.1</v>
      </c>
      <c r="D5" s="3">
        <v>16.100000000000001</v>
      </c>
      <c r="E5" s="2">
        <f>ROUND(B5*D5,2)*52</f>
        <v>33488</v>
      </c>
      <c r="F5" s="13">
        <f>ROUND((D5-C5)/C5,4)</f>
        <v>6.6199999999999995E-2</v>
      </c>
      <c r="G5" s="43" t="s">
        <v>32</v>
      </c>
      <c r="H5" s="41">
        <v>719.78</v>
      </c>
      <c r="I5" s="41">
        <v>53.24</v>
      </c>
      <c r="J5" s="41">
        <v>14.84</v>
      </c>
      <c r="K5" s="40"/>
      <c r="L5" s="41">
        <f>ROUND(E5*0.05,2)</f>
        <v>1674.4</v>
      </c>
      <c r="N5" s="6">
        <v>8.7599999999999997E-2</v>
      </c>
      <c r="O5" s="2">
        <f t="shared" ref="O5:O8" si="0">ROUND(E5*N5,2)</f>
        <v>2933.55</v>
      </c>
    </row>
    <row r="6" spans="1:15" x14ac:dyDescent="0.3">
      <c r="A6" s="40" t="s">
        <v>33</v>
      </c>
      <c r="B6" s="41">
        <v>40</v>
      </c>
      <c r="C6" s="41">
        <v>24.8</v>
      </c>
      <c r="D6" s="3">
        <v>26.3</v>
      </c>
      <c r="E6" s="2">
        <f>ROUND(B6*D6,2)*52</f>
        <v>54704</v>
      </c>
      <c r="F6" s="13">
        <f t="shared" ref="F6:F7" si="1">ROUND((D6-C6)/C6,4)</f>
        <v>6.0499999999999998E-2</v>
      </c>
      <c r="G6" s="43" t="s">
        <v>32</v>
      </c>
      <c r="H6" s="41">
        <v>1871.43</v>
      </c>
      <c r="I6" s="41">
        <v>101.92</v>
      </c>
      <c r="J6" s="41">
        <v>20.83</v>
      </c>
      <c r="K6" s="40"/>
      <c r="L6" s="41">
        <f>ROUND(E6*0.05,2)</f>
        <v>2735.2</v>
      </c>
      <c r="N6" s="6">
        <v>8.7599999999999997E-2</v>
      </c>
      <c r="O6" s="2">
        <f t="shared" si="0"/>
        <v>4792.07</v>
      </c>
    </row>
    <row r="7" spans="1:15" x14ac:dyDescent="0.3">
      <c r="A7" s="40" t="s">
        <v>248</v>
      </c>
      <c r="B7" s="41">
        <v>40</v>
      </c>
      <c r="C7" s="41">
        <v>15</v>
      </c>
      <c r="D7" s="3">
        <v>15.45</v>
      </c>
      <c r="E7" s="2">
        <f t="shared" ref="E7:E8" si="2">ROUND(B7*D7,2)*52</f>
        <v>32136</v>
      </c>
      <c r="F7" s="13">
        <f t="shared" si="1"/>
        <v>0.03</v>
      </c>
      <c r="G7" s="43" t="s">
        <v>32</v>
      </c>
      <c r="H7" s="41">
        <v>719.78</v>
      </c>
      <c r="I7" s="41">
        <v>52.01</v>
      </c>
      <c r="J7" s="41">
        <v>14.84</v>
      </c>
      <c r="K7" s="40"/>
      <c r="L7" s="41">
        <f>ROUND(E7*0.05,2)</f>
        <v>1606.8</v>
      </c>
      <c r="N7" s="6">
        <v>8.7599999999999997E-2</v>
      </c>
      <c r="O7" s="2">
        <f t="shared" si="0"/>
        <v>2815.11</v>
      </c>
    </row>
    <row r="8" spans="1:15" x14ac:dyDescent="0.3">
      <c r="A8" s="40" t="s">
        <v>275</v>
      </c>
      <c r="B8" s="41">
        <v>40</v>
      </c>
      <c r="C8" s="42"/>
      <c r="D8" s="15">
        <v>16</v>
      </c>
      <c r="E8" s="2">
        <f t="shared" si="2"/>
        <v>33280</v>
      </c>
      <c r="F8" s="13"/>
      <c r="G8" s="43"/>
      <c r="H8" s="41">
        <v>719.78</v>
      </c>
      <c r="I8" s="41">
        <v>52.01</v>
      </c>
      <c r="J8" s="41">
        <v>14.84</v>
      </c>
      <c r="K8" s="40"/>
      <c r="L8" s="41"/>
      <c r="N8" s="6">
        <v>5.4999999999999997E-3</v>
      </c>
      <c r="O8" s="2">
        <f t="shared" si="0"/>
        <v>183.04</v>
      </c>
    </row>
    <row r="9" spans="1:15" ht="15" thickBot="1" x14ac:dyDescent="0.35">
      <c r="E9" s="16">
        <f>SUM(E3:E8)</f>
        <v>282716</v>
      </c>
      <c r="G9" t="s">
        <v>36</v>
      </c>
      <c r="H9" s="17">
        <f>SUM(H3:H8)</f>
        <v>4810.6399999999994</v>
      </c>
      <c r="I9" s="17">
        <f t="shared" ref="I9:J9" si="3">SUM(I3:I8)</f>
        <v>312.42</v>
      </c>
      <c r="J9" s="17">
        <f t="shared" si="3"/>
        <v>80.19</v>
      </c>
      <c r="L9" s="16">
        <f>SUM(L3:L8)</f>
        <v>20218.28</v>
      </c>
      <c r="N9" s="6"/>
      <c r="O9" s="16">
        <f>SUM(O3:O8)</f>
        <v>22033.64</v>
      </c>
    </row>
    <row r="10" spans="1:15" ht="15.6" thickTop="1" thickBot="1" x14ac:dyDescent="0.35">
      <c r="D10" s="12" t="s">
        <v>277</v>
      </c>
      <c r="E10" s="2">
        <f>-E8</f>
        <v>-33280</v>
      </c>
      <c r="G10" t="s">
        <v>21</v>
      </c>
      <c r="H10" s="17">
        <f>ROUND(H9*12,0)</f>
        <v>57728</v>
      </c>
      <c r="I10" s="17">
        <f t="shared" ref="I10:J10" si="4">ROUND(I9*12,0)</f>
        <v>3749</v>
      </c>
      <c r="J10" s="17">
        <f t="shared" si="4"/>
        <v>962</v>
      </c>
      <c r="K10" s="18">
        <f>SUM(H10:J10)</f>
        <v>62439</v>
      </c>
      <c r="N10" s="6"/>
    </row>
    <row r="11" spans="1:15" ht="15.6" thickTop="1" thickBot="1" x14ac:dyDescent="0.35">
      <c r="E11" s="16">
        <f>SUM(E9:E10)</f>
        <v>249436</v>
      </c>
      <c r="G11" t="s">
        <v>222</v>
      </c>
      <c r="H11" s="2">
        <f>ROUND(H10*0.027,2)</f>
        <v>1558.66</v>
      </c>
      <c r="I11" s="2">
        <v>0</v>
      </c>
      <c r="J11" s="2">
        <v>0</v>
      </c>
      <c r="K11" t="s">
        <v>37</v>
      </c>
      <c r="L11" s="2">
        <f>15*5*150</f>
        <v>11250</v>
      </c>
      <c r="N11" s="6">
        <v>6.3E-3</v>
      </c>
      <c r="O11" s="2">
        <f>L11*N11</f>
        <v>70.875</v>
      </c>
    </row>
    <row r="12" spans="1:15" ht="15" thickTop="1" x14ac:dyDescent="0.3">
      <c r="A12" t="s">
        <v>38</v>
      </c>
      <c r="E12" s="2"/>
      <c r="G12" t="s">
        <v>223</v>
      </c>
      <c r="H12" s="7">
        <f>SUM(H10:H11)</f>
        <v>59286.66</v>
      </c>
      <c r="I12" s="7">
        <f t="shared" ref="I12:J12" si="5">SUM(I10:I11)</f>
        <v>3749</v>
      </c>
      <c r="J12" s="7">
        <f t="shared" si="5"/>
        <v>962</v>
      </c>
      <c r="N12" s="6"/>
    </row>
    <row r="13" spans="1:15" x14ac:dyDescent="0.3">
      <c r="A13" t="s">
        <v>40</v>
      </c>
      <c r="F13" s="5" t="s">
        <v>278</v>
      </c>
      <c r="H13" s="2">
        <f>-H8*12</f>
        <v>-8637.36</v>
      </c>
      <c r="I13" s="2">
        <f t="shared" ref="I13:J13" si="6">-I8*12</f>
        <v>-624.12</v>
      </c>
      <c r="J13" s="2">
        <f t="shared" si="6"/>
        <v>-178.07999999999998</v>
      </c>
      <c r="N13" s="6"/>
    </row>
    <row r="14" spans="1:15" ht="15" thickBot="1" x14ac:dyDescent="0.35">
      <c r="F14" s="5" t="s">
        <v>42</v>
      </c>
      <c r="G14" t="s">
        <v>278</v>
      </c>
      <c r="H14" s="16">
        <f>H10+H13</f>
        <v>49090.64</v>
      </c>
      <c r="I14" s="16">
        <f t="shared" ref="I14:J14" si="7">I10+I13</f>
        <v>3124.88</v>
      </c>
      <c r="J14" s="16">
        <f t="shared" si="7"/>
        <v>783.92000000000007</v>
      </c>
      <c r="N14" s="6"/>
    </row>
    <row r="15" spans="1:15" ht="15" thickTop="1" x14ac:dyDescent="0.3">
      <c r="A15" s="19" t="s">
        <v>249</v>
      </c>
      <c r="N15" s="6"/>
    </row>
    <row r="16" spans="1:15" x14ac:dyDescent="0.3">
      <c r="A16" t="s">
        <v>47</v>
      </c>
      <c r="B16" s="2" t="s">
        <v>48</v>
      </c>
      <c r="C16" s="2" t="s">
        <v>49</v>
      </c>
      <c r="N16" s="6"/>
    </row>
    <row r="17" spans="1:16" x14ac:dyDescent="0.3">
      <c r="A17" s="40" t="str">
        <f>A3</f>
        <v>Cindi Beaudet</v>
      </c>
      <c r="B17" s="41">
        <v>3000</v>
      </c>
      <c r="C17" s="41">
        <f>B17*1.27</f>
        <v>3810</v>
      </c>
      <c r="H17" s="2" t="s">
        <v>39</v>
      </c>
      <c r="J17" s="2">
        <f>SUM(E9)</f>
        <v>282716</v>
      </c>
    </row>
    <row r="18" spans="1:16" ht="15" thickBot="1" x14ac:dyDescent="0.35">
      <c r="A18" s="40" t="str">
        <f>A5</f>
        <v>Kyle Means</v>
      </c>
      <c r="B18" s="41">
        <v>500</v>
      </c>
      <c r="C18" s="41">
        <f t="shared" ref="C18" si="8">B18*1.27</f>
        <v>635</v>
      </c>
      <c r="H18" s="2" t="s">
        <v>41</v>
      </c>
      <c r="O18" s="16">
        <f>SUM(O9:O11)</f>
        <v>22104.514999999999</v>
      </c>
    </row>
    <row r="19" spans="1:16" ht="15.6" thickTop="1" thickBot="1" x14ac:dyDescent="0.35">
      <c r="A19" s="40" t="str">
        <f t="shared" ref="A19:A21" si="9">A6</f>
        <v>Joseph Sands</v>
      </c>
      <c r="B19" s="41">
        <v>800</v>
      </c>
      <c r="C19" s="41">
        <f t="shared" ref="C19:C20" si="10">B19*1.27</f>
        <v>1016</v>
      </c>
      <c r="G19" t="s">
        <v>250</v>
      </c>
      <c r="H19" s="2" t="s">
        <v>43</v>
      </c>
      <c r="J19" s="16">
        <f>SUM(J17:J18)</f>
        <v>282716</v>
      </c>
      <c r="N19" s="13" t="s">
        <v>44</v>
      </c>
    </row>
    <row r="20" spans="1:16" ht="15" thickTop="1" x14ac:dyDescent="0.3">
      <c r="A20" s="40" t="str">
        <f t="shared" si="9"/>
        <v>Avel Walker</v>
      </c>
      <c r="B20" s="41">
        <v>400</v>
      </c>
      <c r="C20" s="41">
        <f t="shared" si="10"/>
        <v>508</v>
      </c>
      <c r="N20" s="13" t="s">
        <v>46</v>
      </c>
    </row>
    <row r="21" spans="1:16" x14ac:dyDescent="0.3">
      <c r="A21" s="40" t="str">
        <f t="shared" si="9"/>
        <v>Admin - Use Temp Service?</v>
      </c>
      <c r="B21" s="41"/>
      <c r="C21" s="41"/>
      <c r="N21" s="13" t="s">
        <v>50</v>
      </c>
      <c r="O21" s="2">
        <f>-2419-464-662-75</f>
        <v>-3620</v>
      </c>
      <c r="P21" t="s">
        <v>214</v>
      </c>
    </row>
    <row r="22" spans="1:16" ht="15" thickBot="1" x14ac:dyDescent="0.35">
      <c r="A22" s="40"/>
      <c r="B22" s="45">
        <f>SUM(B17:B21)</f>
        <v>4700</v>
      </c>
      <c r="C22" s="45">
        <f>SUM(C17:C21)</f>
        <v>5969</v>
      </c>
      <c r="N22" s="20" t="s">
        <v>51</v>
      </c>
      <c r="O22" s="16">
        <f>O18+O21</f>
        <v>18484.514999999999</v>
      </c>
    </row>
    <row r="23" spans="1:16" ht="15" thickTop="1" x14ac:dyDescent="0.3">
      <c r="A23" s="19" t="s">
        <v>249</v>
      </c>
      <c r="J23" s="41" t="s">
        <v>75</v>
      </c>
      <c r="K23" s="40"/>
      <c r="L23" s="41"/>
      <c r="M23" s="40"/>
      <c r="N23" s="44"/>
      <c r="O23" s="41">
        <v>19853.11</v>
      </c>
    </row>
    <row r="24" spans="1:16" x14ac:dyDescent="0.3">
      <c r="A24" t="s">
        <v>220</v>
      </c>
      <c r="B24" s="2" t="s">
        <v>48</v>
      </c>
      <c r="C24" s="2" t="s">
        <v>49</v>
      </c>
      <c r="J24" s="41" t="s">
        <v>76</v>
      </c>
      <c r="K24" s="40"/>
      <c r="L24" s="40"/>
      <c r="M24" s="40"/>
      <c r="N24" s="44"/>
      <c r="O24" s="41">
        <v>14362.9</v>
      </c>
      <c r="P24" t="s">
        <v>214</v>
      </c>
    </row>
    <row r="25" spans="1:16" ht="15" thickBot="1" x14ac:dyDescent="0.35">
      <c r="A25" s="40" t="str">
        <f>A17</f>
        <v>Cindi Beaudet</v>
      </c>
      <c r="B25" s="41"/>
      <c r="C25" s="41">
        <v>2500</v>
      </c>
      <c r="L25"/>
    </row>
    <row r="26" spans="1:16" x14ac:dyDescent="0.3">
      <c r="A26" s="40" t="str">
        <f t="shared" ref="A26:A29" si="11">A18</f>
        <v>Kyle Means</v>
      </c>
      <c r="B26" s="41"/>
      <c r="C26" s="41">
        <v>900</v>
      </c>
      <c r="H26"/>
      <c r="L26" s="21" t="s">
        <v>54</v>
      </c>
      <c r="M26" s="22"/>
      <c r="N26" s="23"/>
      <c r="O26" s="24">
        <f>ROUND((E9+L11)*0.062,2)</f>
        <v>18225.89</v>
      </c>
    </row>
    <row r="27" spans="1:16" ht="15" thickBot="1" x14ac:dyDescent="0.35">
      <c r="A27" s="40" t="str">
        <f t="shared" si="11"/>
        <v>Joseph Sands</v>
      </c>
      <c r="B27" s="41"/>
      <c r="C27" s="41">
        <v>1300</v>
      </c>
      <c r="H27"/>
      <c r="L27" s="26" t="s">
        <v>55</v>
      </c>
      <c r="M27" s="27"/>
      <c r="N27" s="28"/>
      <c r="O27" s="29">
        <f>ROUND((E9+L11)*0.0145,2)</f>
        <v>4262.51</v>
      </c>
    </row>
    <row r="28" spans="1:16" x14ac:dyDescent="0.3">
      <c r="A28" s="40" t="str">
        <f t="shared" si="11"/>
        <v>Avel Walker</v>
      </c>
      <c r="B28" s="41"/>
      <c r="C28" s="41">
        <v>800</v>
      </c>
      <c r="L28"/>
    </row>
    <row r="29" spans="1:16" x14ac:dyDescent="0.3">
      <c r="A29" s="40" t="str">
        <f t="shared" si="11"/>
        <v>Admin - Use Temp Service?</v>
      </c>
      <c r="B29" s="41"/>
      <c r="C29" s="41"/>
      <c r="L29"/>
    </row>
    <row r="30" spans="1:16" x14ac:dyDescent="0.3">
      <c r="A30" s="40"/>
      <c r="B30" s="45">
        <f>SUM(B25:B29)</f>
        <v>0</v>
      </c>
      <c r="C30" s="45">
        <f>SUM(C25:C29)</f>
        <v>5500</v>
      </c>
      <c r="L30"/>
    </row>
    <row r="31" spans="1:16" x14ac:dyDescent="0.3">
      <c r="L31"/>
    </row>
    <row r="33" spans="1:9" x14ac:dyDescent="0.3">
      <c r="A33" s="19" t="s">
        <v>74</v>
      </c>
    </row>
    <row r="34" spans="1:9" x14ac:dyDescent="0.3">
      <c r="A34" t="s">
        <v>47</v>
      </c>
      <c r="B34" s="2" t="s">
        <v>48</v>
      </c>
      <c r="C34" s="2" t="s">
        <v>49</v>
      </c>
    </row>
    <row r="35" spans="1:9" x14ac:dyDescent="0.3">
      <c r="A35" s="40" t="str">
        <f>A43</f>
        <v>Cindi Beaudet</v>
      </c>
      <c r="B35" s="41">
        <v>2000</v>
      </c>
      <c r="C35" s="41">
        <f>B35*1.27</f>
        <v>2540</v>
      </c>
    </row>
    <row r="36" spans="1:9" x14ac:dyDescent="0.3">
      <c r="A36" s="40" t="str">
        <f t="shared" ref="A36:A39" si="12">A44</f>
        <v>Kyle Means</v>
      </c>
      <c r="B36" s="41">
        <v>325</v>
      </c>
      <c r="C36" s="41">
        <f t="shared" ref="C36:C38" si="13">B36*1.27</f>
        <v>412.75</v>
      </c>
      <c r="I36" s="30"/>
    </row>
    <row r="37" spans="1:9" x14ac:dyDescent="0.3">
      <c r="A37" s="40" t="str">
        <f t="shared" si="12"/>
        <v>Joseph Sands</v>
      </c>
      <c r="B37" s="41">
        <v>700</v>
      </c>
      <c r="C37" s="41">
        <f t="shared" si="13"/>
        <v>889</v>
      </c>
    </row>
    <row r="38" spans="1:9" x14ac:dyDescent="0.3">
      <c r="A38" s="40" t="str">
        <f t="shared" si="12"/>
        <v>Avel Walker</v>
      </c>
      <c r="B38" s="41">
        <v>325</v>
      </c>
      <c r="C38" s="41">
        <f t="shared" si="13"/>
        <v>412.75</v>
      </c>
    </row>
    <row r="39" spans="1:9" x14ac:dyDescent="0.3">
      <c r="A39" s="40" t="str">
        <f t="shared" si="12"/>
        <v>Admin - Use Temp Service?</v>
      </c>
      <c r="B39" s="41"/>
      <c r="C39" s="41"/>
    </row>
    <row r="40" spans="1:9" x14ac:dyDescent="0.3">
      <c r="A40" s="40"/>
      <c r="B40" s="45">
        <f>SUM(B35:B39)</f>
        <v>3350</v>
      </c>
      <c r="C40" s="45">
        <f>SUM(C35:C39)</f>
        <v>4254.5</v>
      </c>
    </row>
    <row r="41" spans="1:9" x14ac:dyDescent="0.3">
      <c r="A41" s="19" t="s">
        <v>74</v>
      </c>
    </row>
    <row r="42" spans="1:9" x14ac:dyDescent="0.3">
      <c r="A42" t="s">
        <v>220</v>
      </c>
      <c r="B42" s="2" t="s">
        <v>48</v>
      </c>
      <c r="C42" s="2" t="s">
        <v>49</v>
      </c>
    </row>
    <row r="43" spans="1:9" x14ac:dyDescent="0.3">
      <c r="A43" s="40" t="str">
        <f>A3</f>
        <v>Cindi Beaudet</v>
      </c>
      <c r="B43" s="41"/>
      <c r="C43" s="41">
        <v>2500</v>
      </c>
    </row>
    <row r="44" spans="1:9" x14ac:dyDescent="0.3">
      <c r="A44" s="40" t="str">
        <f>A5</f>
        <v>Kyle Means</v>
      </c>
      <c r="B44" s="41"/>
      <c r="C44" s="41">
        <v>700</v>
      </c>
    </row>
    <row r="45" spans="1:9" x14ac:dyDescent="0.3">
      <c r="A45" s="40" t="str">
        <f>A6</f>
        <v>Joseph Sands</v>
      </c>
      <c r="B45" s="41"/>
      <c r="C45" s="41">
        <v>1150</v>
      </c>
    </row>
    <row r="46" spans="1:9" x14ac:dyDescent="0.3">
      <c r="A46" s="40" t="str">
        <f>A7</f>
        <v>Avel Walker</v>
      </c>
      <c r="B46" s="41"/>
      <c r="C46" s="41">
        <v>750</v>
      </c>
    </row>
    <row r="47" spans="1:9" x14ac:dyDescent="0.3">
      <c r="A47" s="40" t="str">
        <f>A8</f>
        <v>Admin - Use Temp Service?</v>
      </c>
      <c r="B47" s="41"/>
      <c r="C47" s="41"/>
    </row>
    <row r="48" spans="1:9" x14ac:dyDescent="0.3">
      <c r="A48" s="40"/>
      <c r="B48" s="45">
        <f>SUM(B43:B47)</f>
        <v>0</v>
      </c>
      <c r="C48" s="45">
        <f>SUM(C43:C47)</f>
        <v>5100</v>
      </c>
    </row>
    <row r="50" spans="1:3" x14ac:dyDescent="0.3">
      <c r="A50" s="19" t="s">
        <v>45</v>
      </c>
    </row>
    <row r="51" spans="1:3" x14ac:dyDescent="0.3">
      <c r="A51" t="s">
        <v>47</v>
      </c>
      <c r="B51" s="2" t="s">
        <v>48</v>
      </c>
      <c r="C51" s="2" t="s">
        <v>49</v>
      </c>
    </row>
    <row r="52" spans="1:3" x14ac:dyDescent="0.3">
      <c r="A52" t="str">
        <f>A3</f>
        <v>Cindi Beaudet</v>
      </c>
      <c r="B52" s="2">
        <v>2000</v>
      </c>
      <c r="C52" s="2">
        <f>B52*1.27</f>
        <v>2540</v>
      </c>
    </row>
    <row r="53" spans="1:3" x14ac:dyDescent="0.3">
      <c r="A53" t="str">
        <f>A5</f>
        <v>Kyle Means</v>
      </c>
      <c r="B53" s="2">
        <v>275</v>
      </c>
      <c r="C53" s="2">
        <f t="shared" ref="C53:C56" si="14">B53*1.27</f>
        <v>349.25</v>
      </c>
    </row>
    <row r="54" spans="1:3" x14ac:dyDescent="0.3">
      <c r="A54" t="str">
        <f>A6</f>
        <v>Joseph Sands</v>
      </c>
      <c r="B54" s="2">
        <v>700</v>
      </c>
      <c r="C54" s="2">
        <f t="shared" si="14"/>
        <v>889</v>
      </c>
    </row>
    <row r="55" spans="1:3" x14ac:dyDescent="0.3">
      <c r="A55" t="str">
        <f>A7</f>
        <v>Avel Walker</v>
      </c>
      <c r="B55" s="2">
        <v>275</v>
      </c>
      <c r="C55" s="2">
        <f t="shared" si="14"/>
        <v>349.25</v>
      </c>
    </row>
    <row r="56" spans="1:3" x14ac:dyDescent="0.3">
      <c r="A56" t="str">
        <f>A8</f>
        <v>Admin - Use Temp Service?</v>
      </c>
      <c r="B56" s="2">
        <v>300</v>
      </c>
      <c r="C56" s="2">
        <f t="shared" si="14"/>
        <v>381</v>
      </c>
    </row>
    <row r="57" spans="1:3" x14ac:dyDescent="0.3">
      <c r="B57" s="25">
        <f>SUM(B52:B56)</f>
        <v>3550</v>
      </c>
      <c r="C57" s="25">
        <f>SUM(C52:C56)</f>
        <v>4508.5</v>
      </c>
    </row>
    <row r="59" spans="1:3" x14ac:dyDescent="0.3">
      <c r="A59" s="19" t="s">
        <v>56</v>
      </c>
    </row>
    <row r="60" spans="1:3" x14ac:dyDescent="0.3">
      <c r="A60" t="s">
        <v>47</v>
      </c>
      <c r="B60" s="2" t="s">
        <v>48</v>
      </c>
      <c r="C60" s="2" t="s">
        <v>49</v>
      </c>
    </row>
    <row r="61" spans="1:3" x14ac:dyDescent="0.3">
      <c r="A61" t="str">
        <f>A3</f>
        <v>Cindi Beaudet</v>
      </c>
      <c r="B61" s="2">
        <v>2000</v>
      </c>
      <c r="C61" s="2">
        <f>B61*1.27</f>
        <v>2540</v>
      </c>
    </row>
    <row r="62" spans="1:3" x14ac:dyDescent="0.3">
      <c r="A62" t="str">
        <f>A5</f>
        <v>Kyle Means</v>
      </c>
      <c r="B62" s="2">
        <v>200</v>
      </c>
      <c r="C62" s="2">
        <f t="shared" ref="C62:C65" si="15">B62*1.27</f>
        <v>254</v>
      </c>
    </row>
    <row r="63" spans="1:3" x14ac:dyDescent="0.3">
      <c r="A63" t="str">
        <f>A6</f>
        <v>Joseph Sands</v>
      </c>
      <c r="B63" s="2">
        <v>700</v>
      </c>
      <c r="C63" s="2">
        <f t="shared" si="15"/>
        <v>889</v>
      </c>
    </row>
    <row r="64" spans="1:3" x14ac:dyDescent="0.3">
      <c r="A64" t="str">
        <f>A7</f>
        <v>Avel Walker</v>
      </c>
      <c r="B64" s="2">
        <v>200</v>
      </c>
      <c r="C64" s="2">
        <f t="shared" si="15"/>
        <v>254</v>
      </c>
    </row>
    <row r="65" spans="1:3" x14ac:dyDescent="0.3">
      <c r="A65" t="str">
        <f>A8</f>
        <v>Admin - Use Temp Service?</v>
      </c>
      <c r="B65" s="2">
        <v>200</v>
      </c>
      <c r="C65" s="2">
        <f t="shared" si="15"/>
        <v>254</v>
      </c>
    </row>
    <row r="66" spans="1:3" x14ac:dyDescent="0.3">
      <c r="B66" s="25">
        <f>SUM(B61:B65)</f>
        <v>3300</v>
      </c>
      <c r="C66" s="25">
        <f>SUM(C61:C65)</f>
        <v>4191</v>
      </c>
    </row>
    <row r="69" spans="1:3" x14ac:dyDescent="0.3">
      <c r="A69" t="s">
        <v>57</v>
      </c>
    </row>
    <row r="71" spans="1:3" x14ac:dyDescent="0.3">
      <c r="A71" s="40" t="s">
        <v>58</v>
      </c>
      <c r="B71" s="41">
        <v>150</v>
      </c>
    </row>
    <row r="72" spans="1:3" x14ac:dyDescent="0.3">
      <c r="A72" s="40" t="s">
        <v>59</v>
      </c>
      <c r="B72" s="41">
        <f>B71*4</f>
        <v>600</v>
      </c>
    </row>
    <row r="73" spans="1:3" x14ac:dyDescent="0.3">
      <c r="A73" s="40" t="s">
        <v>60</v>
      </c>
      <c r="B73" s="41">
        <f>B72*5</f>
        <v>3000</v>
      </c>
    </row>
    <row r="74" spans="1:3" x14ac:dyDescent="0.3">
      <c r="A74" s="40"/>
      <c r="B74" s="41"/>
    </row>
    <row r="75" spans="1:3" x14ac:dyDescent="0.3">
      <c r="A75" s="40" t="s">
        <v>61</v>
      </c>
      <c r="B75" s="41">
        <f>B73*12</f>
        <v>36000</v>
      </c>
    </row>
    <row r="76" spans="1:3" x14ac:dyDescent="0.3">
      <c r="A76" s="40"/>
      <c r="B76" s="41"/>
    </row>
    <row r="77" spans="1:3" x14ac:dyDescent="0.3">
      <c r="A77" s="40" t="s">
        <v>62</v>
      </c>
      <c r="B77" s="41">
        <f>B71*5*12</f>
        <v>9000</v>
      </c>
    </row>
    <row r="78" spans="1:3" x14ac:dyDescent="0.3">
      <c r="A78" s="40" t="s">
        <v>63</v>
      </c>
      <c r="B78" s="41">
        <f>B71*5*5</f>
        <v>3750</v>
      </c>
    </row>
    <row r="79" spans="1:3" x14ac:dyDescent="0.3">
      <c r="A79" s="40" t="s">
        <v>64</v>
      </c>
      <c r="B79" s="41">
        <f>B71*5*3</f>
        <v>2250</v>
      </c>
    </row>
    <row r="80" spans="1:3" ht="15" thickBot="1" x14ac:dyDescent="0.35">
      <c r="A80" s="40"/>
      <c r="B80" s="46">
        <f>SUM(B77:B79)</f>
        <v>15000</v>
      </c>
    </row>
    <row r="81" ht="15" thickTop="1" x14ac:dyDescent="0.3"/>
  </sheetData>
  <pageMargins left="0.7" right="0.7" top="0.75" bottom="0.75" header="0.3" footer="0.3"/>
  <pageSetup scale="90" orientation="landscape" horizontalDpi="0" verticalDpi="0"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B4062-7DAF-45BB-8726-651899EEF6E9}">
  <sheetPr>
    <pageSetUpPr fitToPage="1"/>
  </sheetPr>
  <dimension ref="A1:P63"/>
  <sheetViews>
    <sheetView workbookViewId="0">
      <selection activeCell="I7" sqref="I7"/>
    </sheetView>
  </sheetViews>
  <sheetFormatPr defaultRowHeight="14.4" x14ac:dyDescent="0.3"/>
  <cols>
    <col min="1" max="1" width="33.6640625" bestFit="1" customWidth="1"/>
    <col min="2" max="2" width="11.109375" style="2" bestFit="1" customWidth="1"/>
    <col min="3" max="3" width="9.5546875" style="2" bestFit="1" customWidth="1"/>
    <col min="4" max="4" width="11.5546875" style="2" bestFit="1" customWidth="1"/>
    <col min="5" max="5" width="11.5546875" bestFit="1" customWidth="1"/>
    <col min="6" max="6" width="9.109375" style="5"/>
    <col min="7" max="7" width="14.88671875" customWidth="1"/>
    <col min="8" max="8" width="10.44140625" style="2" customWidth="1"/>
    <col min="9" max="10" width="11.5546875" style="2" bestFit="1" customWidth="1"/>
    <col min="11" max="11" width="10.5546875" bestFit="1" customWidth="1"/>
    <col min="12" max="12" width="13.44140625" style="2" customWidth="1"/>
    <col min="14" max="14" width="9.109375" style="13"/>
    <col min="15" max="15" width="12.6640625" style="2" customWidth="1"/>
  </cols>
  <sheetData>
    <row r="1" spans="1:15" x14ac:dyDescent="0.3">
      <c r="A1" t="s">
        <v>15</v>
      </c>
      <c r="D1" s="3" t="s">
        <v>16</v>
      </c>
      <c r="E1" s="4"/>
      <c r="G1" s="40" t="s">
        <v>73</v>
      </c>
      <c r="H1" s="2" t="s">
        <v>221</v>
      </c>
      <c r="N1" s="6" t="s">
        <v>17</v>
      </c>
      <c r="O1" s="6"/>
    </row>
    <row r="2" spans="1:15" ht="43.2" x14ac:dyDescent="0.3">
      <c r="B2" s="7" t="s">
        <v>18</v>
      </c>
      <c r="C2" s="7" t="s">
        <v>19</v>
      </c>
      <c r="D2" s="7" t="s">
        <v>20</v>
      </c>
      <c r="E2" s="7" t="s">
        <v>21</v>
      </c>
      <c r="F2" s="8" t="s">
        <v>22</v>
      </c>
      <c r="H2" s="9" t="s">
        <v>23</v>
      </c>
      <c r="I2" s="9" t="s">
        <v>24</v>
      </c>
      <c r="J2" s="9" t="s">
        <v>25</v>
      </c>
      <c r="L2" s="9" t="s">
        <v>26</v>
      </c>
      <c r="N2" s="10" t="s">
        <v>27</v>
      </c>
      <c r="O2" s="2" t="s">
        <v>28</v>
      </c>
    </row>
    <row r="3" spans="1:15" x14ac:dyDescent="0.3">
      <c r="A3" s="40" t="s">
        <v>29</v>
      </c>
      <c r="B3" s="41">
        <v>40</v>
      </c>
      <c r="C3" s="41">
        <v>49.07</v>
      </c>
      <c r="D3" s="2">
        <f>ROUND(C3*F3+C3,2)</f>
        <v>52.01</v>
      </c>
      <c r="E3" s="2">
        <f>D3*2080</f>
        <v>108180.8</v>
      </c>
      <c r="F3" s="11">
        <v>0.06</v>
      </c>
      <c r="G3" s="43" t="s">
        <v>30</v>
      </c>
      <c r="H3" s="41">
        <f>824.03</f>
        <v>824.03</v>
      </c>
      <c r="I3" s="41">
        <v>53.24</v>
      </c>
      <c r="J3" s="41">
        <v>14.84</v>
      </c>
      <c r="K3" s="40"/>
      <c r="L3" s="41">
        <f>ROUND(0.11*E3,2)</f>
        <v>11899.89</v>
      </c>
      <c r="N3" s="6">
        <v>8.7599999999999997E-2</v>
      </c>
      <c r="O3" s="2">
        <f>ROUND(E3*N3,2)</f>
        <v>9476.64</v>
      </c>
    </row>
    <row r="4" spans="1:15" x14ac:dyDescent="0.3">
      <c r="A4" s="40" t="s">
        <v>215</v>
      </c>
      <c r="B4" s="41"/>
      <c r="C4" s="41"/>
      <c r="E4" s="2">
        <f>240*D3</f>
        <v>12482.4</v>
      </c>
      <c r="F4" s="11"/>
      <c r="G4" s="43"/>
      <c r="H4" s="41"/>
      <c r="I4" s="41"/>
      <c r="J4" s="41"/>
      <c r="K4" s="40"/>
      <c r="L4" s="41">
        <f>ROUND(0.11*E4,2)</f>
        <v>1373.06</v>
      </c>
      <c r="N4" s="6">
        <v>8.7599999999999997E-2</v>
      </c>
      <c r="O4" s="2">
        <f>ROUND(E4*N4,2)</f>
        <v>1093.46</v>
      </c>
    </row>
    <row r="5" spans="1:15" x14ac:dyDescent="0.3">
      <c r="A5" s="40" t="s">
        <v>31</v>
      </c>
      <c r="B5" s="41">
        <v>40</v>
      </c>
      <c r="C5" s="41">
        <v>13.8</v>
      </c>
      <c r="D5" s="3">
        <v>14.8</v>
      </c>
      <c r="E5" s="2">
        <f>ROUND(B5*D5,2)*52</f>
        <v>30784</v>
      </c>
      <c r="F5" s="13">
        <f>ROUND((D5-C5)/C5,4)</f>
        <v>7.2499999999999995E-2</v>
      </c>
      <c r="G5" s="43" t="s">
        <v>32</v>
      </c>
      <c r="H5" s="41">
        <f>667.12</f>
        <v>667.12</v>
      </c>
      <c r="I5" s="41">
        <v>53.24</v>
      </c>
      <c r="J5" s="41">
        <v>14.84</v>
      </c>
      <c r="K5" s="40"/>
      <c r="L5" s="41">
        <v>0</v>
      </c>
      <c r="N5" s="6">
        <v>8.7599999999999997E-2</v>
      </c>
      <c r="O5" s="2">
        <f t="shared" ref="O5:O8" si="0">ROUND(E5*N5,2)</f>
        <v>2696.68</v>
      </c>
    </row>
    <row r="6" spans="1:15" x14ac:dyDescent="0.3">
      <c r="A6" s="40" t="s">
        <v>33</v>
      </c>
      <c r="B6" s="41">
        <v>40</v>
      </c>
      <c r="C6" s="41">
        <v>23.5</v>
      </c>
      <c r="D6" s="3">
        <v>24.8</v>
      </c>
      <c r="E6" s="2">
        <f>ROUND(B6*D6,2)*52</f>
        <v>51584</v>
      </c>
      <c r="F6" s="13">
        <f t="shared" ref="F6:F7" si="1">ROUND((D6-C6)/C6,4)</f>
        <v>5.5300000000000002E-2</v>
      </c>
      <c r="G6" s="43" t="s">
        <v>32</v>
      </c>
      <c r="H6" s="41">
        <v>1734.49</v>
      </c>
      <c r="I6" s="41">
        <v>101.92</v>
      </c>
      <c r="J6" s="41">
        <v>20.83</v>
      </c>
      <c r="K6" s="40"/>
      <c r="L6" s="41">
        <f>ROUND(E6*0.05,2)</f>
        <v>2579.1999999999998</v>
      </c>
      <c r="N6" s="6">
        <v>8.7599999999999997E-2</v>
      </c>
      <c r="O6" s="2">
        <f t="shared" si="0"/>
        <v>4518.76</v>
      </c>
    </row>
    <row r="7" spans="1:15" x14ac:dyDescent="0.3">
      <c r="A7" s="40" t="s">
        <v>34</v>
      </c>
      <c r="B7" s="41">
        <v>40</v>
      </c>
      <c r="C7" s="41">
        <v>14.35</v>
      </c>
      <c r="D7" s="3">
        <v>15.2</v>
      </c>
      <c r="E7" s="2">
        <f t="shared" ref="E7" si="2">ROUND(B7*D7,2)*52</f>
        <v>31616</v>
      </c>
      <c r="F7" s="13">
        <f t="shared" si="1"/>
        <v>5.9200000000000003E-2</v>
      </c>
      <c r="G7" s="43" t="s">
        <v>32</v>
      </c>
      <c r="H7" s="41">
        <v>667.12</v>
      </c>
      <c r="I7" s="41">
        <v>53.24</v>
      </c>
      <c r="J7" s="41">
        <v>14.84</v>
      </c>
      <c r="K7" s="40"/>
      <c r="L7" s="41">
        <v>0</v>
      </c>
      <c r="N7" s="6">
        <v>8.7599999999999997E-2</v>
      </c>
      <c r="O7" s="2">
        <f t="shared" si="0"/>
        <v>2769.56</v>
      </c>
    </row>
    <row r="8" spans="1:15" x14ac:dyDescent="0.3">
      <c r="A8" s="40" t="s">
        <v>217</v>
      </c>
      <c r="B8" s="41"/>
      <c r="C8" s="42"/>
      <c r="D8" s="15"/>
      <c r="E8" s="2"/>
      <c r="F8" s="13"/>
      <c r="G8" s="43"/>
      <c r="H8" s="41"/>
      <c r="I8" s="41"/>
      <c r="J8" s="41"/>
      <c r="K8" s="40"/>
      <c r="L8" s="41"/>
      <c r="N8" s="6">
        <v>5.4999999999999997E-3</v>
      </c>
      <c r="O8" s="2">
        <f t="shared" si="0"/>
        <v>0</v>
      </c>
    </row>
    <row r="9" spans="1:15" ht="15" thickBot="1" x14ac:dyDescent="0.35">
      <c r="E9" s="16">
        <f>SUM(E3:E8)</f>
        <v>234647.2</v>
      </c>
      <c r="G9" t="s">
        <v>36</v>
      </c>
      <c r="H9" s="17">
        <f>SUM(H3:H8)</f>
        <v>3892.76</v>
      </c>
      <c r="I9" s="17">
        <f t="shared" ref="I9:J9" si="3">SUM(I3:I8)</f>
        <v>261.64</v>
      </c>
      <c r="J9" s="17">
        <f t="shared" si="3"/>
        <v>65.349999999999994</v>
      </c>
      <c r="L9" s="16">
        <f>SUM(L3:L8)</f>
        <v>15852.149999999998</v>
      </c>
      <c r="N9" s="6"/>
      <c r="O9" s="16">
        <f>SUM(O3:O8)</f>
        <v>20555.100000000002</v>
      </c>
    </row>
    <row r="10" spans="1:15" ht="15.6" thickTop="1" thickBot="1" x14ac:dyDescent="0.35">
      <c r="E10" s="2"/>
      <c r="G10" t="s">
        <v>21</v>
      </c>
      <c r="H10" s="17">
        <f>ROUND(H9*12,0)</f>
        <v>46713</v>
      </c>
      <c r="I10" s="17">
        <f t="shared" ref="I10:J10" si="4">ROUND(I9*12,0)</f>
        <v>3140</v>
      </c>
      <c r="J10" s="17">
        <f t="shared" si="4"/>
        <v>784</v>
      </c>
      <c r="K10" s="18">
        <f>SUM(H10:J10)</f>
        <v>50637</v>
      </c>
      <c r="N10" s="6"/>
    </row>
    <row r="11" spans="1:15" ht="15" thickTop="1" x14ac:dyDescent="0.3">
      <c r="E11" s="2"/>
      <c r="G11" t="s">
        <v>222</v>
      </c>
      <c r="H11" s="2">
        <f>ROUND(H10*0.027,2)</f>
        <v>1261.25</v>
      </c>
      <c r="K11" t="s">
        <v>37</v>
      </c>
      <c r="L11" s="2">
        <v>10500</v>
      </c>
      <c r="N11" s="6">
        <v>6.3E-3</v>
      </c>
      <c r="O11" s="2">
        <f>L11*N11</f>
        <v>66.150000000000006</v>
      </c>
    </row>
    <row r="12" spans="1:15" x14ac:dyDescent="0.3">
      <c r="A12" t="s">
        <v>38</v>
      </c>
      <c r="E12" s="2"/>
      <c r="G12" t="s">
        <v>223</v>
      </c>
      <c r="H12" s="7">
        <f>SUM(H10:H11)</f>
        <v>47974.25</v>
      </c>
      <c r="N12" s="6"/>
    </row>
    <row r="13" spans="1:15" x14ac:dyDescent="0.3">
      <c r="A13" t="s">
        <v>40</v>
      </c>
      <c r="N13" s="6"/>
    </row>
    <row r="14" spans="1:15" x14ac:dyDescent="0.3">
      <c r="F14" s="5" t="s">
        <v>42</v>
      </c>
      <c r="N14" s="6"/>
    </row>
    <row r="15" spans="1:15" x14ac:dyDescent="0.3">
      <c r="A15" s="19" t="s">
        <v>74</v>
      </c>
      <c r="N15" s="6"/>
    </row>
    <row r="16" spans="1:15" x14ac:dyDescent="0.3">
      <c r="A16" t="s">
        <v>47</v>
      </c>
      <c r="B16" s="2" t="s">
        <v>48</v>
      </c>
      <c r="C16" s="2" t="s">
        <v>49</v>
      </c>
      <c r="N16" s="6"/>
    </row>
    <row r="17" spans="1:16" x14ac:dyDescent="0.3">
      <c r="A17" s="40" t="str">
        <f>A25</f>
        <v>Cindi Beaudet</v>
      </c>
      <c r="B17" s="41">
        <v>2000</v>
      </c>
      <c r="C17" s="41">
        <f>B17*1.27</f>
        <v>2540</v>
      </c>
      <c r="H17" s="2" t="s">
        <v>39</v>
      </c>
      <c r="J17" s="2">
        <f>SUM(E9)</f>
        <v>234647.2</v>
      </c>
    </row>
    <row r="18" spans="1:16" ht="15" thickBot="1" x14ac:dyDescent="0.35">
      <c r="A18" s="40" t="str">
        <f t="shared" ref="A18:A21" si="5">A26</f>
        <v>Kyle Means</v>
      </c>
      <c r="B18" s="41">
        <v>325</v>
      </c>
      <c r="C18" s="41">
        <f t="shared" ref="C18:C20" si="6">B18*1.27</f>
        <v>412.75</v>
      </c>
      <c r="H18" s="2" t="s">
        <v>41</v>
      </c>
      <c r="O18" s="16">
        <f>SUM(O9:O11)</f>
        <v>20621.250000000004</v>
      </c>
    </row>
    <row r="19" spans="1:16" ht="15.6" thickTop="1" thickBot="1" x14ac:dyDescent="0.35">
      <c r="A19" s="40" t="str">
        <f t="shared" si="5"/>
        <v>Joseph Sands</v>
      </c>
      <c r="B19" s="41">
        <v>700</v>
      </c>
      <c r="C19" s="41">
        <f t="shared" si="6"/>
        <v>889</v>
      </c>
      <c r="H19" s="2" t="s">
        <v>43</v>
      </c>
      <c r="J19" s="16">
        <f>SUM(J17:J18)</f>
        <v>234647.2</v>
      </c>
      <c r="N19" s="13" t="s">
        <v>44</v>
      </c>
    </row>
    <row r="20" spans="1:16" ht="15" thickTop="1" x14ac:dyDescent="0.3">
      <c r="A20" s="40" t="str">
        <f t="shared" si="5"/>
        <v>Jarren Skaife</v>
      </c>
      <c r="B20" s="41">
        <v>325</v>
      </c>
      <c r="C20" s="41">
        <f t="shared" si="6"/>
        <v>412.75</v>
      </c>
      <c r="N20" s="13" t="s">
        <v>46</v>
      </c>
    </row>
    <row r="21" spans="1:16" x14ac:dyDescent="0.3">
      <c r="A21" s="40" t="str">
        <f t="shared" si="5"/>
        <v>Admin - Use Temp Service</v>
      </c>
      <c r="B21" s="41"/>
      <c r="C21" s="41"/>
      <c r="N21" s="13" t="s">
        <v>50</v>
      </c>
      <c r="O21" s="2">
        <f>-2419-464-662-75</f>
        <v>-3620</v>
      </c>
      <c r="P21" t="s">
        <v>214</v>
      </c>
    </row>
    <row r="22" spans="1:16" ht="15" thickBot="1" x14ac:dyDescent="0.35">
      <c r="A22" s="40"/>
      <c r="B22" s="45">
        <f>SUM(B17:B21)</f>
        <v>3350</v>
      </c>
      <c r="C22" s="45">
        <f>SUM(C17:C21)</f>
        <v>4254.5</v>
      </c>
      <c r="N22" s="20" t="s">
        <v>51</v>
      </c>
      <c r="O22" s="16">
        <f>O18+O21</f>
        <v>17001.250000000004</v>
      </c>
    </row>
    <row r="23" spans="1:16" ht="15" thickTop="1" x14ac:dyDescent="0.3">
      <c r="A23" s="19" t="s">
        <v>74</v>
      </c>
      <c r="J23" s="41" t="s">
        <v>75</v>
      </c>
      <c r="K23" s="40"/>
      <c r="L23" s="41"/>
      <c r="M23" s="40"/>
      <c r="N23" s="44"/>
      <c r="O23" s="41">
        <v>19853.11</v>
      </c>
    </row>
    <row r="24" spans="1:16" x14ac:dyDescent="0.3">
      <c r="A24" t="s">
        <v>220</v>
      </c>
      <c r="B24" s="2" t="s">
        <v>48</v>
      </c>
      <c r="C24" s="2" t="s">
        <v>49</v>
      </c>
      <c r="J24" s="41" t="s">
        <v>76</v>
      </c>
      <c r="K24" s="40"/>
      <c r="L24" s="40"/>
      <c r="M24" s="40"/>
      <c r="N24" s="44"/>
      <c r="O24" s="41">
        <v>14362.9</v>
      </c>
      <c r="P24" t="s">
        <v>214</v>
      </c>
    </row>
    <row r="25" spans="1:16" ht="15" thickBot="1" x14ac:dyDescent="0.35">
      <c r="A25" s="40" t="str">
        <f>A3</f>
        <v>Cindi Beaudet</v>
      </c>
      <c r="B25" s="41"/>
      <c r="C25" s="41">
        <v>2500</v>
      </c>
      <c r="L25"/>
    </row>
    <row r="26" spans="1:16" x14ac:dyDescent="0.3">
      <c r="A26" s="40" t="str">
        <f>A5</f>
        <v>Kyle Means</v>
      </c>
      <c r="B26" s="41"/>
      <c r="C26" s="41">
        <v>700</v>
      </c>
      <c r="H26"/>
      <c r="L26" s="21" t="s">
        <v>54</v>
      </c>
      <c r="M26" s="22"/>
      <c r="N26" s="23"/>
      <c r="O26" s="24">
        <f>ROUND((E9+L11)*0.062,2)</f>
        <v>15199.13</v>
      </c>
    </row>
    <row r="27" spans="1:16" ht="15" thickBot="1" x14ac:dyDescent="0.35">
      <c r="A27" s="40" t="str">
        <f>A6</f>
        <v>Joseph Sands</v>
      </c>
      <c r="B27" s="41"/>
      <c r="C27" s="41">
        <v>1150</v>
      </c>
      <c r="H27"/>
      <c r="L27" s="26" t="s">
        <v>55</v>
      </c>
      <c r="M27" s="27"/>
      <c r="N27" s="28"/>
      <c r="O27" s="29">
        <f>ROUND((E9+L11)*0.0145,2)</f>
        <v>3554.63</v>
      </c>
    </row>
    <row r="28" spans="1:16" x14ac:dyDescent="0.3">
      <c r="A28" s="40" t="str">
        <f>A7</f>
        <v>Jarren Skaife</v>
      </c>
      <c r="B28" s="41"/>
      <c r="C28" s="41">
        <v>750</v>
      </c>
      <c r="L28"/>
    </row>
    <row r="29" spans="1:16" x14ac:dyDescent="0.3">
      <c r="A29" s="40" t="str">
        <f>A8</f>
        <v>Admin - Use Temp Service</v>
      </c>
      <c r="B29" s="41"/>
      <c r="C29" s="41"/>
      <c r="L29"/>
    </row>
    <row r="30" spans="1:16" x14ac:dyDescent="0.3">
      <c r="A30" s="40"/>
      <c r="B30" s="45">
        <f>SUM(B25:B29)</f>
        <v>0</v>
      </c>
      <c r="C30" s="45">
        <f>SUM(C25:C29)</f>
        <v>5100</v>
      </c>
      <c r="L30"/>
    </row>
    <row r="31" spans="1:16" x14ac:dyDescent="0.3">
      <c r="L31"/>
    </row>
    <row r="32" spans="1:16" x14ac:dyDescent="0.3">
      <c r="A32" s="19" t="s">
        <v>45</v>
      </c>
    </row>
    <row r="33" spans="1:9" x14ac:dyDescent="0.3">
      <c r="A33" t="s">
        <v>47</v>
      </c>
      <c r="B33" s="2" t="s">
        <v>48</v>
      </c>
      <c r="C33" s="2" t="s">
        <v>49</v>
      </c>
    </row>
    <row r="34" spans="1:9" x14ac:dyDescent="0.3">
      <c r="A34" t="str">
        <f>A3</f>
        <v>Cindi Beaudet</v>
      </c>
      <c r="B34" s="2">
        <v>2000</v>
      </c>
      <c r="C34" s="2">
        <f>B34*1.27</f>
        <v>2540</v>
      </c>
    </row>
    <row r="35" spans="1:9" x14ac:dyDescent="0.3">
      <c r="A35" t="str">
        <f>A5</f>
        <v>Kyle Means</v>
      </c>
      <c r="B35" s="2">
        <v>275</v>
      </c>
      <c r="C35" s="2">
        <f t="shared" ref="C35:C38" si="7">B35*1.27</f>
        <v>349.25</v>
      </c>
    </row>
    <row r="36" spans="1:9" x14ac:dyDescent="0.3">
      <c r="A36" t="str">
        <f>A6</f>
        <v>Joseph Sands</v>
      </c>
      <c r="B36" s="2">
        <v>700</v>
      </c>
      <c r="C36" s="2">
        <f t="shared" si="7"/>
        <v>889</v>
      </c>
      <c r="I36" s="30"/>
    </row>
    <row r="37" spans="1:9" x14ac:dyDescent="0.3">
      <c r="A37" t="str">
        <f>A7</f>
        <v>Jarren Skaife</v>
      </c>
      <c r="B37" s="2">
        <v>275</v>
      </c>
      <c r="C37" s="2">
        <f t="shared" si="7"/>
        <v>349.25</v>
      </c>
    </row>
    <row r="38" spans="1:9" x14ac:dyDescent="0.3">
      <c r="A38" t="str">
        <f>A8</f>
        <v>Admin - Use Temp Service</v>
      </c>
      <c r="B38" s="2">
        <v>300</v>
      </c>
      <c r="C38" s="2">
        <f t="shared" si="7"/>
        <v>381</v>
      </c>
    </row>
    <row r="39" spans="1:9" x14ac:dyDescent="0.3">
      <c r="B39" s="25">
        <f>SUM(B34:B38)</f>
        <v>3550</v>
      </c>
      <c r="C39" s="25">
        <f>SUM(C34:C38)</f>
        <v>4508.5</v>
      </c>
    </row>
    <row r="41" spans="1:9" x14ac:dyDescent="0.3">
      <c r="A41" s="19" t="s">
        <v>56</v>
      </c>
    </row>
    <row r="42" spans="1:9" x14ac:dyDescent="0.3">
      <c r="A42" t="s">
        <v>47</v>
      </c>
      <c r="B42" s="2" t="s">
        <v>48</v>
      </c>
      <c r="C42" s="2" t="s">
        <v>49</v>
      </c>
    </row>
    <row r="43" spans="1:9" x14ac:dyDescent="0.3">
      <c r="A43" t="str">
        <f>A3</f>
        <v>Cindi Beaudet</v>
      </c>
      <c r="B43" s="2">
        <v>2000</v>
      </c>
      <c r="C43" s="2">
        <f>B43*1.27</f>
        <v>2540</v>
      </c>
    </row>
    <row r="44" spans="1:9" x14ac:dyDescent="0.3">
      <c r="A44" t="str">
        <f>A5</f>
        <v>Kyle Means</v>
      </c>
      <c r="B44" s="2">
        <v>200</v>
      </c>
      <c r="C44" s="2">
        <f t="shared" ref="C44:C47" si="8">B44*1.27</f>
        <v>254</v>
      </c>
    </row>
    <row r="45" spans="1:9" x14ac:dyDescent="0.3">
      <c r="A45" t="str">
        <f>A6</f>
        <v>Joseph Sands</v>
      </c>
      <c r="B45" s="2">
        <v>700</v>
      </c>
      <c r="C45" s="2">
        <f t="shared" si="8"/>
        <v>889</v>
      </c>
    </row>
    <row r="46" spans="1:9" x14ac:dyDescent="0.3">
      <c r="A46" t="str">
        <f>A7</f>
        <v>Jarren Skaife</v>
      </c>
      <c r="B46" s="2">
        <v>200</v>
      </c>
      <c r="C46" s="2">
        <f t="shared" si="8"/>
        <v>254</v>
      </c>
    </row>
    <row r="47" spans="1:9" x14ac:dyDescent="0.3">
      <c r="A47" t="str">
        <f>A8</f>
        <v>Admin - Use Temp Service</v>
      </c>
      <c r="B47" s="2">
        <v>200</v>
      </c>
      <c r="C47" s="2">
        <f t="shared" si="8"/>
        <v>254</v>
      </c>
    </row>
    <row r="48" spans="1:9" x14ac:dyDescent="0.3">
      <c r="B48" s="25">
        <f>SUM(B43:B47)</f>
        <v>3300</v>
      </c>
      <c r="C48" s="25">
        <f>SUM(C43:C47)</f>
        <v>4191</v>
      </c>
    </row>
    <row r="51" spans="1:2" x14ac:dyDescent="0.3">
      <c r="A51" t="s">
        <v>57</v>
      </c>
    </row>
    <row r="53" spans="1:2" x14ac:dyDescent="0.3">
      <c r="A53" s="40" t="s">
        <v>58</v>
      </c>
      <c r="B53" s="41">
        <v>150</v>
      </c>
    </row>
    <row r="54" spans="1:2" x14ac:dyDescent="0.3">
      <c r="A54" s="40" t="s">
        <v>59</v>
      </c>
      <c r="B54" s="41">
        <f>B53*4</f>
        <v>600</v>
      </c>
    </row>
    <row r="55" spans="1:2" x14ac:dyDescent="0.3">
      <c r="A55" s="40" t="s">
        <v>60</v>
      </c>
      <c r="B55" s="41">
        <f>B54*5</f>
        <v>3000</v>
      </c>
    </row>
    <row r="56" spans="1:2" x14ac:dyDescent="0.3">
      <c r="A56" s="40"/>
      <c r="B56" s="41"/>
    </row>
    <row r="57" spans="1:2" x14ac:dyDescent="0.3">
      <c r="A57" s="40" t="s">
        <v>61</v>
      </c>
      <c r="B57" s="41">
        <f>B55*12</f>
        <v>36000</v>
      </c>
    </row>
    <row r="58" spans="1:2" x14ac:dyDescent="0.3">
      <c r="A58" s="40"/>
      <c r="B58" s="41"/>
    </row>
    <row r="59" spans="1:2" x14ac:dyDescent="0.3">
      <c r="A59" s="40" t="s">
        <v>62</v>
      </c>
      <c r="B59" s="41">
        <f>B53*5*12</f>
        <v>9000</v>
      </c>
    </row>
    <row r="60" spans="1:2" x14ac:dyDescent="0.3">
      <c r="A60" s="40" t="s">
        <v>63</v>
      </c>
      <c r="B60" s="41">
        <f>B53*5*5</f>
        <v>3750</v>
      </c>
    </row>
    <row r="61" spans="1:2" x14ac:dyDescent="0.3">
      <c r="A61" s="40" t="s">
        <v>64</v>
      </c>
      <c r="B61" s="41">
        <f>B53*5*3</f>
        <v>2250</v>
      </c>
    </row>
    <row r="62" spans="1:2" ht="15" thickBot="1" x14ac:dyDescent="0.35">
      <c r="A62" s="40"/>
      <c r="B62" s="46">
        <f>SUM(B59:B61)</f>
        <v>15000</v>
      </c>
    </row>
    <row r="63" spans="1:2" ht="15" thickTop="1" x14ac:dyDescent="0.3"/>
  </sheetData>
  <pageMargins left="0.7" right="0.7" top="0.75" bottom="0.75" header="0.3" footer="0.3"/>
  <pageSetup scale="58" orientation="landscape" horizontalDpi="0" verticalDpi="0"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88711-0CA6-474B-9D63-E9690783D0F9}">
  <sheetPr>
    <pageSetUpPr fitToPage="1"/>
  </sheetPr>
  <dimension ref="A1:O46"/>
  <sheetViews>
    <sheetView workbookViewId="0">
      <selection activeCell="S5" sqref="S5"/>
    </sheetView>
  </sheetViews>
  <sheetFormatPr defaultRowHeight="14.4" x14ac:dyDescent="0.3"/>
  <cols>
    <col min="1" max="1" width="33.6640625" bestFit="1" customWidth="1"/>
    <col min="2" max="2" width="11.109375" style="2" bestFit="1" customWidth="1"/>
    <col min="3" max="3" width="9.5546875" style="2" bestFit="1" customWidth="1"/>
    <col min="4" max="4" width="11.5546875" style="2" bestFit="1" customWidth="1"/>
    <col min="5" max="5" width="11.5546875" bestFit="1" customWidth="1"/>
    <col min="6" max="6" width="11" style="5" bestFit="1" customWidth="1"/>
    <col min="7" max="7" width="14.88671875" hidden="1" customWidth="1"/>
    <col min="8" max="8" width="10.44140625" style="2" hidden="1" customWidth="1"/>
    <col min="9" max="10" width="11.5546875" style="2" hidden="1" customWidth="1"/>
    <col min="11" max="11" width="10.5546875" hidden="1" customWidth="1"/>
    <col min="12" max="12" width="10.109375" style="2" hidden="1" customWidth="1"/>
    <col min="13" max="13" width="0" hidden="1" customWidth="1"/>
    <col min="14" max="14" width="0" style="13" hidden="1" customWidth="1"/>
    <col min="15" max="15" width="12.6640625" style="2" hidden="1" customWidth="1"/>
  </cols>
  <sheetData>
    <row r="1" spans="1:15" x14ac:dyDescent="0.3">
      <c r="A1" t="s">
        <v>15</v>
      </c>
      <c r="D1" s="3" t="s">
        <v>16</v>
      </c>
      <c r="E1" s="4"/>
      <c r="N1" s="6" t="s">
        <v>17</v>
      </c>
    </row>
    <row r="2" spans="1:15" ht="43.2" x14ac:dyDescent="0.3">
      <c r="B2" s="7" t="s">
        <v>18</v>
      </c>
      <c r="C2" s="7" t="s">
        <v>19</v>
      </c>
      <c r="D2" s="7" t="s">
        <v>20</v>
      </c>
      <c r="E2" s="7" t="s">
        <v>21</v>
      </c>
      <c r="F2" s="8" t="s">
        <v>22</v>
      </c>
      <c r="H2" s="9" t="s">
        <v>23</v>
      </c>
      <c r="I2" s="9" t="s">
        <v>24</v>
      </c>
      <c r="J2" s="9" t="s">
        <v>25</v>
      </c>
      <c r="L2" s="9" t="s">
        <v>26</v>
      </c>
      <c r="N2" s="10" t="s">
        <v>27</v>
      </c>
      <c r="O2" s="2" t="s">
        <v>28</v>
      </c>
    </row>
    <row r="3" spans="1:15" x14ac:dyDescent="0.3">
      <c r="A3" t="s">
        <v>29</v>
      </c>
      <c r="B3" s="2">
        <v>40</v>
      </c>
      <c r="C3" s="2">
        <v>46.31</v>
      </c>
      <c r="D3" s="2">
        <v>49.07</v>
      </c>
      <c r="E3" s="2">
        <f>D3*2080</f>
        <v>102065.60000000001</v>
      </c>
      <c r="F3" s="11">
        <v>0.06</v>
      </c>
      <c r="G3" s="12" t="s">
        <v>30</v>
      </c>
      <c r="H3" s="2">
        <v>695.97</v>
      </c>
      <c r="I3" s="2">
        <v>53.24</v>
      </c>
      <c r="J3" s="2">
        <v>14.84</v>
      </c>
      <c r="L3" s="2">
        <f>ROUND(E3*0.08,2)</f>
        <v>8165.25</v>
      </c>
      <c r="N3" s="6">
        <v>8.7599999999999997E-2</v>
      </c>
      <c r="O3" s="2">
        <f>ROUND(E3*N3,2)</f>
        <v>8940.9500000000007</v>
      </c>
    </row>
    <row r="4" spans="1:15" x14ac:dyDescent="0.3">
      <c r="A4" t="s">
        <v>31</v>
      </c>
      <c r="B4" s="2">
        <v>40</v>
      </c>
      <c r="C4" s="2">
        <v>13.5</v>
      </c>
      <c r="D4" s="3">
        <v>13.8</v>
      </c>
      <c r="E4" s="2">
        <f>ROUND(B4*D4,2)*52</f>
        <v>28704</v>
      </c>
      <c r="F4" s="13">
        <f>ROUND((D4-C4)/C4,4)</f>
        <v>2.2200000000000001E-2</v>
      </c>
      <c r="G4" s="12" t="s">
        <v>32</v>
      </c>
      <c r="H4" s="2">
        <v>666.8</v>
      </c>
      <c r="I4" s="2">
        <v>53.24</v>
      </c>
      <c r="J4" s="2">
        <v>14.84</v>
      </c>
      <c r="L4" s="2">
        <v>0</v>
      </c>
      <c r="N4" s="6">
        <v>8.7599999999999997E-2</v>
      </c>
      <c r="O4" s="2">
        <f t="shared" ref="O4:O7" si="0">ROUND(E4*N4,2)</f>
        <v>2514.4699999999998</v>
      </c>
    </row>
    <row r="5" spans="1:15" x14ac:dyDescent="0.3">
      <c r="A5" t="s">
        <v>33</v>
      </c>
      <c r="B5" s="2">
        <v>40</v>
      </c>
      <c r="C5" s="2">
        <v>21.8</v>
      </c>
      <c r="D5" s="3">
        <v>23.5</v>
      </c>
      <c r="E5" s="2">
        <f>ROUND(B5*D5,2)*52</f>
        <v>48880</v>
      </c>
      <c r="F5" s="13">
        <f t="shared" ref="F5:F7" si="1">ROUND((D5-C5)/C5,4)</f>
        <v>7.8E-2</v>
      </c>
      <c r="G5" s="12" t="s">
        <v>32</v>
      </c>
      <c r="H5" s="2">
        <v>1733.68</v>
      </c>
      <c r="I5" s="2">
        <v>101.92</v>
      </c>
      <c r="J5" s="2">
        <v>20.83</v>
      </c>
      <c r="L5" s="2">
        <f>ROUND(E5*0.05,2)</f>
        <v>2444</v>
      </c>
      <c r="N5" s="6">
        <v>8.7599999999999997E-2</v>
      </c>
      <c r="O5" s="2">
        <f t="shared" si="0"/>
        <v>4281.8900000000003</v>
      </c>
    </row>
    <row r="6" spans="1:15" x14ac:dyDescent="0.3">
      <c r="A6" t="s">
        <v>34</v>
      </c>
      <c r="B6" s="2">
        <v>40</v>
      </c>
      <c r="C6" s="2">
        <v>13.85</v>
      </c>
      <c r="D6" s="3">
        <v>14.35</v>
      </c>
      <c r="E6" s="2">
        <f t="shared" ref="E6" si="2">ROUND(B6*D6,2)*52</f>
        <v>29848</v>
      </c>
      <c r="F6" s="13">
        <f t="shared" si="1"/>
        <v>3.61E-2</v>
      </c>
      <c r="G6" s="12" t="s">
        <v>32</v>
      </c>
      <c r="H6" s="2">
        <v>666.8</v>
      </c>
      <c r="I6" s="2">
        <v>53.24</v>
      </c>
      <c r="J6" s="2">
        <v>14.84</v>
      </c>
      <c r="L6" s="2">
        <v>0</v>
      </c>
      <c r="N6" s="6">
        <v>8.7599999999999997E-2</v>
      </c>
      <c r="O6" s="2">
        <f t="shared" si="0"/>
        <v>2614.6799999999998</v>
      </c>
    </row>
    <row r="7" spans="1:15" x14ac:dyDescent="0.3">
      <c r="A7" t="s">
        <v>35</v>
      </c>
      <c r="B7" s="2">
        <v>40</v>
      </c>
      <c r="C7" s="14">
        <v>14.5</v>
      </c>
      <c r="D7" s="15">
        <v>15</v>
      </c>
      <c r="E7" s="2">
        <f>ROUND(B7*D7,2)*52</f>
        <v>31200</v>
      </c>
      <c r="F7" s="13">
        <f t="shared" si="1"/>
        <v>3.4500000000000003E-2</v>
      </c>
      <c r="G7" s="12" t="s">
        <v>32</v>
      </c>
      <c r="H7" s="2">
        <v>1733.68</v>
      </c>
      <c r="I7" s="2">
        <v>101.92</v>
      </c>
      <c r="J7" s="2">
        <v>20.83</v>
      </c>
      <c r="L7" s="2">
        <f>ROUND(E7*0.05,2)</f>
        <v>1560</v>
      </c>
      <c r="N7" s="6">
        <v>5.4999999999999997E-3</v>
      </c>
      <c r="O7" s="2">
        <f t="shared" si="0"/>
        <v>171.6</v>
      </c>
    </row>
    <row r="8" spans="1:15" ht="15" thickBot="1" x14ac:dyDescent="0.35">
      <c r="E8" s="16">
        <f>SUM(E3:E7)</f>
        <v>240697.60000000001</v>
      </c>
      <c r="G8" t="s">
        <v>36</v>
      </c>
      <c r="H8" s="17">
        <f>SUM(H3:H7)</f>
        <v>5496.93</v>
      </c>
      <c r="I8" s="17">
        <f t="shared" ref="I8:J8" si="3">SUM(I3:I7)</f>
        <v>363.56</v>
      </c>
      <c r="J8" s="17">
        <f t="shared" si="3"/>
        <v>86.179999999999993</v>
      </c>
      <c r="L8" s="16">
        <f>SUM(L3:L7)</f>
        <v>12169.25</v>
      </c>
      <c r="N8" s="6"/>
      <c r="O8" s="16">
        <f>SUM(O3:O7)</f>
        <v>18523.59</v>
      </c>
    </row>
    <row r="9" spans="1:15" ht="15.6" thickTop="1" thickBot="1" x14ac:dyDescent="0.35">
      <c r="E9" s="2"/>
      <c r="G9" t="s">
        <v>21</v>
      </c>
      <c r="H9" s="17">
        <f>ROUND(H8*12,0)</f>
        <v>65963</v>
      </c>
      <c r="I9" s="17">
        <f t="shared" ref="I9:J9" si="4">ROUND(I8*12,0)</f>
        <v>4363</v>
      </c>
      <c r="J9" s="17">
        <f t="shared" si="4"/>
        <v>1034</v>
      </c>
      <c r="K9" s="18">
        <f>SUM(H9:J9)</f>
        <v>71360</v>
      </c>
      <c r="N9" s="6"/>
    </row>
    <row r="10" spans="1:15" ht="15" thickTop="1" x14ac:dyDescent="0.3">
      <c r="D10" s="2" t="s">
        <v>219</v>
      </c>
      <c r="E10" s="2">
        <f>E3</f>
        <v>102065.60000000001</v>
      </c>
      <c r="F10" s="2">
        <f>E10/52*13*0.1</f>
        <v>2551.6400000000003</v>
      </c>
      <c r="K10" t="s">
        <v>37</v>
      </c>
      <c r="L10" s="2">
        <v>9500</v>
      </c>
      <c r="N10" s="6">
        <v>6.3E-3</v>
      </c>
      <c r="O10" s="2">
        <f>L10*N10</f>
        <v>59.85</v>
      </c>
    </row>
    <row r="11" spans="1:15" x14ac:dyDescent="0.3">
      <c r="A11" t="s">
        <v>38</v>
      </c>
      <c r="E11" s="2">
        <f>E4</f>
        <v>28704</v>
      </c>
      <c r="F11" s="2">
        <f t="shared" ref="F11:F13" si="5">E11/52*13*0.1</f>
        <v>717.6</v>
      </c>
      <c r="H11" s="2" t="s">
        <v>39</v>
      </c>
      <c r="J11" s="2">
        <f>SUM(E8)</f>
        <v>240697.60000000001</v>
      </c>
    </row>
    <row r="12" spans="1:15" ht="15" thickBot="1" x14ac:dyDescent="0.35">
      <c r="A12" t="s">
        <v>40</v>
      </c>
      <c r="E12" s="2">
        <f t="shared" ref="E12:E13" si="6">E5</f>
        <v>48880</v>
      </c>
      <c r="F12" s="2">
        <f t="shared" si="5"/>
        <v>1222</v>
      </c>
      <c r="H12" s="2" t="s">
        <v>41</v>
      </c>
      <c r="O12" s="16">
        <f>SUM(O8:O10)</f>
        <v>18583.439999999999</v>
      </c>
    </row>
    <row r="13" spans="1:15" ht="15.6" thickTop="1" thickBot="1" x14ac:dyDescent="0.35">
      <c r="E13" s="2">
        <f t="shared" si="6"/>
        <v>29848</v>
      </c>
      <c r="F13" s="2">
        <f t="shared" si="5"/>
        <v>746.2</v>
      </c>
      <c r="H13" s="2" t="s">
        <v>43</v>
      </c>
      <c r="J13" s="16">
        <f>SUM(J11:J12)</f>
        <v>240697.60000000001</v>
      </c>
      <c r="N13" s="13" t="s">
        <v>44</v>
      </c>
    </row>
    <row r="14" spans="1:15" ht="15.6" thickTop="1" thickBot="1" x14ac:dyDescent="0.35">
      <c r="E14" s="68">
        <f>SUM(E10:E13)</f>
        <v>209497.60000000001</v>
      </c>
      <c r="F14" s="68">
        <f>SUM(F10:F13)</f>
        <v>5237.4399999999996</v>
      </c>
      <c r="N14" s="13" t="s">
        <v>46</v>
      </c>
    </row>
    <row r="15" spans="1:15" x14ac:dyDescent="0.3">
      <c r="E15" s="2" t="s">
        <v>218</v>
      </c>
      <c r="F15" s="2">
        <f>E14/52*13*0.1</f>
        <v>5237.4400000000005</v>
      </c>
      <c r="N15" s="13" t="s">
        <v>50</v>
      </c>
      <c r="O15" s="2">
        <f>-2018.79-311-724.67</f>
        <v>-3054.46</v>
      </c>
    </row>
    <row r="16" spans="1:15" ht="15" hidden="1" thickBot="1" x14ac:dyDescent="0.35">
      <c r="A16" s="19" t="s">
        <v>45</v>
      </c>
      <c r="N16" s="20" t="s">
        <v>51</v>
      </c>
      <c r="O16" s="16">
        <f>O12+O15</f>
        <v>15528.98</v>
      </c>
    </row>
    <row r="17" spans="1:15" ht="15" hidden="1" thickTop="1" x14ac:dyDescent="0.3">
      <c r="A17" t="s">
        <v>47</v>
      </c>
      <c r="B17" s="2" t="s">
        <v>48</v>
      </c>
      <c r="C17" s="2" t="s">
        <v>49</v>
      </c>
      <c r="J17" s="2" t="s">
        <v>52</v>
      </c>
      <c r="O17" s="2">
        <v>19086.78</v>
      </c>
    </row>
    <row r="18" spans="1:15" hidden="1" x14ac:dyDescent="0.3">
      <c r="A18" t="str">
        <f>A3</f>
        <v>Cindi Beaudet</v>
      </c>
      <c r="B18" s="2">
        <v>2000</v>
      </c>
      <c r="C18" s="2">
        <f>B18*1.27</f>
        <v>2540</v>
      </c>
      <c r="J18" s="2" t="s">
        <v>53</v>
      </c>
      <c r="L18"/>
      <c r="O18" s="2">
        <v>10686.13</v>
      </c>
    </row>
    <row r="19" spans="1:15" ht="15" hidden="1" thickBot="1" x14ac:dyDescent="0.35">
      <c r="A19" t="str">
        <f>A4</f>
        <v>Kyle Means</v>
      </c>
      <c r="B19" s="2">
        <v>275</v>
      </c>
      <c r="C19" s="2">
        <f t="shared" ref="C19:C22" si="7">B19*1.27</f>
        <v>349.25</v>
      </c>
      <c r="L19"/>
    </row>
    <row r="20" spans="1:15" hidden="1" x14ac:dyDescent="0.3">
      <c r="A20" t="str">
        <f>A5</f>
        <v>Joseph Sands</v>
      </c>
      <c r="B20" s="2">
        <v>700</v>
      </c>
      <c r="C20" s="2">
        <f t="shared" si="7"/>
        <v>889</v>
      </c>
      <c r="H20"/>
      <c r="L20" s="21" t="s">
        <v>54</v>
      </c>
      <c r="M20" s="22"/>
      <c r="N20" s="23"/>
      <c r="O20" s="24">
        <f>ROUND((E8+L10)*0.062,2)</f>
        <v>15512.25</v>
      </c>
    </row>
    <row r="21" spans="1:15" ht="15" hidden="1" thickBot="1" x14ac:dyDescent="0.35">
      <c r="A21" t="str">
        <f>A6</f>
        <v>Jarren Skaife</v>
      </c>
      <c r="B21" s="2">
        <v>275</v>
      </c>
      <c r="C21" s="2">
        <f t="shared" si="7"/>
        <v>349.25</v>
      </c>
      <c r="H21"/>
      <c r="L21" s="26" t="s">
        <v>55</v>
      </c>
      <c r="M21" s="27"/>
      <c r="N21" s="28"/>
      <c r="O21" s="29">
        <f>ROUND((E8+L10)*0.0145,2)</f>
        <v>3627.87</v>
      </c>
    </row>
    <row r="22" spans="1:15" hidden="1" x14ac:dyDescent="0.3">
      <c r="A22" t="str">
        <f>A7</f>
        <v>Michelle Hesselgesser</v>
      </c>
      <c r="B22" s="2">
        <v>300</v>
      </c>
      <c r="C22" s="2">
        <f t="shared" si="7"/>
        <v>381</v>
      </c>
      <c r="L22"/>
    </row>
    <row r="23" spans="1:15" hidden="1" x14ac:dyDescent="0.3">
      <c r="B23" s="25">
        <f>SUM(B18:B22)</f>
        <v>3550</v>
      </c>
      <c r="C23" s="25">
        <f>SUM(C18:C22)</f>
        <v>4508.5</v>
      </c>
      <c r="L23"/>
    </row>
    <row r="24" spans="1:15" hidden="1" x14ac:dyDescent="0.3">
      <c r="L24"/>
    </row>
    <row r="25" spans="1:15" hidden="1" x14ac:dyDescent="0.3">
      <c r="A25" s="19" t="s">
        <v>56</v>
      </c>
      <c r="L25"/>
    </row>
    <row r="26" spans="1:15" hidden="1" x14ac:dyDescent="0.3">
      <c r="A26" t="s">
        <v>47</v>
      </c>
      <c r="B26" s="2" t="s">
        <v>48</v>
      </c>
      <c r="C26" s="2" t="s">
        <v>49</v>
      </c>
    </row>
    <row r="27" spans="1:15" hidden="1" x14ac:dyDescent="0.3">
      <c r="A27" t="str">
        <f>A3</f>
        <v>Cindi Beaudet</v>
      </c>
      <c r="B27" s="2">
        <v>2000</v>
      </c>
      <c r="C27" s="2">
        <f>B27*1.27</f>
        <v>2540</v>
      </c>
    </row>
    <row r="28" spans="1:15" hidden="1" x14ac:dyDescent="0.3">
      <c r="A28" t="str">
        <f>A4</f>
        <v>Kyle Means</v>
      </c>
      <c r="B28" s="2">
        <v>200</v>
      </c>
      <c r="C28" s="2">
        <f t="shared" ref="C28:C31" si="8">B28*1.27</f>
        <v>254</v>
      </c>
    </row>
    <row r="29" spans="1:15" hidden="1" x14ac:dyDescent="0.3">
      <c r="A29" t="str">
        <f>A5</f>
        <v>Joseph Sands</v>
      </c>
      <c r="B29" s="2">
        <v>700</v>
      </c>
      <c r="C29" s="2">
        <f t="shared" si="8"/>
        <v>889</v>
      </c>
    </row>
    <row r="30" spans="1:15" hidden="1" x14ac:dyDescent="0.3">
      <c r="A30" t="str">
        <f>A6</f>
        <v>Jarren Skaife</v>
      </c>
      <c r="B30" s="2">
        <v>200</v>
      </c>
      <c r="C30" s="2">
        <f t="shared" si="8"/>
        <v>254</v>
      </c>
      <c r="I30" s="30"/>
    </row>
    <row r="31" spans="1:15" hidden="1" x14ac:dyDescent="0.3">
      <c r="A31" t="str">
        <f>A7</f>
        <v>Michelle Hesselgesser</v>
      </c>
      <c r="B31" s="2">
        <v>200</v>
      </c>
      <c r="C31" s="2">
        <f t="shared" si="8"/>
        <v>254</v>
      </c>
    </row>
    <row r="32" spans="1:15" hidden="1" x14ac:dyDescent="0.3">
      <c r="B32" s="25">
        <f>SUM(B27:B31)</f>
        <v>3300</v>
      </c>
      <c r="C32" s="25">
        <f>SUM(C27:C31)</f>
        <v>4191</v>
      </c>
    </row>
    <row r="33" spans="1:2" hidden="1" x14ac:dyDescent="0.3"/>
    <row r="34" spans="1:2" hidden="1" x14ac:dyDescent="0.3"/>
    <row r="35" spans="1:2" hidden="1" x14ac:dyDescent="0.3">
      <c r="A35" t="s">
        <v>57</v>
      </c>
    </row>
    <row r="36" spans="1:2" hidden="1" x14ac:dyDescent="0.3"/>
    <row r="37" spans="1:2" hidden="1" x14ac:dyDescent="0.3">
      <c r="A37" t="s">
        <v>58</v>
      </c>
      <c r="B37" s="2">
        <v>150</v>
      </c>
    </row>
    <row r="38" spans="1:2" hidden="1" x14ac:dyDescent="0.3">
      <c r="A38" t="s">
        <v>59</v>
      </c>
      <c r="B38" s="2">
        <f>B37*4</f>
        <v>600</v>
      </c>
    </row>
    <row r="39" spans="1:2" hidden="1" x14ac:dyDescent="0.3">
      <c r="A39" t="s">
        <v>60</v>
      </c>
      <c r="B39" s="2">
        <f>B38*5</f>
        <v>3000</v>
      </c>
    </row>
    <row r="40" spans="1:2" hidden="1" x14ac:dyDescent="0.3"/>
    <row r="41" spans="1:2" hidden="1" x14ac:dyDescent="0.3">
      <c r="A41" t="s">
        <v>61</v>
      </c>
      <c r="B41" s="2">
        <f>B39*12</f>
        <v>36000</v>
      </c>
    </row>
    <row r="42" spans="1:2" hidden="1" x14ac:dyDescent="0.3"/>
    <row r="43" spans="1:2" hidden="1" x14ac:dyDescent="0.3">
      <c r="A43" t="s">
        <v>62</v>
      </c>
      <c r="B43" s="2">
        <f>B37*5*12</f>
        <v>9000</v>
      </c>
    </row>
    <row r="44" spans="1:2" hidden="1" x14ac:dyDescent="0.3">
      <c r="A44" t="s">
        <v>63</v>
      </c>
      <c r="B44" s="2">
        <f>B37*5*5</f>
        <v>3750</v>
      </c>
    </row>
    <row r="45" spans="1:2" hidden="1" x14ac:dyDescent="0.3">
      <c r="A45" t="s">
        <v>64</v>
      </c>
      <c r="B45" s="2">
        <f>B37*5*3</f>
        <v>2250</v>
      </c>
    </row>
    <row r="46" spans="1:2" ht="15" hidden="1" thickBot="1" x14ac:dyDescent="0.35">
      <c r="B46" s="16">
        <f>SUM(B43:B45)</f>
        <v>15000</v>
      </c>
    </row>
  </sheetData>
  <pageMargins left="0.7" right="0.7" top="0.75" bottom="0.75" header="0.3" footer="0.3"/>
  <pageSetup orientation="landscape" horizontalDpi="0" verticalDpi="0"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C115B-D291-4ED0-9A48-15DA5041D0F9}">
  <sheetPr>
    <pageSetUpPr fitToPage="1"/>
  </sheetPr>
  <dimension ref="A1:O35"/>
  <sheetViews>
    <sheetView workbookViewId="0">
      <selection activeCell="N36" sqref="N36"/>
    </sheetView>
  </sheetViews>
  <sheetFormatPr defaultRowHeight="14.4" x14ac:dyDescent="0.3"/>
  <cols>
    <col min="1" max="1" width="33.6640625" bestFit="1" customWidth="1"/>
    <col min="2" max="2" width="11.109375" style="2" bestFit="1" customWidth="1"/>
    <col min="3" max="3" width="9.5546875" style="2" bestFit="1" customWidth="1"/>
    <col min="4" max="4" width="11.5546875" style="2" bestFit="1" customWidth="1"/>
    <col min="5" max="5" width="11.5546875" bestFit="1" customWidth="1"/>
    <col min="6" max="6" width="9.109375" style="5"/>
    <col min="7" max="7" width="14.88671875" customWidth="1"/>
    <col min="8" max="8" width="10.44140625" style="2" customWidth="1"/>
    <col min="9" max="10" width="11.5546875" style="2" bestFit="1" customWidth="1"/>
    <col min="11" max="11" width="10.5546875" bestFit="1" customWidth="1"/>
    <col min="12" max="12" width="10.109375" style="2" bestFit="1" customWidth="1"/>
    <col min="14" max="14" width="9.109375" style="13"/>
    <col min="15" max="15" width="12.6640625" style="2" customWidth="1"/>
  </cols>
  <sheetData>
    <row r="1" spans="1:15" x14ac:dyDescent="0.3">
      <c r="A1" t="s">
        <v>15</v>
      </c>
      <c r="D1" s="3" t="s">
        <v>16</v>
      </c>
      <c r="E1" s="4"/>
    </row>
    <row r="2" spans="1:15" ht="43.2" x14ac:dyDescent="0.3">
      <c r="B2" s="7" t="s">
        <v>18</v>
      </c>
      <c r="C2" s="7" t="s">
        <v>19</v>
      </c>
      <c r="D2" s="7" t="s">
        <v>20</v>
      </c>
      <c r="E2" s="7" t="s">
        <v>21</v>
      </c>
      <c r="F2" s="8" t="s">
        <v>22</v>
      </c>
      <c r="H2" s="9" t="s">
        <v>23</v>
      </c>
      <c r="I2" s="9" t="s">
        <v>24</v>
      </c>
      <c r="J2" s="9" t="s">
        <v>25</v>
      </c>
      <c r="L2" s="9" t="s">
        <v>26</v>
      </c>
      <c r="N2" s="31" t="s">
        <v>27</v>
      </c>
      <c r="O2" s="2" t="s">
        <v>28</v>
      </c>
    </row>
    <row r="3" spans="1:15" x14ac:dyDescent="0.3">
      <c r="A3" t="s">
        <v>29</v>
      </c>
      <c r="B3" s="2">
        <v>40</v>
      </c>
      <c r="C3" s="2">
        <v>42.88</v>
      </c>
      <c r="D3" s="2">
        <f>ROUND(C3*F3+C3,2)</f>
        <v>46.31</v>
      </c>
      <c r="E3" s="2">
        <f>D3*2080</f>
        <v>96324.800000000003</v>
      </c>
      <c r="F3" s="11">
        <v>0.08</v>
      </c>
      <c r="G3" s="12" t="s">
        <v>30</v>
      </c>
      <c r="H3" s="2">
        <v>695.97</v>
      </c>
      <c r="I3" s="2">
        <v>53.24</v>
      </c>
      <c r="J3" s="2">
        <v>14.84</v>
      </c>
      <c r="L3" s="2">
        <f>ROUND(E3*0.08,2)</f>
        <v>7705.98</v>
      </c>
      <c r="N3" s="13">
        <v>8.3400000000000002E-2</v>
      </c>
      <c r="O3" s="2">
        <f>ROUND(E3*N3,2)</f>
        <v>8033.49</v>
      </c>
    </row>
    <row r="4" spans="1:15" x14ac:dyDescent="0.3">
      <c r="A4" t="s">
        <v>31</v>
      </c>
      <c r="B4" s="2">
        <v>40</v>
      </c>
      <c r="C4" s="2">
        <v>13</v>
      </c>
      <c r="D4" s="3">
        <v>13.5</v>
      </c>
      <c r="E4" s="2">
        <f>ROUND(B4*D4,2)*52</f>
        <v>28080</v>
      </c>
      <c r="F4" s="13">
        <f>ROUND((D4-C4)/C4,4)</f>
        <v>3.85E-2</v>
      </c>
      <c r="G4" s="12" t="s">
        <v>32</v>
      </c>
      <c r="H4" s="2">
        <v>666.8</v>
      </c>
      <c r="I4" s="2">
        <v>53.24</v>
      </c>
      <c r="J4" s="2">
        <v>14.84</v>
      </c>
      <c r="L4" s="2">
        <f>ROUND(E4*0.05,2)</f>
        <v>1404</v>
      </c>
      <c r="N4" s="13">
        <v>8.3400000000000002E-2</v>
      </c>
      <c r="O4" s="2">
        <f t="shared" ref="O4:O7" si="0">ROUND(E4*N4,2)</f>
        <v>2341.87</v>
      </c>
    </row>
    <row r="5" spans="1:15" x14ac:dyDescent="0.3">
      <c r="A5" t="s">
        <v>33</v>
      </c>
      <c r="B5" s="2">
        <v>40</v>
      </c>
      <c r="C5" s="2">
        <v>20.100000000000001</v>
      </c>
      <c r="D5" s="3">
        <v>21.8</v>
      </c>
      <c r="E5" s="2">
        <f>ROUND(B5*D5,2)*52</f>
        <v>45344</v>
      </c>
      <c r="F5" s="13">
        <f t="shared" ref="F5:F7" si="1">ROUND((D5-C5)/C5,4)</f>
        <v>8.4599999999999995E-2</v>
      </c>
      <c r="G5" s="12" t="s">
        <v>32</v>
      </c>
      <c r="H5" s="2">
        <v>1733.68</v>
      </c>
      <c r="I5" s="2">
        <v>101.92</v>
      </c>
      <c r="J5" s="2">
        <v>20.83</v>
      </c>
      <c r="L5" s="2">
        <f>ROUND(E5*0.05,2)</f>
        <v>2267.1999999999998</v>
      </c>
      <c r="N5" s="13">
        <v>8.3400000000000002E-2</v>
      </c>
      <c r="O5" s="2">
        <f t="shared" si="0"/>
        <v>3781.69</v>
      </c>
    </row>
    <row r="6" spans="1:15" x14ac:dyDescent="0.3">
      <c r="A6" t="s">
        <v>34</v>
      </c>
      <c r="B6" s="2">
        <v>40</v>
      </c>
      <c r="C6" s="2">
        <v>13</v>
      </c>
      <c r="D6" s="3">
        <v>13.85</v>
      </c>
      <c r="E6" s="2">
        <f t="shared" ref="E6" si="2">ROUND(B6*D6,2)*52</f>
        <v>28808</v>
      </c>
      <c r="F6" s="13">
        <f t="shared" si="1"/>
        <v>6.54E-2</v>
      </c>
      <c r="G6" s="12" t="s">
        <v>32</v>
      </c>
      <c r="H6" s="2">
        <v>666.8</v>
      </c>
      <c r="I6" s="2">
        <v>53.24</v>
      </c>
      <c r="J6" s="2">
        <v>14.84</v>
      </c>
      <c r="L6" s="2">
        <f>ROUND(E6*0.05,2)</f>
        <v>1440.4</v>
      </c>
      <c r="N6" s="13">
        <v>8.3400000000000002E-2</v>
      </c>
      <c r="O6" s="2">
        <f t="shared" si="0"/>
        <v>2402.59</v>
      </c>
    </row>
    <row r="7" spans="1:15" x14ac:dyDescent="0.3">
      <c r="A7" t="s">
        <v>35</v>
      </c>
      <c r="B7" s="2">
        <v>40</v>
      </c>
      <c r="C7" s="14">
        <v>13</v>
      </c>
      <c r="D7" s="15">
        <v>14.5</v>
      </c>
      <c r="E7" s="2">
        <f>ROUND(B7*D7,2)*52</f>
        <v>30160</v>
      </c>
      <c r="F7" s="13">
        <f t="shared" si="1"/>
        <v>0.1154</v>
      </c>
      <c r="G7" s="12" t="s">
        <v>32</v>
      </c>
      <c r="H7" s="2">
        <v>1333.6</v>
      </c>
      <c r="I7" s="2">
        <v>101.92</v>
      </c>
      <c r="J7" s="2">
        <v>20.83</v>
      </c>
      <c r="L7" s="2">
        <f>ROUND(E7*0.05,2)</f>
        <v>1508</v>
      </c>
      <c r="N7" s="13">
        <v>5.1999999999999998E-2</v>
      </c>
      <c r="O7" s="2">
        <f t="shared" si="0"/>
        <v>1568.32</v>
      </c>
    </row>
    <row r="8" spans="1:15" ht="15" thickBot="1" x14ac:dyDescent="0.35">
      <c r="E8" s="16">
        <f>SUM(E3:E7)</f>
        <v>228716.79999999999</v>
      </c>
      <c r="G8" t="s">
        <v>36</v>
      </c>
      <c r="H8" s="17">
        <f>SUM(H3:H7)</f>
        <v>5096.8500000000004</v>
      </c>
      <c r="I8" s="17">
        <f t="shared" ref="I8:J8" si="3">SUM(I3:I7)</f>
        <v>363.56</v>
      </c>
      <c r="J8" s="17">
        <f t="shared" si="3"/>
        <v>86.179999999999993</v>
      </c>
      <c r="L8" s="16">
        <f>SUM(L3:L7)</f>
        <v>14325.58</v>
      </c>
      <c r="O8" s="16">
        <f>SUM(O3:O7)</f>
        <v>18127.96</v>
      </c>
    </row>
    <row r="9" spans="1:15" ht="15.6" thickTop="1" thickBot="1" x14ac:dyDescent="0.35">
      <c r="E9" s="2"/>
      <c r="G9" t="s">
        <v>21</v>
      </c>
      <c r="H9" s="17">
        <f>ROUND(H8*12,0)</f>
        <v>61162</v>
      </c>
      <c r="I9" s="17">
        <f t="shared" ref="I9:J9" si="4">ROUND(I8*12,0)</f>
        <v>4363</v>
      </c>
      <c r="J9" s="17">
        <f t="shared" si="4"/>
        <v>1034</v>
      </c>
      <c r="K9" s="18">
        <f>SUM(H9:J9)</f>
        <v>66559</v>
      </c>
    </row>
    <row r="10" spans="1:15" ht="15" thickTop="1" x14ac:dyDescent="0.3">
      <c r="E10" s="2"/>
      <c r="K10" t="s">
        <v>37</v>
      </c>
      <c r="L10" s="2">
        <v>9500</v>
      </c>
      <c r="N10" s="13">
        <v>0.06</v>
      </c>
      <c r="O10" s="2">
        <f>L10*N10</f>
        <v>570</v>
      </c>
    </row>
    <row r="11" spans="1:15" x14ac:dyDescent="0.3">
      <c r="A11" t="s">
        <v>38</v>
      </c>
      <c r="E11" s="2"/>
      <c r="H11" s="2" t="s">
        <v>39</v>
      </c>
      <c r="J11" s="2">
        <f>SUM(E8)</f>
        <v>228716.79999999999</v>
      </c>
    </row>
    <row r="12" spans="1:15" ht="15" thickBot="1" x14ac:dyDescent="0.35">
      <c r="A12" t="s">
        <v>40</v>
      </c>
      <c r="H12" s="2" t="s">
        <v>41</v>
      </c>
      <c r="O12" s="16">
        <f>SUM(O8:O10)</f>
        <v>18697.96</v>
      </c>
    </row>
    <row r="13" spans="1:15" ht="15.6" thickTop="1" thickBot="1" x14ac:dyDescent="0.35">
      <c r="A13" s="19" t="s">
        <v>65</v>
      </c>
      <c r="F13" s="5" t="s">
        <v>42</v>
      </c>
      <c r="H13" s="2" t="s">
        <v>43</v>
      </c>
      <c r="J13" s="16">
        <f>SUM(J11:J12)</f>
        <v>228716.79999999999</v>
      </c>
      <c r="N13" s="13" t="s">
        <v>44</v>
      </c>
    </row>
    <row r="14" spans="1:15" ht="15" thickTop="1" x14ac:dyDescent="0.3">
      <c r="A14" t="s">
        <v>47</v>
      </c>
      <c r="B14" s="2" t="s">
        <v>48</v>
      </c>
      <c r="C14" s="2" t="s">
        <v>49</v>
      </c>
      <c r="N14" s="13" t="s">
        <v>46</v>
      </c>
    </row>
    <row r="15" spans="1:15" x14ac:dyDescent="0.3">
      <c r="A15" t="str">
        <f>A3</f>
        <v>Cindi Beaudet</v>
      </c>
      <c r="B15" s="2">
        <v>2000</v>
      </c>
      <c r="C15" s="2">
        <f>B15*1.27</f>
        <v>2540</v>
      </c>
      <c r="N15" s="13" t="s">
        <v>50</v>
      </c>
      <c r="O15" s="2">
        <f>-2018.79-311-724.67</f>
        <v>-3054.46</v>
      </c>
    </row>
    <row r="16" spans="1:15" ht="15" thickBot="1" x14ac:dyDescent="0.35">
      <c r="A16" t="str">
        <f t="shared" ref="A16:A19" si="5">A4</f>
        <v>Kyle Means</v>
      </c>
      <c r="B16" s="2">
        <v>200</v>
      </c>
      <c r="C16" s="2">
        <f t="shared" ref="C16:C19" si="6">B16*1.27</f>
        <v>254</v>
      </c>
      <c r="N16" s="20" t="s">
        <v>51</v>
      </c>
      <c r="O16" s="16">
        <f>O12+O15</f>
        <v>15643.5</v>
      </c>
    </row>
    <row r="17" spans="1:15" ht="15" thickTop="1" x14ac:dyDescent="0.3">
      <c r="A17" t="str">
        <f t="shared" si="5"/>
        <v>Joseph Sands</v>
      </c>
      <c r="B17" s="2">
        <v>700</v>
      </c>
      <c r="C17" s="2">
        <f t="shared" si="6"/>
        <v>889</v>
      </c>
    </row>
    <row r="18" spans="1:15" x14ac:dyDescent="0.3">
      <c r="A18" t="str">
        <f t="shared" si="5"/>
        <v>Jarren Skaife</v>
      </c>
      <c r="B18" s="2">
        <v>200</v>
      </c>
      <c r="C18" s="2">
        <f t="shared" si="6"/>
        <v>254</v>
      </c>
      <c r="H18" s="2" t="s">
        <v>66</v>
      </c>
      <c r="I18" s="2" t="s">
        <v>67</v>
      </c>
      <c r="L18"/>
    </row>
    <row r="19" spans="1:15" ht="15" thickBot="1" x14ac:dyDescent="0.35">
      <c r="A19" t="str">
        <f t="shared" si="5"/>
        <v>Michelle Hesselgesser</v>
      </c>
      <c r="B19" s="2">
        <v>200</v>
      </c>
      <c r="C19" s="2">
        <f t="shared" si="6"/>
        <v>254</v>
      </c>
      <c r="H19" s="2">
        <v>141</v>
      </c>
      <c r="I19" s="2">
        <v>106</v>
      </c>
      <c r="L19"/>
    </row>
    <row r="20" spans="1:15" x14ac:dyDescent="0.3">
      <c r="B20" s="25">
        <f>SUM(B15:B19)</f>
        <v>3300</v>
      </c>
      <c r="C20" s="25">
        <f>SUM(C15:C19)</f>
        <v>4191</v>
      </c>
      <c r="H20"/>
      <c r="L20" s="21" t="s">
        <v>54</v>
      </c>
      <c r="M20" s="22"/>
      <c r="N20" s="23"/>
      <c r="O20" s="24">
        <f>ROUND((E8+L10)*0.062,2)</f>
        <v>14769.44</v>
      </c>
    </row>
    <row r="21" spans="1:15" ht="15" thickBot="1" x14ac:dyDescent="0.35">
      <c r="H21"/>
      <c r="L21" s="26" t="s">
        <v>55</v>
      </c>
      <c r="M21" s="27"/>
      <c r="N21" s="28"/>
      <c r="O21" s="29">
        <f>ROUND((E8+L10)*0.0145,2)</f>
        <v>3454.14</v>
      </c>
    </row>
    <row r="22" spans="1:15" x14ac:dyDescent="0.3">
      <c r="L22"/>
    </row>
    <row r="23" spans="1:15" x14ac:dyDescent="0.3">
      <c r="L23"/>
    </row>
    <row r="24" spans="1:15" x14ac:dyDescent="0.3">
      <c r="L24"/>
    </row>
    <row r="25" spans="1:15" x14ac:dyDescent="0.3">
      <c r="A25" t="s">
        <v>58</v>
      </c>
      <c r="B25" s="2">
        <v>150</v>
      </c>
      <c r="L25"/>
    </row>
    <row r="26" spans="1:15" x14ac:dyDescent="0.3">
      <c r="A26" t="s">
        <v>59</v>
      </c>
      <c r="B26" s="2">
        <f>B25*4</f>
        <v>600</v>
      </c>
    </row>
    <row r="27" spans="1:15" x14ac:dyDescent="0.3">
      <c r="A27" t="s">
        <v>60</v>
      </c>
      <c r="B27" s="2">
        <f>B26*5</f>
        <v>3000</v>
      </c>
    </row>
    <row r="29" spans="1:15" x14ac:dyDescent="0.3">
      <c r="A29" t="s">
        <v>61</v>
      </c>
      <c r="B29" s="2">
        <f>B27*12</f>
        <v>36000</v>
      </c>
    </row>
    <row r="31" spans="1:15" x14ac:dyDescent="0.3">
      <c r="A31" t="s">
        <v>62</v>
      </c>
      <c r="B31" s="2">
        <f>B25*5*12</f>
        <v>9000</v>
      </c>
    </row>
    <row r="32" spans="1:15" x14ac:dyDescent="0.3">
      <c r="A32" t="s">
        <v>63</v>
      </c>
      <c r="B32" s="2">
        <f>B25*5*5</f>
        <v>3750</v>
      </c>
    </row>
    <row r="33" spans="1:2" x14ac:dyDescent="0.3">
      <c r="A33" t="s">
        <v>64</v>
      </c>
      <c r="B33" s="2">
        <f>B25*5*3</f>
        <v>2250</v>
      </c>
    </row>
    <row r="34" spans="1:2" ht="15" thickBot="1" x14ac:dyDescent="0.35">
      <c r="B34" s="16">
        <f>SUM(B31:B33)</f>
        <v>15000</v>
      </c>
    </row>
    <row r="35" spans="1:2" ht="15" thickTop="1" x14ac:dyDescent="0.3"/>
  </sheetData>
  <pageMargins left="0.7" right="0.7" top="0.75" bottom="0.75" header="0.3" footer="0.3"/>
  <pageSetup scale="62" orientation="landscape" horizontalDpi="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B015C-06C5-4B68-82ED-A9E8E44331C7}">
  <sheetPr>
    <pageSetUpPr fitToPage="1"/>
  </sheetPr>
  <dimension ref="A1:O28"/>
  <sheetViews>
    <sheetView workbookViewId="0">
      <selection activeCell="D33" sqref="D33"/>
    </sheetView>
  </sheetViews>
  <sheetFormatPr defaultRowHeight="14.4" x14ac:dyDescent="0.3"/>
  <cols>
    <col min="1" max="1" width="33.6640625" bestFit="1" customWidth="1"/>
    <col min="2" max="3" width="9.5546875" style="2" bestFit="1" customWidth="1"/>
    <col min="4" max="4" width="11.5546875" style="2" bestFit="1" customWidth="1"/>
    <col min="5" max="5" width="11.5546875" bestFit="1" customWidth="1"/>
    <col min="6" max="6" width="9.109375" style="5"/>
    <col min="7" max="7" width="9.5546875" customWidth="1"/>
    <col min="8" max="8" width="10.44140625" style="2" customWidth="1"/>
    <col min="9" max="10" width="11.5546875" style="2" bestFit="1" customWidth="1"/>
    <col min="11" max="11" width="10.5546875" bestFit="1" customWidth="1"/>
    <col min="12" max="12" width="10.109375" style="2" bestFit="1" customWidth="1"/>
    <col min="14" max="14" width="9.109375" style="13"/>
    <col min="15" max="15" width="12.6640625" style="2" customWidth="1"/>
  </cols>
  <sheetData>
    <row r="1" spans="1:15" x14ac:dyDescent="0.3">
      <c r="A1" t="s">
        <v>15</v>
      </c>
    </row>
    <row r="2" spans="1:15" ht="43.2" x14ac:dyDescent="0.3">
      <c r="B2" s="7" t="s">
        <v>18</v>
      </c>
      <c r="C2" s="7" t="s">
        <v>19</v>
      </c>
      <c r="D2" s="7" t="s">
        <v>20</v>
      </c>
      <c r="E2" s="7" t="s">
        <v>21</v>
      </c>
      <c r="F2" s="8" t="s">
        <v>22</v>
      </c>
      <c r="H2" s="9" t="s">
        <v>23</v>
      </c>
      <c r="I2" s="9" t="s">
        <v>24</v>
      </c>
      <c r="J2" s="9" t="s">
        <v>25</v>
      </c>
      <c r="L2" s="9" t="s">
        <v>26</v>
      </c>
      <c r="N2" s="31" t="s">
        <v>27</v>
      </c>
      <c r="O2" s="2" t="s">
        <v>28</v>
      </c>
    </row>
    <row r="3" spans="1:15" x14ac:dyDescent="0.3">
      <c r="A3" t="s">
        <v>29</v>
      </c>
      <c r="B3" s="2">
        <v>40</v>
      </c>
      <c r="C3" s="2">
        <v>39.700000000000003</v>
      </c>
      <c r="D3" s="2">
        <f>ROUND(C3*F3+C3,2)</f>
        <v>42.88</v>
      </c>
      <c r="E3" s="2">
        <f>D3*2080</f>
        <v>89190.400000000009</v>
      </c>
      <c r="F3" s="11">
        <v>0.08</v>
      </c>
      <c r="G3" s="2"/>
      <c r="H3" s="2">
        <v>778.45</v>
      </c>
      <c r="I3" s="2">
        <v>53.24</v>
      </c>
      <c r="J3" s="2">
        <v>14.84</v>
      </c>
      <c r="L3" s="2">
        <f>ROUND(E3*0.08,2)</f>
        <v>7135.23</v>
      </c>
      <c r="N3" s="13">
        <v>9.06E-2</v>
      </c>
      <c r="O3" s="2">
        <f>ROUND(E3*N3,2)</f>
        <v>8080.65</v>
      </c>
    </row>
    <row r="4" spans="1:15" x14ac:dyDescent="0.3">
      <c r="A4" t="s">
        <v>68</v>
      </c>
      <c r="B4" s="2">
        <v>40</v>
      </c>
      <c r="C4" s="2">
        <v>15.5</v>
      </c>
      <c r="D4" s="3">
        <v>14.95</v>
      </c>
      <c r="E4" s="2">
        <f>ROUND(B4*D4,2)*52</f>
        <v>31096</v>
      </c>
      <c r="F4" s="13">
        <f>ROUND((D4-C4)/C4,4)</f>
        <v>-3.5499999999999997E-2</v>
      </c>
      <c r="H4" s="2">
        <v>1556.9</v>
      </c>
      <c r="I4" s="2">
        <v>101.92</v>
      </c>
      <c r="J4" s="2">
        <v>20.83</v>
      </c>
      <c r="L4" s="2">
        <f>ROUND(E4*0.05,2)</f>
        <v>1554.8</v>
      </c>
      <c r="N4" s="13">
        <v>9.06E-2</v>
      </c>
      <c r="O4" s="2">
        <f t="shared" ref="O4:O7" si="0">ROUND(E4*N4,2)</f>
        <v>2817.3</v>
      </c>
    </row>
    <row r="5" spans="1:15" x14ac:dyDescent="0.3">
      <c r="A5" t="s">
        <v>33</v>
      </c>
      <c r="B5" s="2">
        <v>40</v>
      </c>
      <c r="C5" s="2">
        <v>18.5</v>
      </c>
      <c r="D5" s="3">
        <v>20.100000000000001</v>
      </c>
      <c r="E5" s="2">
        <f>ROUND(B5*D5,2)*52</f>
        <v>41808</v>
      </c>
      <c r="F5" s="13">
        <f t="shared" ref="F5:F7" si="1">ROUND((D5-C5)/C5,4)</f>
        <v>8.6499999999999994E-2</v>
      </c>
      <c r="G5" s="2"/>
      <c r="H5" s="2">
        <v>1558.8</v>
      </c>
      <c r="I5" s="2">
        <v>101.92</v>
      </c>
      <c r="J5" s="2">
        <v>20.83</v>
      </c>
      <c r="L5" s="2">
        <f>ROUND(E5*0.05,2)</f>
        <v>2090.4</v>
      </c>
      <c r="N5" s="13">
        <v>9.06E-2</v>
      </c>
      <c r="O5" s="2">
        <f t="shared" si="0"/>
        <v>3787.8</v>
      </c>
    </row>
    <row r="6" spans="1:15" x14ac:dyDescent="0.3">
      <c r="A6" t="s">
        <v>34</v>
      </c>
      <c r="B6" s="2">
        <v>40</v>
      </c>
      <c r="C6" s="2">
        <v>12.7</v>
      </c>
      <c r="D6" s="3">
        <v>13</v>
      </c>
      <c r="E6" s="2">
        <f t="shared" ref="E6" si="2">ROUND(B6*D6,2)*52</f>
        <v>27040</v>
      </c>
      <c r="F6" s="13">
        <f t="shared" si="1"/>
        <v>2.3599999999999999E-2</v>
      </c>
      <c r="G6" s="2"/>
      <c r="H6" s="2">
        <v>778.45</v>
      </c>
      <c r="I6" s="2">
        <v>53.24</v>
      </c>
      <c r="J6" s="2">
        <v>14.84</v>
      </c>
      <c r="L6" s="2">
        <f>ROUND(E6*0.05,2)</f>
        <v>1352</v>
      </c>
      <c r="N6" s="13">
        <v>9.06E-2</v>
      </c>
      <c r="O6" s="2">
        <f t="shared" si="0"/>
        <v>2449.8200000000002</v>
      </c>
    </row>
    <row r="7" spans="1:15" x14ac:dyDescent="0.3">
      <c r="B7" s="2">
        <v>40</v>
      </c>
      <c r="C7" s="14">
        <v>13</v>
      </c>
      <c r="D7" s="15">
        <v>13</v>
      </c>
      <c r="E7" s="2">
        <f>ROUND(B7*D7,2)*52</f>
        <v>27040</v>
      </c>
      <c r="F7" s="13">
        <f t="shared" si="1"/>
        <v>0</v>
      </c>
      <c r="G7" s="2"/>
      <c r="H7" s="2">
        <v>1556.9</v>
      </c>
      <c r="I7" s="2">
        <v>101.92</v>
      </c>
      <c r="J7" s="2">
        <v>20.83</v>
      </c>
      <c r="L7" s="2">
        <f>ROUND(E7*0.05,2)</f>
        <v>1352</v>
      </c>
      <c r="N7" s="13">
        <v>5.7000000000000002E-3</v>
      </c>
      <c r="O7" s="2">
        <f t="shared" si="0"/>
        <v>154.13</v>
      </c>
    </row>
    <row r="8" spans="1:15" ht="15" thickBot="1" x14ac:dyDescent="0.35">
      <c r="E8" s="16">
        <f>SUM(E3:E7)</f>
        <v>216174.40000000002</v>
      </c>
      <c r="G8" t="s">
        <v>36</v>
      </c>
      <c r="H8" s="17">
        <f>SUM(H3:H7)</f>
        <v>6229.5</v>
      </c>
      <c r="I8" s="17">
        <f t="shared" ref="I8:J8" si="3">SUM(I3:I7)</f>
        <v>412.24</v>
      </c>
      <c r="J8" s="17">
        <f t="shared" si="3"/>
        <v>92.17</v>
      </c>
      <c r="L8" s="16">
        <f>SUM(L3:L7)</f>
        <v>13484.429999999998</v>
      </c>
      <c r="O8" s="16">
        <f>SUM(O3:O7)</f>
        <v>17289.7</v>
      </c>
    </row>
    <row r="9" spans="1:15" ht="15.6" thickTop="1" thickBot="1" x14ac:dyDescent="0.35">
      <c r="E9" s="2"/>
      <c r="G9" t="s">
        <v>21</v>
      </c>
      <c r="H9" s="17">
        <f>ROUND(H8*12,0)</f>
        <v>74754</v>
      </c>
      <c r="I9" s="17">
        <f t="shared" ref="I9:J9" si="4">ROUND(I8*12,0)</f>
        <v>4947</v>
      </c>
      <c r="J9" s="17">
        <f t="shared" si="4"/>
        <v>1106</v>
      </c>
      <c r="K9" s="18">
        <f>SUM(H9:J9)</f>
        <v>80807</v>
      </c>
    </row>
    <row r="10" spans="1:15" ht="15" thickTop="1" x14ac:dyDescent="0.3">
      <c r="E10" s="2"/>
      <c r="K10" t="s">
        <v>37</v>
      </c>
      <c r="L10" s="2">
        <v>9500</v>
      </c>
      <c r="N10" s="32">
        <v>6.4999999999999997E-3</v>
      </c>
      <c r="O10" s="2">
        <f>L10*N10</f>
        <v>61.75</v>
      </c>
    </row>
    <row r="11" spans="1:15" x14ac:dyDescent="0.3">
      <c r="A11" t="s">
        <v>38</v>
      </c>
      <c r="E11" s="2"/>
      <c r="H11" s="2" t="s">
        <v>39</v>
      </c>
      <c r="J11" s="2">
        <f>SUM(E8)</f>
        <v>216174.40000000002</v>
      </c>
    </row>
    <row r="12" spans="1:15" ht="15" thickBot="1" x14ac:dyDescent="0.35">
      <c r="A12" t="s">
        <v>40</v>
      </c>
      <c r="H12" s="2" t="s">
        <v>41</v>
      </c>
      <c r="O12" s="16">
        <f>SUM(O8:O10)</f>
        <v>17351.45</v>
      </c>
    </row>
    <row r="13" spans="1:15" ht="15.6" thickTop="1" thickBot="1" x14ac:dyDescent="0.35">
      <c r="F13" s="5" t="s">
        <v>42</v>
      </c>
      <c r="H13" s="2" t="s">
        <v>43</v>
      </c>
      <c r="J13" s="16">
        <f>SUM(J11:J12)</f>
        <v>216174.40000000002</v>
      </c>
      <c r="N13" s="13" t="s">
        <v>44</v>
      </c>
    </row>
    <row r="14" spans="1:15" ht="15" thickTop="1" x14ac:dyDescent="0.3">
      <c r="A14" t="s">
        <v>47</v>
      </c>
      <c r="B14" s="2" t="s">
        <v>48</v>
      </c>
      <c r="C14" s="2" t="s">
        <v>49</v>
      </c>
      <c r="N14" s="13" t="s">
        <v>46</v>
      </c>
    </row>
    <row r="15" spans="1:15" x14ac:dyDescent="0.3">
      <c r="A15" t="str">
        <f>A3</f>
        <v>Cindi Beaudet</v>
      </c>
      <c r="B15" s="2">
        <v>1700</v>
      </c>
      <c r="C15" s="2">
        <f>B15*1.27</f>
        <v>2159</v>
      </c>
    </row>
    <row r="16" spans="1:15" x14ac:dyDescent="0.3">
      <c r="A16" t="str">
        <f t="shared" ref="A16:A19" si="5">A4</f>
        <v>Ricky Eufers</v>
      </c>
      <c r="B16" s="2">
        <v>0</v>
      </c>
      <c r="C16" s="2">
        <f t="shared" ref="C16:C19" si="6">B16*1.27</f>
        <v>0</v>
      </c>
      <c r="N16" s="13">
        <v>6.4999999999999997E-3</v>
      </c>
      <c r="O16" s="2" t="s">
        <v>69</v>
      </c>
    </row>
    <row r="17" spans="1:15" x14ac:dyDescent="0.3">
      <c r="A17" t="str">
        <f t="shared" si="5"/>
        <v>Joseph Sands</v>
      </c>
      <c r="B17" s="2">
        <v>500</v>
      </c>
      <c r="C17" s="2">
        <f t="shared" si="6"/>
        <v>635</v>
      </c>
      <c r="N17" s="13">
        <v>5.7000000000000002E-3</v>
      </c>
      <c r="O17" s="2" t="s">
        <v>70</v>
      </c>
    </row>
    <row r="18" spans="1:15" x14ac:dyDescent="0.3">
      <c r="A18" t="str">
        <f t="shared" si="5"/>
        <v>Jarren Skaife</v>
      </c>
      <c r="B18" s="2">
        <v>0</v>
      </c>
      <c r="C18" s="2">
        <f t="shared" si="6"/>
        <v>0</v>
      </c>
      <c r="L18"/>
      <c r="N18" s="13">
        <v>9.06E-2</v>
      </c>
      <c r="O18" s="2" t="s">
        <v>71</v>
      </c>
    </row>
    <row r="19" spans="1:15" x14ac:dyDescent="0.3">
      <c r="A19">
        <f t="shared" si="5"/>
        <v>0</v>
      </c>
      <c r="B19" s="2">
        <v>150</v>
      </c>
      <c r="C19" s="2">
        <f t="shared" si="6"/>
        <v>190.5</v>
      </c>
      <c r="L19"/>
    </row>
    <row r="20" spans="1:15" ht="15" thickBot="1" x14ac:dyDescent="0.35">
      <c r="B20" s="25">
        <f>SUM(B15:B19)</f>
        <v>2350</v>
      </c>
      <c r="C20" s="25">
        <f>SUM(C15:C19)</f>
        <v>2984.5</v>
      </c>
      <c r="L20" t="s">
        <v>54</v>
      </c>
      <c r="O20" s="2">
        <f>ROUND((E8+L10)*0.062,2)</f>
        <v>13991.81</v>
      </c>
    </row>
    <row r="21" spans="1:15" x14ac:dyDescent="0.3">
      <c r="A21" s="21" t="s">
        <v>72</v>
      </c>
      <c r="B21" s="33"/>
      <c r="C21" s="24"/>
      <c r="L21" t="s">
        <v>55</v>
      </c>
      <c r="O21" s="2">
        <f>ROUND((E8+L10)*0.0145,2)</f>
        <v>3272.28</v>
      </c>
    </row>
    <row r="22" spans="1:15" x14ac:dyDescent="0.3">
      <c r="A22" s="34" t="s">
        <v>47</v>
      </c>
      <c r="B22" s="35" t="s">
        <v>48</v>
      </c>
      <c r="C22" s="36" t="s">
        <v>49</v>
      </c>
      <c r="L22"/>
    </row>
    <row r="23" spans="1:15" x14ac:dyDescent="0.3">
      <c r="A23" s="34" t="s">
        <v>29</v>
      </c>
      <c r="B23" s="37">
        <v>1800</v>
      </c>
      <c r="C23" s="36">
        <f>B23*1.27</f>
        <v>2286</v>
      </c>
      <c r="L23"/>
    </row>
    <row r="24" spans="1:15" x14ac:dyDescent="0.3">
      <c r="A24" s="34" t="s">
        <v>68</v>
      </c>
      <c r="B24" s="35">
        <v>0</v>
      </c>
      <c r="C24" s="36">
        <f t="shared" ref="C24:C27" si="7">B24*1.27</f>
        <v>0</v>
      </c>
      <c r="L24"/>
    </row>
    <row r="25" spans="1:15" x14ac:dyDescent="0.3">
      <c r="A25" s="34" t="s">
        <v>33</v>
      </c>
      <c r="B25" s="35">
        <v>600</v>
      </c>
      <c r="C25" s="36">
        <f t="shared" si="7"/>
        <v>762</v>
      </c>
      <c r="L25"/>
    </row>
    <row r="26" spans="1:15" x14ac:dyDescent="0.3">
      <c r="A26" s="34" t="s">
        <v>34</v>
      </c>
      <c r="B26" s="37">
        <v>150</v>
      </c>
      <c r="C26" s="36">
        <f t="shared" si="7"/>
        <v>190.5</v>
      </c>
    </row>
    <row r="27" spans="1:15" x14ac:dyDescent="0.3">
      <c r="A27" s="34" t="s">
        <v>35</v>
      </c>
      <c r="B27" s="35">
        <v>200</v>
      </c>
      <c r="C27" s="36">
        <f t="shared" si="7"/>
        <v>254</v>
      </c>
    </row>
    <row r="28" spans="1:15" ht="15" thickBot="1" x14ac:dyDescent="0.35">
      <c r="A28" s="26"/>
      <c r="B28" s="38">
        <f>SUM(B23:B27)</f>
        <v>2750</v>
      </c>
      <c r="C28" s="39">
        <f>SUM(C23:C27)</f>
        <v>3492.5</v>
      </c>
    </row>
  </sheetData>
  <pageMargins left="0.7" right="0.7" top="0.75" bottom="0.75" header="0.3" footer="0.3"/>
  <pageSetup scale="62" orientation="landscape" horizontalDpi="0"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9630D-1B08-4B62-AE39-A83FF1EC166B}">
  <dimension ref="A1"/>
  <sheetViews>
    <sheetView workbookViewId="0"/>
  </sheetViews>
  <sheetFormatPr defaultRowHeight="14.4" x14ac:dyDescent="0.3"/>
  <sheetData/>
  <pageMargins left="0.7" right="0.7" top="0.75" bottom="0.75" header="0.3" footer="0.3"/>
  <pageSetup orientation="portrait" horizontalDpi="0"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AF877-D476-4F41-81D6-0F7661AB22EF}">
  <dimension ref="A1"/>
  <sheetViews>
    <sheetView topLeftCell="A79" workbookViewId="0">
      <selection activeCell="K124" sqref="K124:K125"/>
    </sheetView>
  </sheetViews>
  <sheetFormatPr defaultRowHeight="14.4" x14ac:dyDescent="0.3"/>
  <sheetData/>
  <pageMargins left="0.7" right="0.7"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30686-73A6-4BD7-B701-BE69A4F5D4B1}">
  <sheetPr codeName="Sheet17"/>
  <dimension ref="A1:AT180"/>
  <sheetViews>
    <sheetView workbookViewId="0">
      <pane xSplit="7" ySplit="1" topLeftCell="H14" activePane="bottomRight" state="frozenSplit"/>
      <selection pane="topRight" activeCell="H1" sqref="H1"/>
      <selection pane="bottomLeft" activeCell="A2" sqref="A2"/>
      <selection pane="bottomRight" activeCell="S1" sqref="H1:S1048576"/>
    </sheetView>
  </sheetViews>
  <sheetFormatPr defaultRowHeight="14.4" x14ac:dyDescent="0.3"/>
  <cols>
    <col min="1" max="6" width="3" style="56" customWidth="1"/>
    <col min="7" max="7" width="27.5546875" style="56" customWidth="1"/>
    <col min="8" max="9" width="7.109375" hidden="1" customWidth="1"/>
    <col min="10" max="10" width="7.88671875" hidden="1" customWidth="1"/>
    <col min="11" max="11" width="8.33203125" hidden="1" customWidth="1"/>
    <col min="12" max="12" width="7.109375" hidden="1" customWidth="1"/>
    <col min="13" max="13" width="7.5546875" hidden="1" customWidth="1"/>
    <col min="14" max="15" width="7.109375" hidden="1" customWidth="1"/>
    <col min="16" max="16" width="7.5546875" hidden="1" customWidth="1"/>
    <col min="17" max="18" width="7.88671875" hidden="1" customWidth="1"/>
    <col min="19" max="19" width="7.109375" hidden="1" customWidth="1"/>
    <col min="20" max="20" width="7.5546875" hidden="1" customWidth="1"/>
    <col min="21" max="23" width="9.5546875" hidden="1" customWidth="1"/>
    <col min="24" max="24" width="7.5546875" hidden="1" customWidth="1"/>
    <col min="25" max="25" width="16.88671875" hidden="1" customWidth="1"/>
    <col min="26" max="26" width="9.5546875" hidden="1" customWidth="1"/>
    <col min="27" max="27" width="9.33203125" style="110" customWidth="1"/>
    <col min="28" max="28" width="22.88671875" style="111" hidden="1" customWidth="1"/>
    <col min="29" max="31" width="9.5546875" style="110" customWidth="1"/>
    <col min="33" max="33" width="9.109375" bestFit="1" customWidth="1"/>
  </cols>
  <sheetData>
    <row r="1" spans="1:46" s="47" customFormat="1" ht="43.8" customHeight="1" thickBot="1" x14ac:dyDescent="0.35">
      <c r="A1" s="57"/>
      <c r="B1" s="57"/>
      <c r="C1" s="57"/>
      <c r="D1" s="57"/>
      <c r="E1" s="57"/>
      <c r="F1" s="57"/>
      <c r="G1" s="57"/>
      <c r="H1" s="58"/>
      <c r="I1" s="58"/>
      <c r="J1" s="58"/>
      <c r="K1" s="58"/>
      <c r="L1" s="58" t="s">
        <v>226</v>
      </c>
      <c r="M1" s="58" t="s">
        <v>227</v>
      </c>
      <c r="N1" s="58" t="s">
        <v>228</v>
      </c>
      <c r="O1" s="58" t="s">
        <v>229</v>
      </c>
      <c r="P1" s="58" t="s">
        <v>230</v>
      </c>
      <c r="Q1" s="58" t="s">
        <v>231</v>
      </c>
      <c r="R1" s="58" t="s">
        <v>232</v>
      </c>
      <c r="S1" s="58" t="s">
        <v>233</v>
      </c>
      <c r="T1" s="58" t="s">
        <v>234</v>
      </c>
      <c r="U1" s="58" t="s">
        <v>267</v>
      </c>
      <c r="V1" s="58" t="s">
        <v>281</v>
      </c>
      <c r="W1" s="58" t="s">
        <v>241</v>
      </c>
      <c r="X1" s="58"/>
      <c r="Y1" s="58" t="s">
        <v>282</v>
      </c>
      <c r="Z1" s="58" t="s">
        <v>286</v>
      </c>
      <c r="AA1" s="101" t="s">
        <v>246</v>
      </c>
      <c r="AB1" s="101"/>
      <c r="AC1" s="112" t="s">
        <v>287</v>
      </c>
      <c r="AD1" s="112" t="s">
        <v>288</v>
      </c>
      <c r="AE1" s="101" t="s">
        <v>289</v>
      </c>
    </row>
    <row r="2" spans="1:46" ht="15" thickTop="1" x14ac:dyDescent="0.3">
      <c r="A2" s="50"/>
      <c r="B2" s="50" t="s">
        <v>4</v>
      </c>
      <c r="C2" s="50"/>
      <c r="D2" s="50"/>
      <c r="E2" s="50"/>
      <c r="F2" s="50"/>
      <c r="G2" s="50"/>
      <c r="H2" s="51"/>
      <c r="I2" s="51"/>
      <c r="J2" s="51"/>
      <c r="K2" s="51"/>
      <c r="L2" s="51"/>
      <c r="M2" s="51"/>
      <c r="N2" s="51"/>
      <c r="O2" s="51"/>
      <c r="P2" s="51"/>
      <c r="Q2" s="51"/>
      <c r="R2" s="51"/>
      <c r="S2" s="51"/>
      <c r="T2" s="51"/>
      <c r="U2" s="51"/>
      <c r="V2" s="51"/>
      <c r="W2" s="51"/>
      <c r="X2" s="51"/>
      <c r="Y2" s="51"/>
      <c r="Z2" s="51"/>
      <c r="AA2" s="60"/>
      <c r="AB2" s="102"/>
      <c r="AC2" s="113"/>
      <c r="AD2" s="113"/>
      <c r="AE2" s="60"/>
    </row>
    <row r="3" spans="1:46" x14ac:dyDescent="0.3">
      <c r="A3" s="50"/>
      <c r="B3" s="50"/>
      <c r="C3" s="50"/>
      <c r="D3" s="50" t="s">
        <v>5</v>
      </c>
      <c r="E3" s="50"/>
      <c r="F3" s="50"/>
      <c r="G3" s="50"/>
      <c r="H3" s="51"/>
      <c r="I3" s="51"/>
      <c r="J3" s="51"/>
      <c r="K3" s="51"/>
      <c r="L3" s="51"/>
      <c r="M3" s="51"/>
      <c r="N3" s="51"/>
      <c r="O3" s="51"/>
      <c r="P3" s="51"/>
      <c r="Q3" s="51"/>
      <c r="R3" s="51"/>
      <c r="S3" s="51"/>
      <c r="T3" s="51"/>
      <c r="U3" s="51"/>
      <c r="V3" s="51"/>
      <c r="W3" s="51"/>
      <c r="X3" s="51"/>
      <c r="Y3" s="51"/>
      <c r="Z3" s="51"/>
      <c r="AA3" s="60"/>
      <c r="AB3" s="102"/>
      <c r="AC3" s="113"/>
      <c r="AD3" s="113"/>
      <c r="AE3" s="60"/>
      <c r="AG3" s="40" t="s">
        <v>303</v>
      </c>
      <c r="AH3" s="40"/>
      <c r="AI3" s="40"/>
      <c r="AJ3" s="40"/>
      <c r="AK3" s="40"/>
      <c r="AL3" s="40"/>
      <c r="AM3" s="40"/>
      <c r="AN3" s="40"/>
      <c r="AO3" s="40"/>
      <c r="AP3" s="40"/>
      <c r="AQ3" s="40"/>
      <c r="AR3" s="40"/>
    </row>
    <row r="4" spans="1:46" x14ac:dyDescent="0.3">
      <c r="A4" s="50"/>
      <c r="B4" s="50"/>
      <c r="C4" s="50"/>
      <c r="D4" s="50"/>
      <c r="E4" s="50" t="s">
        <v>77</v>
      </c>
      <c r="F4" s="50"/>
      <c r="G4" s="50"/>
      <c r="H4" s="51"/>
      <c r="I4" s="51"/>
      <c r="J4" s="51"/>
      <c r="K4" s="51"/>
      <c r="L4" s="51"/>
      <c r="M4" s="51"/>
      <c r="N4" s="51"/>
      <c r="O4" s="51"/>
      <c r="P4" s="51"/>
      <c r="Q4" s="51">
        <f>ROUND(Q5/$Y5,2)</f>
        <v>0.31</v>
      </c>
      <c r="R4" s="51">
        <f t="shared" ref="R4:W4" si="0">ROUND(R5/$Y5,2)</f>
        <v>0.25</v>
      </c>
      <c r="S4" s="51">
        <f t="shared" si="0"/>
        <v>0</v>
      </c>
      <c r="T4" s="51">
        <f t="shared" si="0"/>
        <v>0</v>
      </c>
      <c r="U4" s="51">
        <f t="shared" si="0"/>
        <v>0.1</v>
      </c>
      <c r="V4" s="51">
        <f t="shared" si="0"/>
        <v>0.32</v>
      </c>
      <c r="W4" s="51">
        <f t="shared" si="0"/>
        <v>0.02</v>
      </c>
      <c r="X4" s="51"/>
      <c r="Y4" s="51"/>
      <c r="Z4" s="51"/>
      <c r="AA4" s="60"/>
      <c r="AB4" s="102"/>
      <c r="AC4" s="113"/>
      <c r="AD4" s="113"/>
      <c r="AE4" s="60"/>
      <c r="AG4" s="121" t="s">
        <v>292</v>
      </c>
      <c r="AH4" s="121" t="s">
        <v>293</v>
      </c>
      <c r="AI4" s="121" t="s">
        <v>294</v>
      </c>
      <c r="AJ4" s="121" t="s">
        <v>295</v>
      </c>
      <c r="AK4" s="121" t="s">
        <v>296</v>
      </c>
      <c r="AL4" s="121" t="s">
        <v>297</v>
      </c>
      <c r="AM4" s="121" t="s">
        <v>298</v>
      </c>
      <c r="AN4" s="121" t="s">
        <v>299</v>
      </c>
      <c r="AO4" s="121" t="s">
        <v>300</v>
      </c>
      <c r="AP4" s="121" t="s">
        <v>301</v>
      </c>
      <c r="AQ4" s="121" t="s">
        <v>302</v>
      </c>
      <c r="AR4" s="121" t="s">
        <v>288</v>
      </c>
      <c r="AS4" s="50"/>
    </row>
    <row r="5" spans="1:46" x14ac:dyDescent="0.3">
      <c r="A5" s="50"/>
      <c r="B5" s="50"/>
      <c r="C5" s="50"/>
      <c r="D5" s="50"/>
      <c r="E5" s="50"/>
      <c r="F5" s="50" t="s">
        <v>78</v>
      </c>
      <c r="G5" s="50"/>
      <c r="H5" s="51"/>
      <c r="I5" s="51"/>
      <c r="J5" s="51"/>
      <c r="K5" s="51"/>
      <c r="L5" s="51">
        <v>-4000.33</v>
      </c>
      <c r="M5" s="51">
        <v>0</v>
      </c>
      <c r="N5" s="51">
        <v>0</v>
      </c>
      <c r="O5" s="51">
        <v>0</v>
      </c>
      <c r="P5" s="51">
        <v>0</v>
      </c>
      <c r="Q5" s="51">
        <v>198022.72</v>
      </c>
      <c r="R5" s="51">
        <v>156187.59</v>
      </c>
      <c r="S5" s="51">
        <v>3095.51</v>
      </c>
      <c r="T5" s="51">
        <v>0</v>
      </c>
      <c r="U5" s="51">
        <v>66007.55</v>
      </c>
      <c r="V5" s="51">
        <v>201866.14</v>
      </c>
      <c r="W5" s="51">
        <v>13907</v>
      </c>
      <c r="X5" s="51"/>
      <c r="Y5" s="51">
        <f t="shared" ref="Y5:Y14" si="1">ROUND(SUM(H5:X5),5)</f>
        <v>635086.18000000005</v>
      </c>
      <c r="Z5" s="51">
        <v>625300</v>
      </c>
      <c r="AA5" s="60">
        <v>663000</v>
      </c>
      <c r="AB5" s="102"/>
      <c r="AC5" s="113"/>
      <c r="AD5" s="113"/>
      <c r="AE5" s="60">
        <f>AA5-AD5-(AC5*11)-AG5-AH5-AI5-AJ5-AK5-AL5-AM5-AN5-AO5-AP5-AQ5-AR5</f>
        <v>0</v>
      </c>
      <c r="AG5" s="121"/>
      <c r="AH5" s="121"/>
      <c r="AI5" s="121"/>
      <c r="AJ5" s="121"/>
      <c r="AK5" s="121"/>
      <c r="AL5" s="121">
        <f>663000*0.3</f>
        <v>198900</v>
      </c>
      <c r="AM5" s="121">
        <f>663000*0.25</f>
        <v>165750</v>
      </c>
      <c r="AN5" s="121"/>
      <c r="AO5" s="121"/>
      <c r="AP5" s="121">
        <v>66300</v>
      </c>
      <c r="AQ5" s="121"/>
      <c r="AR5" s="121">
        <f>663000*0.35</f>
        <v>232049.99999999997</v>
      </c>
      <c r="AS5" s="50" t="s">
        <v>78</v>
      </c>
      <c r="AT5" s="50"/>
    </row>
    <row r="6" spans="1:46" x14ac:dyDescent="0.3">
      <c r="A6" s="50"/>
      <c r="B6" s="50"/>
      <c r="C6" s="50"/>
      <c r="D6" s="50"/>
      <c r="E6" s="50"/>
      <c r="F6" s="50" t="s">
        <v>79</v>
      </c>
      <c r="G6" s="50"/>
      <c r="H6" s="51"/>
      <c r="I6" s="51"/>
      <c r="J6" s="51"/>
      <c r="K6" s="51"/>
      <c r="L6" s="51">
        <v>0</v>
      </c>
      <c r="M6" s="51">
        <v>0</v>
      </c>
      <c r="N6" s="51">
        <v>0</v>
      </c>
      <c r="O6" s="51">
        <v>25398.66</v>
      </c>
      <c r="P6" s="51">
        <v>0</v>
      </c>
      <c r="Q6" s="51">
        <v>1708.76</v>
      </c>
      <c r="R6" s="51">
        <v>0</v>
      </c>
      <c r="S6" s="51">
        <v>0</v>
      </c>
      <c r="T6" s="51">
        <v>0</v>
      </c>
      <c r="U6" s="51">
        <v>0</v>
      </c>
      <c r="V6" s="51">
        <v>0</v>
      </c>
      <c r="W6" s="51">
        <v>17730</v>
      </c>
      <c r="X6" s="51"/>
      <c r="Y6" s="51">
        <f t="shared" si="1"/>
        <v>44837.42</v>
      </c>
      <c r="Z6" s="51">
        <v>15000</v>
      </c>
      <c r="AA6" s="60">
        <v>25000</v>
      </c>
      <c r="AB6" s="102" t="s">
        <v>261</v>
      </c>
      <c r="AC6" s="113"/>
      <c r="AD6" s="113"/>
      <c r="AE6" s="60">
        <f t="shared" ref="AE6:AE13" si="2">AA6-AD6-(AC6*11)-AG6-AH6-AI6-AJ6-AK6-AL6-AM6-AN6-AO6-AP6-AQ6-AR6</f>
        <v>0</v>
      </c>
      <c r="AG6" s="121"/>
      <c r="AH6" s="121"/>
      <c r="AI6" s="121"/>
      <c r="AJ6" s="121">
        <v>12500</v>
      </c>
      <c r="AK6" s="121"/>
      <c r="AL6" s="121"/>
      <c r="AM6" s="121"/>
      <c r="AN6" s="121"/>
      <c r="AO6" s="121"/>
      <c r="AP6" s="121"/>
      <c r="AQ6" s="121"/>
      <c r="AR6" s="121">
        <v>12500</v>
      </c>
      <c r="AS6" s="50" t="s">
        <v>79</v>
      </c>
      <c r="AT6" s="50"/>
    </row>
    <row r="7" spans="1:46" x14ac:dyDescent="0.3">
      <c r="A7" s="50"/>
      <c r="B7" s="50"/>
      <c r="C7" s="50"/>
      <c r="D7" s="50"/>
      <c r="E7" s="50"/>
      <c r="F7" s="50" t="s">
        <v>80</v>
      </c>
      <c r="G7" s="50"/>
      <c r="H7" s="51"/>
      <c r="I7" s="51"/>
      <c r="J7" s="51"/>
      <c r="K7" s="51"/>
      <c r="L7" s="51">
        <v>0</v>
      </c>
      <c r="M7" s="51">
        <v>0</v>
      </c>
      <c r="N7" s="51">
        <v>0</v>
      </c>
      <c r="O7" s="51">
        <v>0</v>
      </c>
      <c r="P7" s="51">
        <v>0</v>
      </c>
      <c r="Q7" s="51">
        <v>0</v>
      </c>
      <c r="R7" s="51">
        <v>3744.8</v>
      </c>
      <c r="S7" s="51">
        <v>0</v>
      </c>
      <c r="T7" s="51">
        <v>2285.4699999999998</v>
      </c>
      <c r="U7" s="51">
        <v>0</v>
      </c>
      <c r="V7" s="51">
        <v>4035.74</v>
      </c>
      <c r="W7" s="51">
        <v>260</v>
      </c>
      <c r="X7" s="51"/>
      <c r="Y7" s="51">
        <f t="shared" si="1"/>
        <v>10326.01</v>
      </c>
      <c r="Z7" s="51">
        <v>9000</v>
      </c>
      <c r="AA7" s="60">
        <v>9600</v>
      </c>
      <c r="AB7" s="102" t="s">
        <v>261</v>
      </c>
      <c r="AC7" s="113"/>
      <c r="AD7" s="113"/>
      <c r="AE7" s="60">
        <f t="shared" si="2"/>
        <v>0</v>
      </c>
      <c r="AG7" s="121"/>
      <c r="AH7" s="121"/>
      <c r="AI7" s="121"/>
      <c r="AJ7" s="121"/>
      <c r="AK7" s="121"/>
      <c r="AL7" s="121"/>
      <c r="AM7" s="121">
        <v>3200</v>
      </c>
      <c r="AN7" s="121"/>
      <c r="AO7" s="121">
        <v>3200</v>
      </c>
      <c r="AP7" s="121"/>
      <c r="AQ7" s="121">
        <v>3200</v>
      </c>
      <c r="AR7" s="121"/>
      <c r="AS7" s="50" t="s">
        <v>80</v>
      </c>
      <c r="AT7" s="50"/>
    </row>
    <row r="8" spans="1:46" x14ac:dyDescent="0.3">
      <c r="A8" s="50"/>
      <c r="B8" s="50"/>
      <c r="C8" s="50"/>
      <c r="D8" s="50"/>
      <c r="E8" s="50"/>
      <c r="F8" s="50" t="s">
        <v>81</v>
      </c>
      <c r="G8" s="50"/>
      <c r="H8" s="51"/>
      <c r="I8" s="51"/>
      <c r="J8" s="51"/>
      <c r="K8" s="51"/>
      <c r="L8" s="51">
        <v>0</v>
      </c>
      <c r="M8" s="51">
        <v>0</v>
      </c>
      <c r="N8" s="51">
        <v>0</v>
      </c>
      <c r="O8" s="51">
        <v>0</v>
      </c>
      <c r="P8" s="51">
        <v>0</v>
      </c>
      <c r="Q8" s="51">
        <v>0</v>
      </c>
      <c r="R8" s="51">
        <v>3829.4</v>
      </c>
      <c r="S8" s="51">
        <v>0</v>
      </c>
      <c r="T8" s="51">
        <v>644.45000000000005</v>
      </c>
      <c r="U8" s="51">
        <v>0</v>
      </c>
      <c r="V8" s="51">
        <v>579.12</v>
      </c>
      <c r="W8" s="51">
        <v>2014.63</v>
      </c>
      <c r="X8" s="51"/>
      <c r="Y8" s="51">
        <f t="shared" si="1"/>
        <v>7067.6</v>
      </c>
      <c r="Z8" s="51">
        <v>3500</v>
      </c>
      <c r="AA8" s="60">
        <v>4500</v>
      </c>
      <c r="AB8" s="102" t="s">
        <v>261</v>
      </c>
      <c r="AC8" s="113"/>
      <c r="AD8" s="113"/>
      <c r="AE8" s="60">
        <f t="shared" si="2"/>
        <v>0</v>
      </c>
      <c r="AG8" s="121"/>
      <c r="AH8" s="121"/>
      <c r="AI8" s="121"/>
      <c r="AJ8" s="121"/>
      <c r="AK8" s="121"/>
      <c r="AL8" s="121"/>
      <c r="AM8" s="121">
        <v>3000</v>
      </c>
      <c r="AN8" s="121"/>
      <c r="AO8" s="121"/>
      <c r="AP8" s="121"/>
      <c r="AQ8" s="121"/>
      <c r="AR8" s="121">
        <v>1500</v>
      </c>
      <c r="AS8" s="50" t="s">
        <v>81</v>
      </c>
      <c r="AT8" s="50"/>
    </row>
    <row r="9" spans="1:46" x14ac:dyDescent="0.3">
      <c r="A9" s="50"/>
      <c r="B9" s="50"/>
      <c r="C9" s="50"/>
      <c r="D9" s="50"/>
      <c r="E9" s="50"/>
      <c r="F9" s="50" t="s">
        <v>82</v>
      </c>
      <c r="G9" s="50"/>
      <c r="H9" s="51"/>
      <c r="I9" s="51"/>
      <c r="J9" s="51"/>
      <c r="K9" s="51"/>
      <c r="L9" s="51">
        <v>0</v>
      </c>
      <c r="M9" s="51">
        <v>0</v>
      </c>
      <c r="N9" s="51">
        <v>0</v>
      </c>
      <c r="O9" s="51">
        <v>4889.55</v>
      </c>
      <c r="P9" s="51">
        <v>0</v>
      </c>
      <c r="Q9" s="51">
        <v>0</v>
      </c>
      <c r="R9" s="51">
        <v>0</v>
      </c>
      <c r="S9" s="51">
        <v>0</v>
      </c>
      <c r="T9" s="51">
        <v>0</v>
      </c>
      <c r="U9" s="51">
        <v>0</v>
      </c>
      <c r="V9" s="51">
        <v>0</v>
      </c>
      <c r="W9" s="51">
        <v>-1639</v>
      </c>
      <c r="X9" s="51"/>
      <c r="Y9" s="51">
        <f t="shared" si="1"/>
        <v>3250.55</v>
      </c>
      <c r="Z9" s="51">
        <v>10000</v>
      </c>
      <c r="AA9" s="60">
        <v>10000</v>
      </c>
      <c r="AB9" s="102"/>
      <c r="AC9" s="113"/>
      <c r="AD9" s="113"/>
      <c r="AE9" s="60">
        <f t="shared" si="2"/>
        <v>0</v>
      </c>
      <c r="AG9" s="121"/>
      <c r="AH9" s="121"/>
      <c r="AI9" s="121"/>
      <c r="AJ9" s="121"/>
      <c r="AK9" s="121"/>
      <c r="AL9" s="121"/>
      <c r="AM9" s="121"/>
      <c r="AN9" s="121"/>
      <c r="AO9" s="121"/>
      <c r="AP9" s="121"/>
      <c r="AQ9" s="121"/>
      <c r="AR9" s="121">
        <v>10000</v>
      </c>
      <c r="AS9" s="50" t="s">
        <v>82</v>
      </c>
      <c r="AT9" s="50"/>
    </row>
    <row r="10" spans="1:46" x14ac:dyDescent="0.3">
      <c r="A10" s="50"/>
      <c r="B10" s="50"/>
      <c r="C10" s="50"/>
      <c r="D10" s="50"/>
      <c r="E10" s="50"/>
      <c r="F10" s="50" t="s">
        <v>83</v>
      </c>
      <c r="G10" s="50"/>
      <c r="H10" s="51"/>
      <c r="I10" s="51"/>
      <c r="J10" s="51"/>
      <c r="K10" s="51"/>
      <c r="L10" s="51">
        <v>0</v>
      </c>
      <c r="M10" s="51">
        <v>0</v>
      </c>
      <c r="N10" s="51">
        <v>0</v>
      </c>
      <c r="O10" s="51">
        <v>0</v>
      </c>
      <c r="P10" s="51">
        <v>0</v>
      </c>
      <c r="Q10" s="51">
        <v>0</v>
      </c>
      <c r="R10" s="51">
        <v>43513.8</v>
      </c>
      <c r="S10" s="51">
        <v>0</v>
      </c>
      <c r="T10" s="51">
        <v>0</v>
      </c>
      <c r="U10" s="51">
        <v>0</v>
      </c>
      <c r="V10" s="51">
        <v>0</v>
      </c>
      <c r="W10" s="51">
        <v>41834.04</v>
      </c>
      <c r="X10" s="51"/>
      <c r="Y10" s="51">
        <f t="shared" si="1"/>
        <v>85347.839999999997</v>
      </c>
      <c r="Z10" s="51">
        <v>40000</v>
      </c>
      <c r="AA10" s="60">
        <v>40000</v>
      </c>
      <c r="AB10" s="102"/>
      <c r="AC10" s="113"/>
      <c r="AD10" s="113"/>
      <c r="AE10" s="60">
        <f t="shared" si="2"/>
        <v>0</v>
      </c>
      <c r="AG10" s="121"/>
      <c r="AH10" s="121"/>
      <c r="AI10" s="121"/>
      <c r="AJ10" s="121"/>
      <c r="AK10" s="121"/>
      <c r="AL10" s="121"/>
      <c r="AM10" s="121">
        <v>20000</v>
      </c>
      <c r="AN10" s="121"/>
      <c r="AO10" s="121"/>
      <c r="AP10" s="121"/>
      <c r="AQ10" s="121"/>
      <c r="AR10" s="121">
        <v>20000</v>
      </c>
      <c r="AS10" s="50" t="s">
        <v>83</v>
      </c>
      <c r="AT10" s="50"/>
    </row>
    <row r="11" spans="1:46" x14ac:dyDescent="0.3">
      <c r="A11" s="50"/>
      <c r="B11" s="50"/>
      <c r="C11" s="50"/>
      <c r="D11" s="50"/>
      <c r="E11" s="50"/>
      <c r="F11" s="50" t="s">
        <v>84</v>
      </c>
      <c r="G11" s="50"/>
      <c r="H11" s="51"/>
      <c r="I11" s="51"/>
      <c r="J11" s="51"/>
      <c r="K11" s="51"/>
      <c r="L11" s="51">
        <v>0</v>
      </c>
      <c r="M11" s="51">
        <v>0</v>
      </c>
      <c r="N11" s="51">
        <v>0</v>
      </c>
      <c r="O11" s="51">
        <v>0</v>
      </c>
      <c r="P11" s="51">
        <v>0</v>
      </c>
      <c r="Q11" s="51">
        <v>0</v>
      </c>
      <c r="R11" s="51">
        <v>0</v>
      </c>
      <c r="S11" s="51">
        <v>0</v>
      </c>
      <c r="T11" s="51">
        <v>0</v>
      </c>
      <c r="U11" s="51">
        <v>0</v>
      </c>
      <c r="V11" s="51">
        <v>2204.91</v>
      </c>
      <c r="W11" s="51">
        <v>946.84</v>
      </c>
      <c r="X11" s="51"/>
      <c r="Y11" s="51">
        <f t="shared" si="1"/>
        <v>3151.75</v>
      </c>
      <c r="Z11" s="51">
        <v>7000</v>
      </c>
      <c r="AA11" s="60">
        <v>4000</v>
      </c>
      <c r="AB11" s="102"/>
      <c r="AC11" s="113"/>
      <c r="AD11" s="113"/>
      <c r="AE11" s="60">
        <f t="shared" si="2"/>
        <v>0</v>
      </c>
      <c r="AG11" s="121"/>
      <c r="AH11" s="121"/>
      <c r="AI11" s="121"/>
      <c r="AJ11" s="121"/>
      <c r="AK11" s="121"/>
      <c r="AL11" s="121"/>
      <c r="AM11" s="121"/>
      <c r="AN11" s="121"/>
      <c r="AO11" s="121"/>
      <c r="AP11" s="121"/>
      <c r="AQ11" s="121">
        <v>2000</v>
      </c>
      <c r="AR11" s="121">
        <v>2000</v>
      </c>
      <c r="AS11" s="50" t="s">
        <v>84</v>
      </c>
      <c r="AT11" s="50"/>
    </row>
    <row r="12" spans="1:46" x14ac:dyDescent="0.3">
      <c r="A12" s="50"/>
      <c r="B12" s="50"/>
      <c r="C12" s="50"/>
      <c r="D12" s="50"/>
      <c r="E12" s="50"/>
      <c r="F12" s="50" t="s">
        <v>85</v>
      </c>
      <c r="G12" s="50"/>
      <c r="H12" s="51"/>
      <c r="I12" s="51"/>
      <c r="J12" s="51"/>
      <c r="K12" s="51"/>
      <c r="L12" s="51">
        <v>0</v>
      </c>
      <c r="M12" s="51">
        <v>0</v>
      </c>
      <c r="N12" s="51">
        <v>0</v>
      </c>
      <c r="O12" s="51">
        <v>0</v>
      </c>
      <c r="P12" s="51">
        <v>0</v>
      </c>
      <c r="Q12" s="51">
        <v>0</v>
      </c>
      <c r="R12" s="51">
        <v>5671.54</v>
      </c>
      <c r="S12" s="51">
        <v>0</v>
      </c>
      <c r="T12" s="51">
        <v>0</v>
      </c>
      <c r="U12" s="51">
        <v>0</v>
      </c>
      <c r="V12" s="51">
        <v>5666.49</v>
      </c>
      <c r="W12" s="51">
        <v>143</v>
      </c>
      <c r="X12" s="51"/>
      <c r="Y12" s="51">
        <f t="shared" si="1"/>
        <v>11481.03</v>
      </c>
      <c r="Z12" s="51">
        <v>10000</v>
      </c>
      <c r="AA12" s="60">
        <v>10500</v>
      </c>
      <c r="AB12" s="102"/>
      <c r="AC12" s="113"/>
      <c r="AD12" s="113"/>
      <c r="AE12" s="60">
        <f t="shared" si="2"/>
        <v>0</v>
      </c>
      <c r="AG12" s="121"/>
      <c r="AH12" s="121"/>
      <c r="AI12" s="121"/>
      <c r="AJ12" s="121"/>
      <c r="AK12" s="121"/>
      <c r="AL12" s="121"/>
      <c r="AM12" s="121">
        <v>5250</v>
      </c>
      <c r="AN12" s="121"/>
      <c r="AO12" s="121"/>
      <c r="AP12" s="121"/>
      <c r="AQ12" s="121">
        <v>5250</v>
      </c>
      <c r="AR12" s="121"/>
      <c r="AS12" s="50" t="s">
        <v>85</v>
      </c>
      <c r="AT12" s="50"/>
    </row>
    <row r="13" spans="1:46" ht="15" thickBot="1" x14ac:dyDescent="0.35">
      <c r="A13" s="50"/>
      <c r="B13" s="50"/>
      <c r="C13" s="50"/>
      <c r="D13" s="50"/>
      <c r="E13" s="50"/>
      <c r="F13" s="50" t="s">
        <v>86</v>
      </c>
      <c r="G13" s="50"/>
      <c r="H13" s="52"/>
      <c r="I13" s="52"/>
      <c r="J13" s="52"/>
      <c r="K13" s="52"/>
      <c r="L13" s="52">
        <v>0</v>
      </c>
      <c r="M13" s="52">
        <v>0</v>
      </c>
      <c r="N13" s="52">
        <v>0</v>
      </c>
      <c r="O13" s="52">
        <v>0</v>
      </c>
      <c r="P13" s="52">
        <v>0</v>
      </c>
      <c r="Q13" s="52">
        <v>115.4</v>
      </c>
      <c r="R13" s="52">
        <v>0</v>
      </c>
      <c r="S13" s="52">
        <v>0</v>
      </c>
      <c r="T13" s="52">
        <v>0</v>
      </c>
      <c r="U13" s="52">
        <v>0</v>
      </c>
      <c r="V13" s="52">
        <v>0</v>
      </c>
      <c r="W13" s="52">
        <v>0</v>
      </c>
      <c r="X13" s="52"/>
      <c r="Y13" s="52">
        <f t="shared" si="1"/>
        <v>115.4</v>
      </c>
      <c r="Z13" s="52">
        <v>200</v>
      </c>
      <c r="AA13" s="59">
        <v>200</v>
      </c>
      <c r="AB13" s="103"/>
      <c r="AC13" s="114"/>
      <c r="AD13" s="114"/>
      <c r="AE13" s="60">
        <f t="shared" si="2"/>
        <v>0</v>
      </c>
      <c r="AG13" s="121"/>
      <c r="AH13" s="121"/>
      <c r="AI13" s="121"/>
      <c r="AJ13" s="121"/>
      <c r="AK13" s="121"/>
      <c r="AL13" s="121"/>
      <c r="AM13" s="121"/>
      <c r="AN13" s="121"/>
      <c r="AO13" s="121"/>
      <c r="AP13" s="121"/>
      <c r="AQ13" s="121"/>
      <c r="AR13" s="122">
        <f>AA13</f>
        <v>200</v>
      </c>
      <c r="AS13" s="50" t="s">
        <v>86</v>
      </c>
      <c r="AT13" s="50"/>
    </row>
    <row r="14" spans="1:46" x14ac:dyDescent="0.3">
      <c r="A14" s="50"/>
      <c r="B14" s="50"/>
      <c r="C14" s="50"/>
      <c r="D14" s="50"/>
      <c r="E14" s="50" t="s">
        <v>87</v>
      </c>
      <c r="F14" s="50"/>
      <c r="G14" s="50"/>
      <c r="H14" s="51"/>
      <c r="I14" s="51"/>
      <c r="J14" s="51"/>
      <c r="K14" s="51"/>
      <c r="L14" s="51">
        <f t="shared" ref="L14:W14" si="3">ROUND(SUM(L4:L13),5)</f>
        <v>-4000.33</v>
      </c>
      <c r="M14" s="51">
        <f t="shared" si="3"/>
        <v>0</v>
      </c>
      <c r="N14" s="51">
        <f t="shared" si="3"/>
        <v>0</v>
      </c>
      <c r="O14" s="51">
        <f t="shared" si="3"/>
        <v>30288.21</v>
      </c>
      <c r="P14" s="51">
        <f t="shared" si="3"/>
        <v>0</v>
      </c>
      <c r="Q14" s="51">
        <f t="shared" si="3"/>
        <v>199847.19</v>
      </c>
      <c r="R14" s="51">
        <f t="shared" si="3"/>
        <v>212947.38</v>
      </c>
      <c r="S14" s="51">
        <f t="shared" si="3"/>
        <v>3095.51</v>
      </c>
      <c r="T14" s="51">
        <f t="shared" si="3"/>
        <v>2929.92</v>
      </c>
      <c r="U14" s="51">
        <f t="shared" si="3"/>
        <v>66007.649999999994</v>
      </c>
      <c r="V14" s="51">
        <f t="shared" si="3"/>
        <v>214352.72</v>
      </c>
      <c r="W14" s="51">
        <f t="shared" si="3"/>
        <v>75196.53</v>
      </c>
      <c r="X14" s="51"/>
      <c r="Y14" s="51">
        <f t="shared" si="1"/>
        <v>800664.78</v>
      </c>
      <c r="Z14" s="51">
        <f>ROUND(SUM(Z4:Z13),5)</f>
        <v>720000</v>
      </c>
      <c r="AA14" s="60">
        <f>ROUND(SUM(AA4:AA13),5)</f>
        <v>766800</v>
      </c>
      <c r="AB14" s="102"/>
      <c r="AC14" s="113"/>
      <c r="AD14" s="113"/>
      <c r="AE14" s="60"/>
    </row>
    <row r="15" spans="1:46" x14ac:dyDescent="0.3">
      <c r="A15" s="50"/>
      <c r="B15" s="50"/>
      <c r="C15" s="50"/>
      <c r="D15" s="50"/>
      <c r="E15" s="50" t="s">
        <v>88</v>
      </c>
      <c r="F15" s="50"/>
      <c r="G15" s="50"/>
      <c r="H15" s="51"/>
      <c r="I15" s="51"/>
      <c r="J15" s="51"/>
      <c r="K15" s="51"/>
      <c r="L15" s="51"/>
      <c r="M15" s="51"/>
      <c r="N15" s="51"/>
      <c r="O15" s="51"/>
      <c r="P15" s="51"/>
      <c r="Q15" s="51"/>
      <c r="R15" s="51"/>
      <c r="S15" s="51"/>
      <c r="T15" s="51"/>
      <c r="U15" s="51"/>
      <c r="V15" s="51"/>
      <c r="W15" s="51"/>
      <c r="X15" s="51"/>
      <c r="Y15" s="51"/>
      <c r="Z15" s="51"/>
      <c r="AA15" s="60"/>
      <c r="AB15" s="102"/>
      <c r="AC15" s="113"/>
      <c r="AD15" s="113"/>
      <c r="AE15" s="60"/>
    </row>
    <row r="16" spans="1:46" x14ac:dyDescent="0.3">
      <c r="A16" s="50"/>
      <c r="B16" s="50"/>
      <c r="C16" s="50"/>
      <c r="D16" s="50"/>
      <c r="E16" s="50"/>
      <c r="F16" s="50" t="s">
        <v>89</v>
      </c>
      <c r="G16" s="50"/>
      <c r="H16" s="51"/>
      <c r="I16" s="51"/>
      <c r="J16" s="51"/>
      <c r="K16" s="51"/>
      <c r="L16" s="51">
        <v>603.74</v>
      </c>
      <c r="M16" s="51">
        <v>636.47</v>
      </c>
      <c r="N16" s="51">
        <v>550.29999999999995</v>
      </c>
      <c r="O16" s="51">
        <v>512.91999999999996</v>
      </c>
      <c r="P16" s="51">
        <v>505.03</v>
      </c>
      <c r="Q16" s="51">
        <v>452.33</v>
      </c>
      <c r="R16" s="51">
        <v>7314.37</v>
      </c>
      <c r="S16" s="51">
        <v>420.5</v>
      </c>
      <c r="T16" s="51">
        <v>378.15</v>
      </c>
      <c r="U16" s="51">
        <v>381.98</v>
      </c>
      <c r="V16" s="51">
        <v>432.36</v>
      </c>
      <c r="W16" s="51">
        <v>432.04</v>
      </c>
      <c r="X16" s="51"/>
      <c r="Y16" s="51">
        <f t="shared" ref="Y16:Y21" si="4">ROUND(SUM(H16:X16),5)</f>
        <v>12620.19</v>
      </c>
      <c r="Z16" s="51">
        <v>4000</v>
      </c>
      <c r="AA16" s="60">
        <v>10000</v>
      </c>
      <c r="AB16" s="102" t="s">
        <v>253</v>
      </c>
      <c r="AC16" s="113">
        <f t="shared" ref="AC16:AC68" si="5">ROUND(AA16/12,2)</f>
        <v>833.33</v>
      </c>
      <c r="AD16" s="113">
        <f t="shared" ref="AD16:AD68" si="6">AA16-(AC16*11)</f>
        <v>833.36999999999898</v>
      </c>
      <c r="AE16" s="60">
        <f t="shared" ref="AE16:AE68" si="7">AA16-AD16-(AC16*11)</f>
        <v>0</v>
      </c>
      <c r="AG16" s="4" t="s">
        <v>291</v>
      </c>
      <c r="AH16" s="4"/>
    </row>
    <row r="17" spans="1:36" x14ac:dyDescent="0.3">
      <c r="A17" s="50"/>
      <c r="B17" s="50"/>
      <c r="C17" s="50"/>
      <c r="D17" s="50"/>
      <c r="E17" s="50"/>
      <c r="F17" s="50" t="s">
        <v>90</v>
      </c>
      <c r="G17" s="50"/>
      <c r="H17" s="51"/>
      <c r="I17" s="51"/>
      <c r="J17" s="51"/>
      <c r="K17" s="51"/>
      <c r="L17" s="51">
        <v>4709.55</v>
      </c>
      <c r="M17" s="51">
        <v>9565.7900000000009</v>
      </c>
      <c r="N17" s="51">
        <v>-941.62</v>
      </c>
      <c r="O17" s="51">
        <v>8144.95</v>
      </c>
      <c r="P17" s="51">
        <v>6079.05</v>
      </c>
      <c r="Q17" s="51">
        <v>4930.87</v>
      </c>
      <c r="R17" s="51">
        <v>4937.05</v>
      </c>
      <c r="S17" s="51">
        <v>4807.21</v>
      </c>
      <c r="T17" s="51">
        <v>4995.72</v>
      </c>
      <c r="U17" s="51">
        <v>6212.36</v>
      </c>
      <c r="V17" s="51">
        <v>4787.07</v>
      </c>
      <c r="W17" s="51">
        <v>6667.33</v>
      </c>
      <c r="X17" s="51"/>
      <c r="Y17" s="51">
        <f t="shared" si="4"/>
        <v>64895.33</v>
      </c>
      <c r="Z17" s="51">
        <v>40000</v>
      </c>
      <c r="AA17" s="60">
        <v>50000</v>
      </c>
      <c r="AB17" s="102"/>
      <c r="AC17" s="113">
        <f t="shared" si="5"/>
        <v>4166.67</v>
      </c>
      <c r="AD17" s="113">
        <f t="shared" si="6"/>
        <v>4166.6299999999974</v>
      </c>
      <c r="AE17" s="60">
        <f t="shared" si="7"/>
        <v>0</v>
      </c>
      <c r="AG17" s="4" t="s">
        <v>290</v>
      </c>
      <c r="AH17" s="4"/>
      <c r="AI17" s="4"/>
      <c r="AJ17" s="4"/>
    </row>
    <row r="18" spans="1:36" x14ac:dyDescent="0.3">
      <c r="A18" s="50"/>
      <c r="B18" s="50"/>
      <c r="C18" s="50"/>
      <c r="D18" s="50"/>
      <c r="E18" s="50"/>
      <c r="F18" s="50" t="s">
        <v>91</v>
      </c>
      <c r="G18" s="50"/>
      <c r="H18" s="51"/>
      <c r="I18" s="51"/>
      <c r="J18" s="51"/>
      <c r="K18" s="51"/>
      <c r="L18" s="51">
        <v>0</v>
      </c>
      <c r="M18" s="51">
        <v>0</v>
      </c>
      <c r="N18" s="51">
        <v>2382.91</v>
      </c>
      <c r="O18" s="51">
        <v>164.98</v>
      </c>
      <c r="P18" s="51">
        <v>0</v>
      </c>
      <c r="Q18" s="51">
        <v>1779.4</v>
      </c>
      <c r="R18" s="51">
        <v>208.6</v>
      </c>
      <c r="S18" s="51">
        <v>0</v>
      </c>
      <c r="T18" s="51">
        <v>1194.3699999999999</v>
      </c>
      <c r="U18" s="51">
        <v>83.37</v>
      </c>
      <c r="V18" s="51">
        <v>0</v>
      </c>
      <c r="W18" s="51">
        <v>1026.4000000000001</v>
      </c>
      <c r="X18" s="51"/>
      <c r="Y18" s="51">
        <f t="shared" si="4"/>
        <v>6840.03</v>
      </c>
      <c r="Z18" s="51">
        <v>13000</v>
      </c>
      <c r="AA18" s="60">
        <v>10000</v>
      </c>
      <c r="AB18" s="102" t="s">
        <v>253</v>
      </c>
      <c r="AC18" s="113"/>
      <c r="AD18" s="113"/>
      <c r="AE18" s="60">
        <f>AA18-AD18-(AC18*11)-(AG18*4)</f>
        <v>0</v>
      </c>
      <c r="AG18" s="3">
        <f>AA18/4</f>
        <v>2500</v>
      </c>
    </row>
    <row r="19" spans="1:36" x14ac:dyDescent="0.3">
      <c r="A19" s="50"/>
      <c r="B19" s="50"/>
      <c r="C19" s="50"/>
      <c r="D19" s="50"/>
      <c r="E19" s="50"/>
      <c r="F19" s="50" t="s">
        <v>92</v>
      </c>
      <c r="G19" s="50"/>
      <c r="H19" s="51"/>
      <c r="I19" s="51"/>
      <c r="J19" s="51"/>
      <c r="K19" s="51"/>
      <c r="L19" s="51">
        <v>-854</v>
      </c>
      <c r="M19" s="51">
        <v>0</v>
      </c>
      <c r="N19" s="51">
        <v>541.74</v>
      </c>
      <c r="O19" s="51">
        <v>38.130000000000003</v>
      </c>
      <c r="P19" s="51">
        <v>0</v>
      </c>
      <c r="Q19" s="51">
        <v>411.31</v>
      </c>
      <c r="R19" s="51">
        <v>53.48</v>
      </c>
      <c r="S19" s="51">
        <v>0</v>
      </c>
      <c r="T19" s="51">
        <v>306.22000000000003</v>
      </c>
      <c r="U19" s="51">
        <v>19.61</v>
      </c>
      <c r="V19" s="51">
        <v>0</v>
      </c>
      <c r="W19" s="51">
        <v>241.34</v>
      </c>
      <c r="X19" s="51"/>
      <c r="Y19" s="51">
        <f t="shared" si="4"/>
        <v>757.83</v>
      </c>
      <c r="Z19" s="51">
        <v>3000</v>
      </c>
      <c r="AA19" s="60">
        <v>1000</v>
      </c>
      <c r="AB19" s="102" t="s">
        <v>253</v>
      </c>
      <c r="AC19" s="113"/>
      <c r="AD19" s="113"/>
      <c r="AE19" s="60">
        <f t="shared" ref="AE19:AE20" si="8">AA19-AD19-(AC19*11)-(AG19*4)</f>
        <v>0</v>
      </c>
      <c r="AG19" s="3">
        <f t="shared" ref="AG19:AG20" si="9">AA19/4</f>
        <v>250</v>
      </c>
    </row>
    <row r="20" spans="1:36" ht="23.4" customHeight="1" thickBot="1" x14ac:dyDescent="0.35">
      <c r="A20" s="50"/>
      <c r="B20" s="50"/>
      <c r="C20" s="50"/>
      <c r="D20" s="50"/>
      <c r="E20" s="50"/>
      <c r="F20" s="50" t="s">
        <v>93</v>
      </c>
      <c r="G20" s="50"/>
      <c r="H20" s="52"/>
      <c r="I20" s="52"/>
      <c r="J20" s="52"/>
      <c r="K20" s="52"/>
      <c r="L20" s="52">
        <v>-126</v>
      </c>
      <c r="M20" s="52">
        <v>0</v>
      </c>
      <c r="N20" s="52">
        <v>3663.49</v>
      </c>
      <c r="O20" s="52">
        <v>240.94</v>
      </c>
      <c r="P20" s="52">
        <v>0</v>
      </c>
      <c r="Q20" s="52">
        <v>2598.63</v>
      </c>
      <c r="R20" s="52">
        <v>304.14999999999998</v>
      </c>
      <c r="S20" s="52">
        <v>0</v>
      </c>
      <c r="T20" s="52">
        <v>1741.43</v>
      </c>
      <c r="U20" s="52">
        <v>99.78</v>
      </c>
      <c r="V20" s="52">
        <v>0</v>
      </c>
      <c r="W20" s="52">
        <v>1228.4100000000001</v>
      </c>
      <c r="X20" s="52"/>
      <c r="Y20" s="52">
        <f t="shared" si="4"/>
        <v>9750.83</v>
      </c>
      <c r="Z20" s="52">
        <v>30000</v>
      </c>
      <c r="AA20" s="59">
        <v>20000</v>
      </c>
      <c r="AB20" s="103" t="s">
        <v>283</v>
      </c>
      <c r="AC20" s="114"/>
      <c r="AD20" s="114"/>
      <c r="AE20" s="60">
        <f t="shared" si="8"/>
        <v>0</v>
      </c>
      <c r="AG20" s="3">
        <f t="shared" si="9"/>
        <v>5000</v>
      </c>
    </row>
    <row r="21" spans="1:36" x14ac:dyDescent="0.3">
      <c r="A21" s="50"/>
      <c r="B21" s="50"/>
      <c r="C21" s="50"/>
      <c r="D21" s="50"/>
      <c r="E21" s="50" t="s">
        <v>94</v>
      </c>
      <c r="F21" s="50"/>
      <c r="G21" s="50"/>
      <c r="H21" s="51"/>
      <c r="I21" s="51"/>
      <c r="J21" s="51"/>
      <c r="K21" s="51"/>
      <c r="L21" s="51">
        <f t="shared" ref="L21:W21" si="10">ROUND(SUM(L15:L20),5)</f>
        <v>4333.29</v>
      </c>
      <c r="M21" s="51">
        <f t="shared" si="10"/>
        <v>10202.26</v>
      </c>
      <c r="N21" s="51">
        <f t="shared" si="10"/>
        <v>6196.82</v>
      </c>
      <c r="O21" s="51">
        <f t="shared" si="10"/>
        <v>9101.92</v>
      </c>
      <c r="P21" s="51">
        <f t="shared" si="10"/>
        <v>6584.08</v>
      </c>
      <c r="Q21" s="51">
        <f t="shared" si="10"/>
        <v>10172.540000000001</v>
      </c>
      <c r="R21" s="51">
        <f t="shared" si="10"/>
        <v>12817.65</v>
      </c>
      <c r="S21" s="51">
        <f t="shared" si="10"/>
        <v>5227.71</v>
      </c>
      <c r="T21" s="51">
        <f t="shared" si="10"/>
        <v>8615.89</v>
      </c>
      <c r="U21" s="51">
        <f t="shared" si="10"/>
        <v>6797.1</v>
      </c>
      <c r="V21" s="51">
        <f t="shared" si="10"/>
        <v>5219.43</v>
      </c>
      <c r="W21" s="51">
        <f t="shared" si="10"/>
        <v>9595.52</v>
      </c>
      <c r="X21" s="51"/>
      <c r="Y21" s="51">
        <f t="shared" si="4"/>
        <v>94864.21</v>
      </c>
      <c r="Z21" s="51">
        <f>ROUND(SUM(Z15:Z20),5)</f>
        <v>90000</v>
      </c>
      <c r="AA21" s="60">
        <f>ROUND(SUM(AA15:AA20),5)</f>
        <v>91000</v>
      </c>
      <c r="AB21" s="102"/>
      <c r="AC21" s="113"/>
      <c r="AD21" s="113"/>
      <c r="AE21" s="60"/>
    </row>
    <row r="22" spans="1:36" x14ac:dyDescent="0.3">
      <c r="A22" s="50"/>
      <c r="B22" s="50"/>
      <c r="C22" s="50"/>
      <c r="D22" s="50"/>
      <c r="E22" s="50" t="s">
        <v>95</v>
      </c>
      <c r="F22" s="50"/>
      <c r="G22" s="50"/>
      <c r="H22" s="51"/>
      <c r="I22" s="51"/>
      <c r="J22" s="51"/>
      <c r="K22" s="51"/>
      <c r="L22" s="51"/>
      <c r="M22" s="51"/>
      <c r="N22" s="51"/>
      <c r="O22" s="51"/>
      <c r="P22" s="51"/>
      <c r="Q22" s="51"/>
      <c r="R22" s="51"/>
      <c r="S22" s="51"/>
      <c r="T22" s="51"/>
      <c r="U22" s="51"/>
      <c r="V22" s="51"/>
      <c r="W22" s="51"/>
      <c r="X22" s="51"/>
      <c r="Y22" s="51"/>
      <c r="Z22" s="51"/>
      <c r="AA22" s="60"/>
      <c r="AB22" s="102"/>
      <c r="AC22" s="113"/>
      <c r="AD22" s="113"/>
      <c r="AE22" s="60"/>
    </row>
    <row r="23" spans="1:36" x14ac:dyDescent="0.3">
      <c r="A23" s="50"/>
      <c r="B23" s="50"/>
      <c r="C23" s="50"/>
      <c r="D23" s="50"/>
      <c r="E23" s="50"/>
      <c r="F23" s="50" t="s">
        <v>96</v>
      </c>
      <c r="G23" s="50"/>
      <c r="H23" s="51"/>
      <c r="I23" s="51"/>
      <c r="J23" s="51"/>
      <c r="K23" s="51"/>
      <c r="L23" s="51">
        <v>8225</v>
      </c>
      <c r="M23" s="51">
        <v>10866.67</v>
      </c>
      <c r="N23" s="51">
        <v>9500</v>
      </c>
      <c r="O23" s="51">
        <v>25066.67</v>
      </c>
      <c r="P23" s="51">
        <v>7800</v>
      </c>
      <c r="Q23" s="51">
        <v>20950</v>
      </c>
      <c r="R23" s="51">
        <v>19000</v>
      </c>
      <c r="S23" s="51">
        <v>24450</v>
      </c>
      <c r="T23" s="51">
        <v>22500</v>
      </c>
      <c r="U23" s="51">
        <v>12325</v>
      </c>
      <c r="V23" s="51">
        <v>7500</v>
      </c>
      <c r="W23" s="51">
        <v>12018</v>
      </c>
      <c r="X23" s="51"/>
      <c r="Y23" s="51">
        <f t="shared" ref="Y23:Y34" si="11">ROUND(SUM(H23:X23),5)</f>
        <v>180201.34</v>
      </c>
      <c r="Z23" s="51">
        <v>120000</v>
      </c>
      <c r="AA23" s="60">
        <v>165000</v>
      </c>
      <c r="AB23" s="102" t="s">
        <v>253</v>
      </c>
      <c r="AC23" s="113">
        <f t="shared" si="5"/>
        <v>13750</v>
      </c>
      <c r="AD23" s="113">
        <f t="shared" si="6"/>
        <v>13750</v>
      </c>
      <c r="AE23" s="60">
        <f t="shared" si="7"/>
        <v>0</v>
      </c>
    </row>
    <row r="24" spans="1:36" x14ac:dyDescent="0.3">
      <c r="A24" s="50"/>
      <c r="B24" s="50"/>
      <c r="C24" s="50"/>
      <c r="D24" s="50"/>
      <c r="E24" s="50"/>
      <c r="F24" s="50" t="s">
        <v>97</v>
      </c>
      <c r="G24" s="50"/>
      <c r="H24" s="51"/>
      <c r="I24" s="51"/>
      <c r="J24" s="51"/>
      <c r="K24" s="51"/>
      <c r="L24" s="51">
        <v>1200</v>
      </c>
      <c r="M24" s="51">
        <v>1410</v>
      </c>
      <c r="N24" s="51">
        <v>1250</v>
      </c>
      <c r="O24" s="51">
        <v>2500</v>
      </c>
      <c r="P24" s="51">
        <v>500</v>
      </c>
      <c r="Q24" s="51">
        <v>2000</v>
      </c>
      <c r="R24" s="51">
        <v>1250</v>
      </c>
      <c r="S24" s="51">
        <v>1910</v>
      </c>
      <c r="T24" s="51">
        <v>2500</v>
      </c>
      <c r="U24" s="51">
        <v>1450</v>
      </c>
      <c r="V24" s="51">
        <v>1500</v>
      </c>
      <c r="W24" s="51">
        <v>1650</v>
      </c>
      <c r="X24" s="51"/>
      <c r="Y24" s="51">
        <f t="shared" si="11"/>
        <v>19120</v>
      </c>
      <c r="Z24" s="51">
        <v>12000</v>
      </c>
      <c r="AA24" s="60">
        <v>18000</v>
      </c>
      <c r="AB24" s="102"/>
      <c r="AC24" s="113">
        <f t="shared" si="5"/>
        <v>1500</v>
      </c>
      <c r="AD24" s="113">
        <f t="shared" si="6"/>
        <v>1500</v>
      </c>
      <c r="AE24" s="60">
        <f t="shared" si="7"/>
        <v>0</v>
      </c>
    </row>
    <row r="25" spans="1:36" x14ac:dyDescent="0.3">
      <c r="A25" s="50"/>
      <c r="B25" s="50"/>
      <c r="C25" s="50"/>
      <c r="D25" s="50"/>
      <c r="E25" s="50"/>
      <c r="F25" s="50" t="s">
        <v>235</v>
      </c>
      <c r="G25" s="50"/>
      <c r="H25" s="51"/>
      <c r="I25" s="51"/>
      <c r="J25" s="51"/>
      <c r="K25" s="51"/>
      <c r="L25" s="51">
        <v>0</v>
      </c>
      <c r="M25" s="51">
        <v>0</v>
      </c>
      <c r="N25" s="51">
        <v>0</v>
      </c>
      <c r="O25" s="51">
        <v>0</v>
      </c>
      <c r="P25" s="51">
        <v>0</v>
      </c>
      <c r="Q25" s="51">
        <v>450</v>
      </c>
      <c r="R25" s="51">
        <v>0</v>
      </c>
      <c r="S25" s="51">
        <v>450</v>
      </c>
      <c r="T25" s="51">
        <v>0</v>
      </c>
      <c r="U25" s="51">
        <v>225</v>
      </c>
      <c r="V25" s="51">
        <v>0</v>
      </c>
      <c r="W25" s="51">
        <v>455</v>
      </c>
      <c r="X25" s="51"/>
      <c r="Y25" s="51">
        <f t="shared" si="11"/>
        <v>1580</v>
      </c>
      <c r="Z25" s="51">
        <v>0</v>
      </c>
      <c r="AA25" s="60">
        <v>3000</v>
      </c>
      <c r="AB25" s="102"/>
      <c r="AC25" s="113">
        <f t="shared" si="5"/>
        <v>250</v>
      </c>
      <c r="AD25" s="113">
        <f t="shared" si="6"/>
        <v>250</v>
      </c>
      <c r="AE25" s="60">
        <f t="shared" si="7"/>
        <v>0</v>
      </c>
    </row>
    <row r="26" spans="1:36" x14ac:dyDescent="0.3">
      <c r="A26" s="50"/>
      <c r="B26" s="50"/>
      <c r="C26" s="50"/>
      <c r="D26" s="50"/>
      <c r="E26" s="50"/>
      <c r="F26" s="50" t="s">
        <v>98</v>
      </c>
      <c r="G26" s="50"/>
      <c r="H26" s="51"/>
      <c r="I26" s="51"/>
      <c r="J26" s="51"/>
      <c r="K26" s="51"/>
      <c r="L26" s="51">
        <v>3650</v>
      </c>
      <c r="M26" s="51">
        <v>3250</v>
      </c>
      <c r="N26" s="51">
        <v>2800</v>
      </c>
      <c r="O26" s="51">
        <v>6100</v>
      </c>
      <c r="P26" s="51">
        <v>100</v>
      </c>
      <c r="Q26" s="51">
        <v>4900</v>
      </c>
      <c r="R26" s="51">
        <v>3500</v>
      </c>
      <c r="S26" s="51">
        <v>7650</v>
      </c>
      <c r="T26" s="51">
        <v>8000</v>
      </c>
      <c r="U26" s="51">
        <v>3700</v>
      </c>
      <c r="V26" s="51">
        <v>2050</v>
      </c>
      <c r="W26" s="51">
        <v>6100</v>
      </c>
      <c r="X26" s="51"/>
      <c r="Y26" s="51">
        <f t="shared" si="11"/>
        <v>51800</v>
      </c>
      <c r="Z26" s="51">
        <v>30000</v>
      </c>
      <c r="AA26" s="60">
        <v>47000</v>
      </c>
      <c r="AB26" s="102"/>
      <c r="AC26" s="113">
        <f t="shared" si="5"/>
        <v>3916.67</v>
      </c>
      <c r="AD26" s="113">
        <f t="shared" si="6"/>
        <v>3916.6299999999974</v>
      </c>
      <c r="AE26" s="60">
        <f t="shared" si="7"/>
        <v>0</v>
      </c>
    </row>
    <row r="27" spans="1:36" x14ac:dyDescent="0.3">
      <c r="A27" s="50"/>
      <c r="B27" s="50"/>
      <c r="C27" s="50"/>
      <c r="D27" s="50"/>
      <c r="E27" s="50"/>
      <c r="F27" s="50" t="s">
        <v>99</v>
      </c>
      <c r="G27" s="50"/>
      <c r="H27" s="51"/>
      <c r="I27" s="51"/>
      <c r="J27" s="51"/>
      <c r="K27" s="51"/>
      <c r="L27" s="51">
        <v>2500</v>
      </c>
      <c r="M27" s="51">
        <v>6083.33</v>
      </c>
      <c r="N27" s="51">
        <v>16450</v>
      </c>
      <c r="O27" s="51">
        <v>17583.330000000002</v>
      </c>
      <c r="P27" s="51">
        <v>0</v>
      </c>
      <c r="Q27" s="51">
        <v>3050</v>
      </c>
      <c r="R27" s="51">
        <v>4000</v>
      </c>
      <c r="S27" s="51">
        <v>9050</v>
      </c>
      <c r="T27" s="51">
        <v>16650</v>
      </c>
      <c r="U27" s="51">
        <v>2675</v>
      </c>
      <c r="V27" s="51">
        <v>5800</v>
      </c>
      <c r="W27" s="51">
        <v>9282</v>
      </c>
      <c r="X27" s="51"/>
      <c r="Y27" s="51">
        <f t="shared" si="11"/>
        <v>93123.66</v>
      </c>
      <c r="Z27" s="51">
        <v>67000</v>
      </c>
      <c r="AA27" s="60">
        <v>70000</v>
      </c>
      <c r="AB27" s="102"/>
      <c r="AC27" s="113">
        <f t="shared" si="5"/>
        <v>5833.33</v>
      </c>
      <c r="AD27" s="113">
        <f t="shared" si="6"/>
        <v>5833.3700000000026</v>
      </c>
      <c r="AE27" s="60">
        <f t="shared" si="7"/>
        <v>0</v>
      </c>
    </row>
    <row r="28" spans="1:36" x14ac:dyDescent="0.3">
      <c r="A28" s="50"/>
      <c r="B28" s="50"/>
      <c r="C28" s="50"/>
      <c r="D28" s="50"/>
      <c r="E28" s="50"/>
      <c r="F28" s="50" t="s">
        <v>100</v>
      </c>
      <c r="G28" s="50"/>
      <c r="H28" s="51"/>
      <c r="I28" s="51"/>
      <c r="J28" s="51"/>
      <c r="K28" s="51"/>
      <c r="L28" s="51">
        <v>1500</v>
      </c>
      <c r="M28" s="51">
        <v>0</v>
      </c>
      <c r="N28" s="51">
        <v>1600</v>
      </c>
      <c r="O28" s="51">
        <v>0</v>
      </c>
      <c r="P28" s="51">
        <v>3000</v>
      </c>
      <c r="Q28" s="51">
        <v>3100</v>
      </c>
      <c r="R28" s="51">
        <v>0</v>
      </c>
      <c r="S28" s="51">
        <v>3300</v>
      </c>
      <c r="T28" s="51">
        <v>1500</v>
      </c>
      <c r="U28" s="51">
        <v>3100</v>
      </c>
      <c r="V28" s="51">
        <v>0</v>
      </c>
      <c r="W28" s="51">
        <v>2700</v>
      </c>
      <c r="X28" s="51"/>
      <c r="Y28" s="51">
        <f t="shared" si="11"/>
        <v>19800</v>
      </c>
      <c r="Z28" s="51">
        <v>27000</v>
      </c>
      <c r="AA28" s="60">
        <v>17000</v>
      </c>
      <c r="AB28" s="102"/>
      <c r="AC28" s="113">
        <f t="shared" si="5"/>
        <v>1416.67</v>
      </c>
      <c r="AD28" s="113">
        <f t="shared" si="6"/>
        <v>1416.6299999999992</v>
      </c>
      <c r="AE28" s="60">
        <f t="shared" si="7"/>
        <v>0</v>
      </c>
    </row>
    <row r="29" spans="1:36" x14ac:dyDescent="0.3">
      <c r="A29" s="50"/>
      <c r="B29" s="50"/>
      <c r="C29" s="50"/>
      <c r="D29" s="50"/>
      <c r="E29" s="50"/>
      <c r="F29" s="50" t="s">
        <v>201</v>
      </c>
      <c r="G29" s="50"/>
      <c r="H29" s="51"/>
      <c r="I29" s="51"/>
      <c r="J29" s="51"/>
      <c r="K29" s="51"/>
      <c r="L29" s="51">
        <v>0</v>
      </c>
      <c r="M29" s="51">
        <v>0</v>
      </c>
      <c r="N29" s="51">
        <v>0</v>
      </c>
      <c r="O29" s="51">
        <v>0</v>
      </c>
      <c r="P29" s="51">
        <v>300</v>
      </c>
      <c r="Q29" s="51">
        <v>0</v>
      </c>
      <c r="R29" s="51">
        <v>0</v>
      </c>
      <c r="S29" s="51">
        <v>0</v>
      </c>
      <c r="T29" s="51">
        <v>0</v>
      </c>
      <c r="U29" s="51">
        <v>0</v>
      </c>
      <c r="V29" s="51">
        <v>0</v>
      </c>
      <c r="W29" s="51">
        <v>0</v>
      </c>
      <c r="X29" s="51"/>
      <c r="Y29" s="51">
        <f t="shared" si="11"/>
        <v>300</v>
      </c>
      <c r="Z29" s="51">
        <v>300</v>
      </c>
      <c r="AA29" s="60">
        <v>300</v>
      </c>
      <c r="AB29" s="102"/>
      <c r="AC29" s="113">
        <f t="shared" si="5"/>
        <v>25</v>
      </c>
      <c r="AD29" s="113">
        <f t="shared" si="6"/>
        <v>25</v>
      </c>
      <c r="AE29" s="60">
        <f t="shared" si="7"/>
        <v>0</v>
      </c>
    </row>
    <row r="30" spans="1:36" ht="21.6" x14ac:dyDescent="0.3">
      <c r="A30" s="50"/>
      <c r="B30" s="50"/>
      <c r="C30" s="50"/>
      <c r="D30" s="50"/>
      <c r="E30" s="50"/>
      <c r="F30" s="50" t="s">
        <v>236</v>
      </c>
      <c r="G30" s="50"/>
      <c r="H30" s="51"/>
      <c r="I30" s="51"/>
      <c r="J30" s="51"/>
      <c r="K30" s="51"/>
      <c r="L30" s="51">
        <v>0</v>
      </c>
      <c r="M30" s="51">
        <v>0</v>
      </c>
      <c r="N30" s="51">
        <v>0</v>
      </c>
      <c r="O30" s="51">
        <v>-500</v>
      </c>
      <c r="P30" s="51">
        <v>500</v>
      </c>
      <c r="Q30" s="51">
        <v>2000</v>
      </c>
      <c r="R30" s="51">
        <v>1500</v>
      </c>
      <c r="S30" s="51">
        <v>0</v>
      </c>
      <c r="T30" s="51">
        <v>0</v>
      </c>
      <c r="U30" s="51">
        <v>0</v>
      </c>
      <c r="V30" s="51">
        <v>0</v>
      </c>
      <c r="W30" s="51">
        <v>500</v>
      </c>
      <c r="X30" s="51"/>
      <c r="Y30" s="51">
        <f t="shared" si="11"/>
        <v>4000</v>
      </c>
      <c r="Z30" s="51">
        <v>0</v>
      </c>
      <c r="AA30" s="60">
        <v>6500</v>
      </c>
      <c r="AB30" s="102" t="s">
        <v>264</v>
      </c>
      <c r="AC30" s="113">
        <f t="shared" si="5"/>
        <v>541.66999999999996</v>
      </c>
      <c r="AD30" s="113">
        <f t="shared" si="6"/>
        <v>541.63000000000011</v>
      </c>
      <c r="AE30" s="60">
        <f t="shared" si="7"/>
        <v>0</v>
      </c>
    </row>
    <row r="31" spans="1:36" x14ac:dyDescent="0.3">
      <c r="A31" s="50"/>
      <c r="B31" s="50"/>
      <c r="C31" s="50"/>
      <c r="D31" s="50"/>
      <c r="E31" s="50"/>
      <c r="F31" s="50" t="s">
        <v>101</v>
      </c>
      <c r="G31" s="50"/>
      <c r="H31" s="51"/>
      <c r="I31" s="51"/>
      <c r="J31" s="51"/>
      <c r="K31" s="51"/>
      <c r="L31" s="51">
        <v>1750</v>
      </c>
      <c r="M31" s="51">
        <v>950</v>
      </c>
      <c r="N31" s="51">
        <v>785</v>
      </c>
      <c r="O31" s="51">
        <v>1550</v>
      </c>
      <c r="P31" s="51">
        <v>500</v>
      </c>
      <c r="Q31" s="51">
        <v>1320</v>
      </c>
      <c r="R31" s="51">
        <v>1330</v>
      </c>
      <c r="S31" s="51">
        <v>4113.1499999999996</v>
      </c>
      <c r="T31" s="51">
        <v>2765</v>
      </c>
      <c r="U31" s="51">
        <v>985</v>
      </c>
      <c r="V31" s="51">
        <v>400</v>
      </c>
      <c r="W31" s="51">
        <v>1680</v>
      </c>
      <c r="X31" s="51"/>
      <c r="Y31" s="51">
        <f t="shared" si="11"/>
        <v>18128.150000000001</v>
      </c>
      <c r="Z31" s="51">
        <v>12000</v>
      </c>
      <c r="AA31" s="60">
        <v>16000</v>
      </c>
      <c r="AB31" s="102"/>
      <c r="AC31" s="113">
        <f t="shared" si="5"/>
        <v>1333.33</v>
      </c>
      <c r="AD31" s="113">
        <f t="shared" si="6"/>
        <v>1333.3700000000008</v>
      </c>
      <c r="AE31" s="60">
        <f t="shared" si="7"/>
        <v>0</v>
      </c>
    </row>
    <row r="32" spans="1:36" ht="15" thickBot="1" x14ac:dyDescent="0.35">
      <c r="A32" s="50"/>
      <c r="B32" s="50"/>
      <c r="C32" s="50"/>
      <c r="D32" s="50"/>
      <c r="E32" s="50"/>
      <c r="F32" s="50" t="s">
        <v>102</v>
      </c>
      <c r="G32" s="50"/>
      <c r="H32" s="51"/>
      <c r="I32" s="51"/>
      <c r="J32" s="51"/>
      <c r="K32" s="51"/>
      <c r="L32" s="51">
        <v>0</v>
      </c>
      <c r="M32" s="51">
        <v>0</v>
      </c>
      <c r="N32" s="51">
        <v>0</v>
      </c>
      <c r="O32" s="51">
        <v>0</v>
      </c>
      <c r="P32" s="51">
        <v>0</v>
      </c>
      <c r="Q32" s="51">
        <v>0</v>
      </c>
      <c r="R32" s="51">
        <v>0</v>
      </c>
      <c r="S32" s="51">
        <v>0</v>
      </c>
      <c r="T32" s="51">
        <v>0</v>
      </c>
      <c r="U32" s="51">
        <v>0</v>
      </c>
      <c r="V32" s="51">
        <v>0</v>
      </c>
      <c r="W32" s="51">
        <v>0</v>
      </c>
      <c r="X32" s="51"/>
      <c r="Y32" s="51">
        <f t="shared" si="11"/>
        <v>0</v>
      </c>
      <c r="Z32" s="51">
        <v>500</v>
      </c>
      <c r="AA32" s="60">
        <v>400</v>
      </c>
      <c r="AB32" s="102"/>
      <c r="AC32" s="113">
        <f t="shared" si="5"/>
        <v>33.33</v>
      </c>
      <c r="AD32" s="113">
        <f t="shared" si="6"/>
        <v>33.370000000000005</v>
      </c>
      <c r="AE32" s="60">
        <f t="shared" si="7"/>
        <v>0</v>
      </c>
    </row>
    <row r="33" spans="1:31" ht="15" thickBot="1" x14ac:dyDescent="0.35">
      <c r="A33" s="50"/>
      <c r="B33" s="50"/>
      <c r="C33" s="50"/>
      <c r="D33" s="50"/>
      <c r="E33" s="50" t="s">
        <v>103</v>
      </c>
      <c r="F33" s="50"/>
      <c r="G33" s="50"/>
      <c r="H33" s="53"/>
      <c r="I33" s="53"/>
      <c r="J33" s="53"/>
      <c r="K33" s="53"/>
      <c r="L33" s="53">
        <f t="shared" ref="L33:W33" si="12">ROUND(SUM(L22:L32),5)</f>
        <v>18825</v>
      </c>
      <c r="M33" s="53">
        <f t="shared" si="12"/>
        <v>22560</v>
      </c>
      <c r="N33" s="53">
        <f t="shared" si="12"/>
        <v>32385</v>
      </c>
      <c r="O33" s="53">
        <f t="shared" si="12"/>
        <v>52300</v>
      </c>
      <c r="P33" s="53">
        <f t="shared" si="12"/>
        <v>12700</v>
      </c>
      <c r="Q33" s="53">
        <f t="shared" si="12"/>
        <v>37770</v>
      </c>
      <c r="R33" s="53">
        <f t="shared" si="12"/>
        <v>30580</v>
      </c>
      <c r="S33" s="53">
        <f t="shared" si="12"/>
        <v>50923.15</v>
      </c>
      <c r="T33" s="53">
        <f t="shared" si="12"/>
        <v>53915</v>
      </c>
      <c r="U33" s="53">
        <f t="shared" si="12"/>
        <v>24460</v>
      </c>
      <c r="V33" s="53">
        <f t="shared" si="12"/>
        <v>17250</v>
      </c>
      <c r="W33" s="53">
        <f t="shared" si="12"/>
        <v>34385</v>
      </c>
      <c r="X33" s="53"/>
      <c r="Y33" s="53">
        <f t="shared" si="11"/>
        <v>388053.15</v>
      </c>
      <c r="Z33" s="53">
        <f>ROUND(SUM(Z22:Z32),5)</f>
        <v>268800</v>
      </c>
      <c r="AA33" s="78">
        <f>ROUND(SUM(AA22:AA32),5)</f>
        <v>343200</v>
      </c>
      <c r="AB33" s="104"/>
      <c r="AC33" s="115"/>
      <c r="AD33" s="115"/>
      <c r="AE33" s="78"/>
    </row>
    <row r="34" spans="1:31" x14ac:dyDescent="0.3">
      <c r="A34" s="50"/>
      <c r="B34" s="50"/>
      <c r="C34" s="50"/>
      <c r="D34" s="50" t="s">
        <v>6</v>
      </c>
      <c r="E34" s="50"/>
      <c r="F34" s="50"/>
      <c r="G34" s="50"/>
      <c r="H34" s="51"/>
      <c r="I34" s="51"/>
      <c r="J34" s="51"/>
      <c r="K34" s="51"/>
      <c r="L34" s="51">
        <f t="shared" ref="L34:W34" si="13">ROUND(L3+L14+L21+L33,5)</f>
        <v>19157.96</v>
      </c>
      <c r="M34" s="51">
        <f t="shared" si="13"/>
        <v>32762.26</v>
      </c>
      <c r="N34" s="51">
        <f t="shared" si="13"/>
        <v>38581.82</v>
      </c>
      <c r="O34" s="51">
        <f t="shared" si="13"/>
        <v>91690.13</v>
      </c>
      <c r="P34" s="51">
        <f t="shared" si="13"/>
        <v>19284.080000000002</v>
      </c>
      <c r="Q34" s="51">
        <f t="shared" si="13"/>
        <v>247789.73</v>
      </c>
      <c r="R34" s="51">
        <f t="shared" si="13"/>
        <v>256345.03</v>
      </c>
      <c r="S34" s="51">
        <f t="shared" si="13"/>
        <v>59246.37</v>
      </c>
      <c r="T34" s="51">
        <f t="shared" si="13"/>
        <v>65460.81</v>
      </c>
      <c r="U34" s="51">
        <f t="shared" si="13"/>
        <v>97264.75</v>
      </c>
      <c r="V34" s="51">
        <f t="shared" si="13"/>
        <v>236822.15</v>
      </c>
      <c r="W34" s="51">
        <f t="shared" si="13"/>
        <v>119177.05</v>
      </c>
      <c r="X34" s="51"/>
      <c r="Y34" s="51">
        <f t="shared" si="11"/>
        <v>1283582.1399999999</v>
      </c>
      <c r="Z34" s="51">
        <f>ROUND(Z3+Z14+Z21+Z33,5)</f>
        <v>1078800</v>
      </c>
      <c r="AA34" s="60">
        <f>ROUND(AA3+AA14+AA21+AA33,5)</f>
        <v>1201000</v>
      </c>
      <c r="AB34" s="102"/>
      <c r="AC34" s="113"/>
      <c r="AD34" s="113"/>
      <c r="AE34" s="60"/>
    </row>
    <row r="35" spans="1:31" hidden="1" x14ac:dyDescent="0.3">
      <c r="A35" s="50"/>
      <c r="B35" s="50"/>
      <c r="C35" s="50"/>
      <c r="D35" s="50" t="s">
        <v>104</v>
      </c>
      <c r="E35" s="50"/>
      <c r="F35" s="50"/>
      <c r="G35" s="50"/>
      <c r="H35" s="51"/>
      <c r="I35" s="51"/>
      <c r="J35" s="51"/>
      <c r="K35" s="51"/>
      <c r="L35" s="51"/>
      <c r="M35" s="51"/>
      <c r="N35" s="51"/>
      <c r="O35" s="51"/>
      <c r="P35" s="51"/>
      <c r="Q35" s="51"/>
      <c r="R35" s="51"/>
      <c r="S35" s="51"/>
      <c r="T35" s="51"/>
      <c r="U35" s="51"/>
      <c r="V35" s="51"/>
      <c r="W35" s="51"/>
      <c r="X35" s="51"/>
      <c r="Y35" s="51"/>
      <c r="Z35" s="51"/>
      <c r="AA35" s="60"/>
      <c r="AB35" s="102"/>
      <c r="AC35" s="113"/>
      <c r="AD35" s="113"/>
      <c r="AE35" s="60"/>
    </row>
    <row r="36" spans="1:31" hidden="1" x14ac:dyDescent="0.3">
      <c r="A36" s="50"/>
      <c r="B36" s="50"/>
      <c r="C36" s="50"/>
      <c r="D36" s="50"/>
      <c r="E36" s="50" t="s">
        <v>105</v>
      </c>
      <c r="F36" s="50"/>
      <c r="G36" s="50"/>
      <c r="H36" s="51"/>
      <c r="I36" s="51"/>
      <c r="J36" s="51"/>
      <c r="K36" s="51"/>
      <c r="L36" s="51">
        <v>0</v>
      </c>
      <c r="M36" s="51">
        <v>0</v>
      </c>
      <c r="N36" s="51">
        <v>0</v>
      </c>
      <c r="O36" s="51">
        <v>0</v>
      </c>
      <c r="P36" s="51">
        <v>0</v>
      </c>
      <c r="Q36" s="51">
        <v>0</v>
      </c>
      <c r="R36" s="51">
        <v>0</v>
      </c>
      <c r="S36" s="51">
        <v>0</v>
      </c>
      <c r="T36" s="51">
        <v>0</v>
      </c>
      <c r="U36" s="51">
        <v>0</v>
      </c>
      <c r="V36" s="51">
        <v>0</v>
      </c>
      <c r="W36" s="51">
        <v>0</v>
      </c>
      <c r="X36" s="51"/>
      <c r="Y36" s="51">
        <f>ROUND(SUM(H36:X36),5)</f>
        <v>0</v>
      </c>
      <c r="Z36" s="51">
        <v>0</v>
      </c>
      <c r="AA36" s="60">
        <v>0</v>
      </c>
      <c r="AB36" s="102"/>
      <c r="AC36" s="113"/>
      <c r="AD36" s="113"/>
      <c r="AE36" s="60"/>
    </row>
    <row r="37" spans="1:31" ht="15" hidden="1" thickBot="1" x14ac:dyDescent="0.35">
      <c r="A37" s="50"/>
      <c r="B37" s="50"/>
      <c r="C37" s="50"/>
      <c r="D37" s="50" t="s">
        <v>106</v>
      </c>
      <c r="E37" s="50"/>
      <c r="F37" s="50"/>
      <c r="G37" s="50"/>
      <c r="H37" s="53"/>
      <c r="I37" s="53"/>
      <c r="J37" s="53"/>
      <c r="K37" s="53"/>
      <c r="L37" s="53">
        <f t="shared" ref="L37:W37" si="14">ROUND(SUM(L35:L36),5)</f>
        <v>0</v>
      </c>
      <c r="M37" s="53">
        <f t="shared" si="14"/>
        <v>0</v>
      </c>
      <c r="N37" s="53">
        <f t="shared" si="14"/>
        <v>0</v>
      </c>
      <c r="O37" s="53">
        <f t="shared" si="14"/>
        <v>0</v>
      </c>
      <c r="P37" s="53">
        <f t="shared" si="14"/>
        <v>0</v>
      </c>
      <c r="Q37" s="53">
        <f t="shared" si="14"/>
        <v>0</v>
      </c>
      <c r="R37" s="53">
        <f t="shared" si="14"/>
        <v>0</v>
      </c>
      <c r="S37" s="53">
        <f t="shared" si="14"/>
        <v>0</v>
      </c>
      <c r="T37" s="53">
        <f t="shared" si="14"/>
        <v>0</v>
      </c>
      <c r="U37" s="53">
        <f t="shared" si="14"/>
        <v>0</v>
      </c>
      <c r="V37" s="53">
        <f t="shared" si="14"/>
        <v>0</v>
      </c>
      <c r="W37" s="53">
        <f t="shared" si="14"/>
        <v>0</v>
      </c>
      <c r="X37" s="53"/>
      <c r="Y37" s="53">
        <f>ROUND(SUM(H37:X37),5)</f>
        <v>0</v>
      </c>
      <c r="Z37" s="53">
        <f>ROUND(SUM(Z35:Z36),5)</f>
        <v>0</v>
      </c>
      <c r="AA37" s="78">
        <f>ROUND(SUM(AA35:AA36),5)</f>
        <v>0</v>
      </c>
      <c r="AB37" s="104"/>
      <c r="AC37" s="115"/>
      <c r="AD37" s="115"/>
      <c r="AE37" s="78"/>
    </row>
    <row r="38" spans="1:31" hidden="1" x14ac:dyDescent="0.3">
      <c r="A38" s="50"/>
      <c r="B38" s="50"/>
      <c r="C38" s="50" t="s">
        <v>107</v>
      </c>
      <c r="D38" s="50"/>
      <c r="E38" s="50"/>
      <c r="F38" s="50"/>
      <c r="G38" s="50"/>
      <c r="H38" s="51"/>
      <c r="I38" s="51"/>
      <c r="J38" s="51"/>
      <c r="K38" s="51"/>
      <c r="L38" s="51">
        <f t="shared" ref="L38:W38" si="15">ROUND(L34-L37,5)</f>
        <v>19157.96</v>
      </c>
      <c r="M38" s="51">
        <f t="shared" si="15"/>
        <v>32762.26</v>
      </c>
      <c r="N38" s="51">
        <f t="shared" si="15"/>
        <v>38581.82</v>
      </c>
      <c r="O38" s="51">
        <f t="shared" si="15"/>
        <v>91690.13</v>
      </c>
      <c r="P38" s="51">
        <f t="shared" si="15"/>
        <v>19284.080000000002</v>
      </c>
      <c r="Q38" s="51">
        <f t="shared" si="15"/>
        <v>247789.73</v>
      </c>
      <c r="R38" s="51">
        <f t="shared" si="15"/>
        <v>256345.03</v>
      </c>
      <c r="S38" s="51">
        <f t="shared" si="15"/>
        <v>59246.37</v>
      </c>
      <c r="T38" s="51">
        <f t="shared" si="15"/>
        <v>65460.81</v>
      </c>
      <c r="U38" s="51">
        <f t="shared" si="15"/>
        <v>97264.75</v>
      </c>
      <c r="V38" s="51">
        <f t="shared" si="15"/>
        <v>236822.15</v>
      </c>
      <c r="W38" s="51">
        <f t="shared" si="15"/>
        <v>119177.05</v>
      </c>
      <c r="X38" s="51"/>
      <c r="Y38" s="51">
        <f>ROUND(SUM(H38:X38),5)</f>
        <v>1283582.1399999999</v>
      </c>
      <c r="Z38" s="51">
        <f>ROUND(Z34-Z37,5)</f>
        <v>1078800</v>
      </c>
      <c r="AA38" s="60">
        <f>ROUND(AA34-AA37,5)</f>
        <v>1201000</v>
      </c>
      <c r="AB38" s="102"/>
      <c r="AC38" s="113"/>
      <c r="AD38" s="113"/>
      <c r="AE38" s="60"/>
    </row>
    <row r="39" spans="1:31" x14ac:dyDescent="0.3">
      <c r="A39" s="50"/>
      <c r="B39" s="50"/>
      <c r="C39" s="50"/>
      <c r="D39" s="50"/>
      <c r="E39" s="50"/>
      <c r="F39" s="50"/>
      <c r="G39" s="50"/>
      <c r="H39" s="51"/>
      <c r="I39" s="51"/>
      <c r="J39" s="51"/>
      <c r="K39" s="51"/>
      <c r="L39" s="51"/>
      <c r="M39" s="51"/>
      <c r="N39" s="51"/>
      <c r="O39" s="51"/>
      <c r="P39" s="51"/>
      <c r="Q39" s="51"/>
      <c r="R39" s="51"/>
      <c r="S39" s="51"/>
      <c r="T39" s="51"/>
      <c r="U39" s="51"/>
      <c r="V39" s="51"/>
      <c r="W39" s="51"/>
      <c r="X39" s="51"/>
      <c r="Y39" s="51"/>
      <c r="Z39" s="51"/>
      <c r="AA39" s="60"/>
      <c r="AB39" s="102"/>
      <c r="AC39" s="113"/>
      <c r="AD39" s="113"/>
      <c r="AE39" s="60"/>
    </row>
    <row r="40" spans="1:31" x14ac:dyDescent="0.3">
      <c r="A40" s="50"/>
      <c r="B40" s="50"/>
      <c r="C40" s="50"/>
      <c r="D40" s="50"/>
      <c r="E40" s="50"/>
      <c r="F40" s="50"/>
      <c r="G40" s="50"/>
      <c r="H40" s="51"/>
      <c r="I40" s="51"/>
      <c r="J40" s="51"/>
      <c r="K40" s="51"/>
      <c r="L40" s="51"/>
      <c r="M40" s="51"/>
      <c r="N40" s="51"/>
      <c r="O40" s="51"/>
      <c r="P40" s="51"/>
      <c r="Q40" s="51"/>
      <c r="R40" s="51"/>
      <c r="S40" s="51"/>
      <c r="T40" s="51"/>
      <c r="U40" s="51"/>
      <c r="V40" s="51"/>
      <c r="W40" s="51"/>
      <c r="X40" s="51"/>
      <c r="Y40" s="51"/>
      <c r="Z40" s="51"/>
      <c r="AA40" s="60"/>
      <c r="AB40" s="102"/>
      <c r="AC40" s="113"/>
      <c r="AD40" s="113"/>
      <c r="AE40" s="60"/>
    </row>
    <row r="41" spans="1:31" x14ac:dyDescent="0.3">
      <c r="A41" s="50"/>
      <c r="B41" s="50"/>
      <c r="C41" s="50"/>
      <c r="D41" s="50"/>
      <c r="E41" s="50"/>
      <c r="F41" s="50"/>
      <c r="G41" s="50"/>
      <c r="H41" s="51"/>
      <c r="I41" s="51"/>
      <c r="J41" s="51"/>
      <c r="K41" s="51"/>
      <c r="L41" s="51"/>
      <c r="M41" s="51"/>
      <c r="N41" s="51"/>
      <c r="O41" s="51"/>
      <c r="P41" s="51"/>
      <c r="Q41" s="51"/>
      <c r="R41" s="51"/>
      <c r="S41" s="51"/>
      <c r="T41" s="51"/>
      <c r="U41" s="51"/>
      <c r="V41" s="51"/>
      <c r="W41" s="51"/>
      <c r="X41" s="51"/>
      <c r="Y41" s="51"/>
      <c r="Z41" s="51"/>
      <c r="AA41" s="60"/>
      <c r="AB41" s="102"/>
      <c r="AC41" s="113"/>
      <c r="AD41" s="113"/>
      <c r="AE41" s="60"/>
    </row>
    <row r="42" spans="1:31" x14ac:dyDescent="0.3">
      <c r="A42" s="50"/>
      <c r="B42" s="50"/>
      <c r="C42" s="50"/>
      <c r="D42" s="50"/>
      <c r="E42" s="50"/>
      <c r="F42" s="50"/>
      <c r="G42" s="50"/>
      <c r="H42" s="51"/>
      <c r="I42" s="51"/>
      <c r="J42" s="51"/>
      <c r="K42" s="51"/>
      <c r="L42" s="51"/>
      <c r="M42" s="51"/>
      <c r="N42" s="51"/>
      <c r="O42" s="51"/>
      <c r="P42" s="51"/>
      <c r="Q42" s="51"/>
      <c r="R42" s="51"/>
      <c r="S42" s="51"/>
      <c r="T42" s="51"/>
      <c r="U42" s="51"/>
      <c r="V42" s="51"/>
      <c r="W42" s="51"/>
      <c r="X42" s="51"/>
      <c r="Y42" s="51"/>
      <c r="Z42" s="51"/>
      <c r="AA42" s="60"/>
      <c r="AB42" s="102"/>
      <c r="AC42" s="113"/>
      <c r="AD42" s="113"/>
      <c r="AE42" s="60"/>
    </row>
    <row r="43" spans="1:31" x14ac:dyDescent="0.3">
      <c r="A43" s="50"/>
      <c r="B43" s="50"/>
      <c r="C43" s="50"/>
      <c r="D43" s="50"/>
      <c r="E43" s="50"/>
      <c r="F43" s="50"/>
      <c r="G43" s="50"/>
      <c r="H43" s="51"/>
      <c r="I43" s="51"/>
      <c r="J43" s="51"/>
      <c r="K43" s="51"/>
      <c r="L43" s="51"/>
      <c r="M43" s="51"/>
      <c r="N43" s="51"/>
      <c r="O43" s="51"/>
      <c r="P43" s="51"/>
      <c r="Q43" s="51"/>
      <c r="R43" s="51"/>
      <c r="S43" s="51"/>
      <c r="T43" s="51"/>
      <c r="U43" s="51"/>
      <c r="V43" s="51"/>
      <c r="W43" s="51"/>
      <c r="X43" s="51"/>
      <c r="Y43" s="51"/>
      <c r="Z43" s="51"/>
      <c r="AA43" s="60"/>
      <c r="AB43" s="102"/>
      <c r="AC43" s="113"/>
      <c r="AD43" s="113"/>
      <c r="AE43" s="60"/>
    </row>
    <row r="44" spans="1:31" x14ac:dyDescent="0.3">
      <c r="A44" s="50"/>
      <c r="B44" s="50"/>
      <c r="C44" s="50"/>
      <c r="D44" s="50"/>
      <c r="E44" s="50"/>
      <c r="F44" s="50"/>
      <c r="G44" s="50"/>
      <c r="H44" s="51"/>
      <c r="I44" s="51"/>
      <c r="J44" s="51"/>
      <c r="K44" s="51"/>
      <c r="L44" s="51"/>
      <c r="M44" s="51"/>
      <c r="N44" s="51"/>
      <c r="O44" s="51"/>
      <c r="P44" s="51"/>
      <c r="Q44" s="51"/>
      <c r="R44" s="51"/>
      <c r="S44" s="51"/>
      <c r="T44" s="51"/>
      <c r="U44" s="51"/>
      <c r="V44" s="51"/>
      <c r="W44" s="51"/>
      <c r="X44" s="51"/>
      <c r="Y44" s="51"/>
      <c r="Z44" s="51"/>
      <c r="AA44" s="60"/>
      <c r="AB44" s="102"/>
      <c r="AC44" s="113"/>
      <c r="AD44" s="113"/>
      <c r="AE44" s="60"/>
    </row>
    <row r="45" spans="1:31" x14ac:dyDescent="0.3">
      <c r="A45" s="50"/>
      <c r="B45" s="50"/>
      <c r="C45" s="50"/>
      <c r="D45" s="50"/>
      <c r="E45" s="50"/>
      <c r="F45" s="50"/>
      <c r="G45" s="50"/>
      <c r="H45" s="51"/>
      <c r="I45" s="51"/>
      <c r="J45" s="51"/>
      <c r="K45" s="51"/>
      <c r="L45" s="51"/>
      <c r="M45" s="51"/>
      <c r="N45" s="51"/>
      <c r="O45" s="51"/>
      <c r="P45" s="51"/>
      <c r="Q45" s="51"/>
      <c r="R45" s="51"/>
      <c r="S45" s="51"/>
      <c r="T45" s="51"/>
      <c r="U45" s="51"/>
      <c r="V45" s="51"/>
      <c r="W45" s="51"/>
      <c r="X45" s="51"/>
      <c r="Y45" s="51"/>
      <c r="Z45" s="51"/>
      <c r="AA45" s="60"/>
      <c r="AB45" s="102"/>
      <c r="AC45" s="113"/>
      <c r="AD45" s="113"/>
      <c r="AE45" s="60"/>
    </row>
    <row r="46" spans="1:31" x14ac:dyDescent="0.3">
      <c r="A46" s="50"/>
      <c r="B46" s="50"/>
      <c r="C46" s="50"/>
      <c r="D46" s="50"/>
      <c r="E46" s="50"/>
      <c r="F46" s="50"/>
      <c r="G46" s="50"/>
      <c r="H46" s="51"/>
      <c r="I46" s="51"/>
      <c r="J46" s="51"/>
      <c r="K46" s="51"/>
      <c r="L46" s="51"/>
      <c r="M46" s="51"/>
      <c r="N46" s="51"/>
      <c r="O46" s="51"/>
      <c r="P46" s="51"/>
      <c r="Q46" s="51"/>
      <c r="R46" s="51"/>
      <c r="S46" s="51"/>
      <c r="T46" s="51"/>
      <c r="U46" s="51"/>
      <c r="V46" s="51"/>
      <c r="W46" s="51"/>
      <c r="X46" s="51"/>
      <c r="Y46" s="51"/>
      <c r="Z46" s="51"/>
      <c r="AA46" s="60"/>
      <c r="AB46" s="102"/>
      <c r="AC46" s="113"/>
      <c r="AD46" s="113"/>
      <c r="AE46" s="60"/>
    </row>
    <row r="47" spans="1:31" x14ac:dyDescent="0.3">
      <c r="A47" s="50"/>
      <c r="B47" s="50"/>
      <c r="C47" s="50"/>
      <c r="D47" s="50"/>
      <c r="E47" s="50"/>
      <c r="F47" s="50"/>
      <c r="G47" s="50"/>
      <c r="H47" s="51"/>
      <c r="I47" s="51"/>
      <c r="J47" s="51"/>
      <c r="K47" s="51"/>
      <c r="L47" s="51"/>
      <c r="M47" s="51"/>
      <c r="N47" s="51"/>
      <c r="O47" s="51"/>
      <c r="P47" s="51"/>
      <c r="Q47" s="51"/>
      <c r="R47" s="51"/>
      <c r="S47" s="51"/>
      <c r="T47" s="51"/>
      <c r="U47" s="51"/>
      <c r="V47" s="51"/>
      <c r="W47" s="51"/>
      <c r="X47" s="51"/>
      <c r="Y47" s="51"/>
      <c r="Z47" s="51"/>
      <c r="AA47" s="60"/>
      <c r="AB47" s="102"/>
      <c r="AC47" s="113"/>
      <c r="AD47" s="113"/>
      <c r="AE47" s="60"/>
    </row>
    <row r="48" spans="1:31" x14ac:dyDescent="0.3">
      <c r="A48" s="50"/>
      <c r="B48" s="50"/>
      <c r="C48" s="50"/>
      <c r="D48" s="50" t="s">
        <v>7</v>
      </c>
      <c r="E48" s="50"/>
      <c r="F48" s="50"/>
      <c r="G48" s="50"/>
      <c r="H48" s="51"/>
      <c r="I48" s="51"/>
      <c r="J48" s="51"/>
      <c r="K48" s="51"/>
      <c r="L48" s="51"/>
      <c r="M48" s="51"/>
      <c r="N48" s="51"/>
      <c r="O48" s="51"/>
      <c r="P48" s="51"/>
      <c r="Q48" s="51"/>
      <c r="R48" s="51"/>
      <c r="S48" s="51"/>
      <c r="T48" s="51"/>
      <c r="U48" s="51"/>
      <c r="V48" s="51"/>
      <c r="W48" s="51"/>
      <c r="X48" s="51"/>
      <c r="Y48" s="51"/>
      <c r="Z48" s="51"/>
      <c r="AA48" s="60"/>
      <c r="AB48" s="102"/>
      <c r="AC48" s="113"/>
      <c r="AD48" s="113"/>
      <c r="AE48" s="60"/>
    </row>
    <row r="49" spans="1:31" x14ac:dyDescent="0.3">
      <c r="A49" s="50"/>
      <c r="B49" s="50"/>
      <c r="C49" s="50"/>
      <c r="D49" s="50"/>
      <c r="E49" s="50" t="s">
        <v>108</v>
      </c>
      <c r="F49" s="50"/>
      <c r="G49" s="50"/>
      <c r="H49" s="51"/>
      <c r="I49" s="51"/>
      <c r="J49" s="51"/>
      <c r="K49" s="51"/>
      <c r="L49" s="51"/>
      <c r="M49" s="51"/>
      <c r="N49" s="51"/>
      <c r="O49" s="51"/>
      <c r="P49" s="51"/>
      <c r="Q49" s="51"/>
      <c r="R49" s="51"/>
      <c r="S49" s="51"/>
      <c r="T49" s="51"/>
      <c r="U49" s="51"/>
      <c r="V49" s="51"/>
      <c r="W49" s="51"/>
      <c r="X49" s="51"/>
      <c r="Y49" s="51"/>
      <c r="Z49" s="51"/>
      <c r="AA49" s="60"/>
      <c r="AB49" s="102"/>
      <c r="AC49" s="113"/>
      <c r="AD49" s="113"/>
      <c r="AE49" s="60"/>
    </row>
    <row r="50" spans="1:31" x14ac:dyDescent="0.3">
      <c r="A50" s="50"/>
      <c r="B50" s="50"/>
      <c r="C50" s="50"/>
      <c r="D50" s="50"/>
      <c r="E50" s="50"/>
      <c r="F50" s="50" t="s">
        <v>109</v>
      </c>
      <c r="G50" s="50"/>
      <c r="H50" s="51"/>
      <c r="I50" s="51"/>
      <c r="J50" s="51"/>
      <c r="K50" s="51"/>
      <c r="L50" s="51"/>
      <c r="M50" s="51"/>
      <c r="N50" s="51"/>
      <c r="O50" s="51"/>
      <c r="P50" s="51"/>
      <c r="Q50" s="51"/>
      <c r="R50" s="51"/>
      <c r="S50" s="51"/>
      <c r="T50" s="51"/>
      <c r="U50" s="51"/>
      <c r="V50" s="51"/>
      <c r="W50" s="51"/>
      <c r="X50" s="51"/>
      <c r="Y50" s="51"/>
      <c r="Z50" s="51"/>
      <c r="AA50" s="60"/>
      <c r="AB50" s="102"/>
      <c r="AC50" s="113"/>
      <c r="AD50" s="113"/>
      <c r="AE50" s="60"/>
    </row>
    <row r="51" spans="1:31" x14ac:dyDescent="0.3">
      <c r="A51" s="50"/>
      <c r="B51" s="50"/>
      <c r="C51" s="50"/>
      <c r="D51" s="50"/>
      <c r="E51" s="50"/>
      <c r="F51" s="50"/>
      <c r="G51" s="50" t="s">
        <v>110</v>
      </c>
      <c r="H51" s="51"/>
      <c r="I51" s="51"/>
      <c r="J51" s="51"/>
      <c r="K51" s="51"/>
      <c r="L51" s="51">
        <v>8942.48</v>
      </c>
      <c r="M51" s="51">
        <v>16476.650000000001</v>
      </c>
      <c r="N51" s="51">
        <v>17665.79</v>
      </c>
      <c r="O51" s="51">
        <v>27986.11</v>
      </c>
      <c r="P51" s="51">
        <v>14362.23</v>
      </c>
      <c r="Q51" s="51">
        <v>14423.56</v>
      </c>
      <c r="R51" s="51">
        <v>24698.48</v>
      </c>
      <c r="S51" s="51">
        <v>16746.79</v>
      </c>
      <c r="T51" s="51">
        <v>16868.52</v>
      </c>
      <c r="U51" s="51">
        <v>25401.13</v>
      </c>
      <c r="V51" s="51">
        <v>16843.310000000001</v>
      </c>
      <c r="W51" s="51">
        <v>21343.49</v>
      </c>
      <c r="X51" s="51"/>
      <c r="Y51" s="51">
        <f t="shared" ref="Y51:Y56" si="16">ROUND(SUM(H51:X51),5)</f>
        <v>221758.54</v>
      </c>
      <c r="Z51" s="51">
        <v>235000</v>
      </c>
      <c r="AA51" s="60">
        <v>250000</v>
      </c>
      <c r="AB51" s="102" t="s">
        <v>210</v>
      </c>
      <c r="AC51" s="113">
        <f t="shared" si="5"/>
        <v>20833.330000000002</v>
      </c>
      <c r="AD51" s="113">
        <f t="shared" si="6"/>
        <v>20833.369999999995</v>
      </c>
      <c r="AE51" s="60">
        <f t="shared" si="7"/>
        <v>0</v>
      </c>
    </row>
    <row r="52" spans="1:31" ht="21.6" x14ac:dyDescent="0.3">
      <c r="A52" s="50"/>
      <c r="B52" s="50"/>
      <c r="C52" s="50"/>
      <c r="D52" s="50"/>
      <c r="E52" s="50"/>
      <c r="F52" s="50"/>
      <c r="G52" s="50" t="s">
        <v>216</v>
      </c>
      <c r="H52" s="51"/>
      <c r="I52" s="51"/>
      <c r="J52" s="51"/>
      <c r="K52" s="51"/>
      <c r="L52" s="51">
        <v>0</v>
      </c>
      <c r="M52" s="51">
        <v>0</v>
      </c>
      <c r="N52" s="51">
        <v>0</v>
      </c>
      <c r="O52" s="51">
        <v>0</v>
      </c>
      <c r="P52" s="51">
        <v>0</v>
      </c>
      <c r="Q52" s="51">
        <v>0</v>
      </c>
      <c r="R52" s="51">
        <v>0</v>
      </c>
      <c r="S52" s="51">
        <v>0</v>
      </c>
      <c r="T52" s="51">
        <v>0</v>
      </c>
      <c r="U52" s="51">
        <v>0</v>
      </c>
      <c r="V52" s="51">
        <v>0</v>
      </c>
      <c r="W52" s="51">
        <v>0</v>
      </c>
      <c r="X52" s="51"/>
      <c r="Y52" s="51">
        <f t="shared" si="16"/>
        <v>0</v>
      </c>
      <c r="Z52" s="51">
        <v>43680</v>
      </c>
      <c r="AA52" s="60">
        <v>40000</v>
      </c>
      <c r="AB52" s="102" t="s">
        <v>279</v>
      </c>
      <c r="AC52" s="113">
        <f t="shared" si="5"/>
        <v>3333.33</v>
      </c>
      <c r="AD52" s="113">
        <f t="shared" si="6"/>
        <v>3333.3700000000026</v>
      </c>
      <c r="AE52" s="60">
        <f t="shared" si="7"/>
        <v>0</v>
      </c>
    </row>
    <row r="53" spans="1:31" ht="21.6" x14ac:dyDescent="0.3">
      <c r="A53" s="50"/>
      <c r="B53" s="50"/>
      <c r="C53" s="50"/>
      <c r="D53" s="50"/>
      <c r="E53" s="50"/>
      <c r="F53" s="50"/>
      <c r="G53" s="50" t="s">
        <v>111</v>
      </c>
      <c r="H53" s="51"/>
      <c r="I53" s="51"/>
      <c r="J53" s="51"/>
      <c r="K53" s="51"/>
      <c r="L53" s="51">
        <v>0</v>
      </c>
      <c r="M53" s="51">
        <v>0</v>
      </c>
      <c r="N53" s="51">
        <v>0</v>
      </c>
      <c r="O53" s="51">
        <v>0</v>
      </c>
      <c r="P53" s="51">
        <v>0</v>
      </c>
      <c r="Q53" s="51">
        <v>3986.45</v>
      </c>
      <c r="R53" s="51">
        <v>0</v>
      </c>
      <c r="S53" s="51">
        <v>0</v>
      </c>
      <c r="T53" s="51">
        <v>0</v>
      </c>
      <c r="U53" s="51">
        <v>6572.5</v>
      </c>
      <c r="V53" s="51">
        <v>0</v>
      </c>
      <c r="W53" s="51">
        <v>0</v>
      </c>
      <c r="X53" s="51"/>
      <c r="Y53" s="51">
        <f t="shared" si="16"/>
        <v>10558.95</v>
      </c>
      <c r="Z53" s="51">
        <v>4500</v>
      </c>
      <c r="AA53" s="60">
        <v>6000</v>
      </c>
      <c r="AB53" s="102" t="s">
        <v>284</v>
      </c>
      <c r="AC53" s="113">
        <f t="shared" si="5"/>
        <v>500</v>
      </c>
      <c r="AD53" s="113">
        <f t="shared" si="6"/>
        <v>500</v>
      </c>
      <c r="AE53" s="60">
        <f t="shared" si="7"/>
        <v>0</v>
      </c>
    </row>
    <row r="54" spans="1:31" x14ac:dyDescent="0.3">
      <c r="A54" s="50"/>
      <c r="B54" s="50"/>
      <c r="C54" s="50"/>
      <c r="D54" s="50"/>
      <c r="E54" s="50"/>
      <c r="F54" s="50"/>
      <c r="G54" s="50" t="s">
        <v>243</v>
      </c>
      <c r="H54" s="51"/>
      <c r="I54" s="51"/>
      <c r="J54" s="51"/>
      <c r="K54" s="51"/>
      <c r="L54" s="51">
        <v>0</v>
      </c>
      <c r="M54" s="51">
        <v>0</v>
      </c>
      <c r="N54" s="51">
        <v>0</v>
      </c>
      <c r="O54" s="51">
        <v>0</v>
      </c>
      <c r="P54" s="51">
        <v>0</v>
      </c>
      <c r="Q54" s="51">
        <v>0</v>
      </c>
      <c r="R54" s="51">
        <v>0</v>
      </c>
      <c r="S54" s="51">
        <v>0</v>
      </c>
      <c r="T54" s="51">
        <v>0</v>
      </c>
      <c r="U54" s="51">
        <v>0</v>
      </c>
      <c r="V54" s="51">
        <v>0</v>
      </c>
      <c r="W54" s="51">
        <v>0</v>
      </c>
      <c r="X54" s="51"/>
      <c r="Y54" s="51">
        <f t="shared" si="16"/>
        <v>0</v>
      </c>
      <c r="Z54" s="51">
        <v>5100</v>
      </c>
      <c r="AA54" s="60">
        <v>5500</v>
      </c>
      <c r="AB54" s="102" t="s">
        <v>210</v>
      </c>
      <c r="AC54" s="113">
        <f t="shared" si="5"/>
        <v>458.33</v>
      </c>
      <c r="AD54" s="113">
        <f t="shared" si="6"/>
        <v>458.36999999999989</v>
      </c>
      <c r="AE54" s="60">
        <f t="shared" si="7"/>
        <v>0</v>
      </c>
    </row>
    <row r="55" spans="1:31" ht="15" thickBot="1" x14ac:dyDescent="0.35">
      <c r="A55" s="50"/>
      <c r="B55" s="50"/>
      <c r="C55" s="50"/>
      <c r="D55" s="50"/>
      <c r="E55" s="50"/>
      <c r="F55" s="50"/>
      <c r="G55" s="50" t="s">
        <v>112</v>
      </c>
      <c r="H55" s="52"/>
      <c r="I55" s="52"/>
      <c r="J55" s="52"/>
      <c r="K55" s="52"/>
      <c r="L55" s="52">
        <v>35.64</v>
      </c>
      <c r="M55" s="52">
        <v>35.64</v>
      </c>
      <c r="N55" s="52">
        <v>35.64</v>
      </c>
      <c r="O55" s="52">
        <v>35.64</v>
      </c>
      <c r="P55" s="52">
        <v>35.64</v>
      </c>
      <c r="Q55" s="52">
        <v>35.64</v>
      </c>
      <c r="R55" s="52">
        <v>35.64</v>
      </c>
      <c r="S55" s="52">
        <v>35.64</v>
      </c>
      <c r="T55" s="52">
        <v>35.64</v>
      </c>
      <c r="U55" s="52">
        <v>35.64</v>
      </c>
      <c r="V55" s="52">
        <v>35.64</v>
      </c>
      <c r="W55" s="52">
        <v>35.64</v>
      </c>
      <c r="X55" s="52"/>
      <c r="Y55" s="52">
        <f t="shared" si="16"/>
        <v>427.68</v>
      </c>
      <c r="Z55" s="52">
        <v>450</v>
      </c>
      <c r="AA55" s="59">
        <v>450</v>
      </c>
      <c r="AB55" s="103"/>
      <c r="AC55" s="114">
        <f t="shared" si="5"/>
        <v>37.5</v>
      </c>
      <c r="AD55" s="114">
        <f t="shared" si="6"/>
        <v>37.5</v>
      </c>
      <c r="AE55" s="59">
        <f t="shared" si="7"/>
        <v>0</v>
      </c>
    </row>
    <row r="56" spans="1:31" x14ac:dyDescent="0.3">
      <c r="A56" s="50"/>
      <c r="B56" s="50"/>
      <c r="C56" s="50"/>
      <c r="D56" s="50"/>
      <c r="E56" s="50"/>
      <c r="F56" s="50" t="s">
        <v>113</v>
      </c>
      <c r="G56" s="50"/>
      <c r="H56" s="51"/>
      <c r="I56" s="51"/>
      <c r="J56" s="51"/>
      <c r="K56" s="51"/>
      <c r="L56" s="51">
        <f t="shared" ref="L56:W56" si="17">ROUND(SUM(L50:L55),5)</f>
        <v>8978.1200000000008</v>
      </c>
      <c r="M56" s="51">
        <f t="shared" si="17"/>
        <v>16512.29</v>
      </c>
      <c r="N56" s="51">
        <f t="shared" si="17"/>
        <v>17701.43</v>
      </c>
      <c r="O56" s="51">
        <f t="shared" si="17"/>
        <v>28021.75</v>
      </c>
      <c r="P56" s="51">
        <f t="shared" si="17"/>
        <v>14397.87</v>
      </c>
      <c r="Q56" s="51">
        <f t="shared" si="17"/>
        <v>18445.650000000001</v>
      </c>
      <c r="R56" s="51">
        <f t="shared" si="17"/>
        <v>24734.12</v>
      </c>
      <c r="S56" s="51">
        <f t="shared" si="17"/>
        <v>16782.43</v>
      </c>
      <c r="T56" s="51">
        <f t="shared" si="17"/>
        <v>16904.16</v>
      </c>
      <c r="U56" s="51">
        <f t="shared" si="17"/>
        <v>32009.27</v>
      </c>
      <c r="V56" s="51">
        <f t="shared" si="17"/>
        <v>16878.95</v>
      </c>
      <c r="W56" s="51">
        <f t="shared" si="17"/>
        <v>21379.13</v>
      </c>
      <c r="X56" s="51"/>
      <c r="Y56" s="51">
        <f t="shared" si="16"/>
        <v>232745.17</v>
      </c>
      <c r="Z56" s="51">
        <f>ROUND(SUM(Z50:Z55),5)</f>
        <v>288730</v>
      </c>
      <c r="AA56" s="60">
        <f>ROUND(SUM(AA50:AA55),5)</f>
        <v>301950</v>
      </c>
      <c r="AB56" s="102"/>
      <c r="AC56" s="113"/>
      <c r="AD56" s="113"/>
      <c r="AE56" s="60"/>
    </row>
    <row r="57" spans="1:31" x14ac:dyDescent="0.3">
      <c r="A57" s="50"/>
      <c r="B57" s="50"/>
      <c r="C57" s="50"/>
      <c r="D57" s="50"/>
      <c r="E57" s="50"/>
      <c r="F57" s="50" t="s">
        <v>114</v>
      </c>
      <c r="G57" s="50"/>
      <c r="H57" s="51"/>
      <c r="I57" s="51"/>
      <c r="J57" s="51"/>
      <c r="K57" s="51"/>
      <c r="L57" s="51"/>
      <c r="M57" s="51"/>
      <c r="N57" s="51"/>
      <c r="O57" s="51"/>
      <c r="P57" s="51"/>
      <c r="Q57" s="51"/>
      <c r="R57" s="51"/>
      <c r="S57" s="51"/>
      <c r="T57" s="51"/>
      <c r="U57" s="51"/>
      <c r="V57" s="51"/>
      <c r="W57" s="51"/>
      <c r="X57" s="51"/>
      <c r="Y57" s="51"/>
      <c r="Z57" s="51"/>
      <c r="AA57" s="60"/>
      <c r="AB57" s="102"/>
      <c r="AC57" s="113"/>
      <c r="AD57" s="113"/>
      <c r="AE57" s="60"/>
    </row>
    <row r="58" spans="1:31" x14ac:dyDescent="0.3">
      <c r="A58" s="50"/>
      <c r="B58" s="50"/>
      <c r="C58" s="50"/>
      <c r="D58" s="50"/>
      <c r="E58" s="50"/>
      <c r="F58" s="50"/>
      <c r="G58" s="50" t="s">
        <v>115</v>
      </c>
      <c r="H58" s="51"/>
      <c r="I58" s="51"/>
      <c r="J58" s="51"/>
      <c r="K58" s="51"/>
      <c r="L58" s="51">
        <v>1292.3</v>
      </c>
      <c r="M58" s="51">
        <v>1764.12</v>
      </c>
      <c r="N58" s="51">
        <v>589.02</v>
      </c>
      <c r="O58" s="51">
        <v>2195.9699999999998</v>
      </c>
      <c r="P58" s="51">
        <v>1217.4100000000001</v>
      </c>
      <c r="Q58" s="51">
        <v>1220.48</v>
      </c>
      <c r="R58" s="51">
        <v>1228.23</v>
      </c>
      <c r="S58" s="51">
        <v>1225.46</v>
      </c>
      <c r="T58" s="51">
        <v>1234.52</v>
      </c>
      <c r="U58" s="51">
        <v>1839.28</v>
      </c>
      <c r="V58" s="51">
        <v>1221.78</v>
      </c>
      <c r="W58" s="51">
        <v>1365.34</v>
      </c>
      <c r="X58" s="51"/>
      <c r="Y58" s="51">
        <f>ROUND(SUM(H58:X58),5)</f>
        <v>16393.91</v>
      </c>
      <c r="Z58" s="51">
        <v>16100</v>
      </c>
      <c r="AA58" s="60">
        <v>21000</v>
      </c>
      <c r="AB58" s="102" t="s">
        <v>210</v>
      </c>
      <c r="AC58" s="113">
        <f t="shared" si="5"/>
        <v>1750</v>
      </c>
      <c r="AD58" s="113">
        <f t="shared" si="6"/>
        <v>1750</v>
      </c>
      <c r="AE58" s="60">
        <f t="shared" si="7"/>
        <v>0</v>
      </c>
    </row>
    <row r="59" spans="1:31" ht="15" thickBot="1" x14ac:dyDescent="0.35">
      <c r="A59" s="50"/>
      <c r="B59" s="50"/>
      <c r="C59" s="50"/>
      <c r="D59" s="50"/>
      <c r="E59" s="50"/>
      <c r="F59" s="50"/>
      <c r="G59" s="50" t="s">
        <v>116</v>
      </c>
      <c r="H59" s="52"/>
      <c r="I59" s="52"/>
      <c r="J59" s="52"/>
      <c r="K59" s="52"/>
      <c r="L59" s="52">
        <v>126.98</v>
      </c>
      <c r="M59" s="52">
        <v>589.03</v>
      </c>
      <c r="N59" s="52">
        <v>-589.03</v>
      </c>
      <c r="O59" s="52">
        <v>0</v>
      </c>
      <c r="P59" s="52">
        <v>0</v>
      </c>
      <c r="Q59" s="52">
        <v>0</v>
      </c>
      <c r="R59" s="52">
        <v>0</v>
      </c>
      <c r="S59" s="52">
        <v>0</v>
      </c>
      <c r="T59" s="52">
        <v>0</v>
      </c>
      <c r="U59" s="52">
        <v>0</v>
      </c>
      <c r="V59" s="52">
        <v>0</v>
      </c>
      <c r="W59" s="52">
        <v>-126.98</v>
      </c>
      <c r="X59" s="52"/>
      <c r="Y59" s="52">
        <f>ROUND(SUM(H59:X59),5)</f>
        <v>0</v>
      </c>
      <c r="Z59" s="52">
        <v>0</v>
      </c>
      <c r="AA59" s="59">
        <v>0</v>
      </c>
      <c r="AB59" s="103"/>
      <c r="AC59" s="114"/>
      <c r="AD59" s="114"/>
      <c r="AE59" s="59"/>
    </row>
    <row r="60" spans="1:31" x14ac:dyDescent="0.3">
      <c r="A60" s="50"/>
      <c r="B60" s="50"/>
      <c r="C60" s="50"/>
      <c r="D60" s="50"/>
      <c r="E60" s="50"/>
      <c r="F60" s="50" t="s">
        <v>117</v>
      </c>
      <c r="G60" s="50"/>
      <c r="H60" s="51"/>
      <c r="I60" s="51"/>
      <c r="J60" s="51"/>
      <c r="K60" s="51"/>
      <c r="L60" s="51">
        <f t="shared" ref="L60:W60" si="18">ROUND(SUM(L57:L59),5)</f>
        <v>1419.28</v>
      </c>
      <c r="M60" s="51">
        <f t="shared" si="18"/>
        <v>2353.15</v>
      </c>
      <c r="N60" s="51">
        <f t="shared" si="18"/>
        <v>-0.01</v>
      </c>
      <c r="O60" s="51">
        <f t="shared" si="18"/>
        <v>2195.9699999999998</v>
      </c>
      <c r="P60" s="51">
        <f t="shared" si="18"/>
        <v>1217.4100000000001</v>
      </c>
      <c r="Q60" s="51">
        <f t="shared" si="18"/>
        <v>1220.48</v>
      </c>
      <c r="R60" s="51">
        <f t="shared" si="18"/>
        <v>1228.23</v>
      </c>
      <c r="S60" s="51">
        <f t="shared" si="18"/>
        <v>1225.46</v>
      </c>
      <c r="T60" s="51">
        <f t="shared" si="18"/>
        <v>1234.52</v>
      </c>
      <c r="U60" s="51">
        <f t="shared" si="18"/>
        <v>1839.28</v>
      </c>
      <c r="V60" s="51">
        <f t="shared" si="18"/>
        <v>1221.78</v>
      </c>
      <c r="W60" s="51">
        <f t="shared" si="18"/>
        <v>1238.3599999999999</v>
      </c>
      <c r="X60" s="51"/>
      <c r="Y60" s="51">
        <f>ROUND(SUM(H60:X60),5)</f>
        <v>16393.91</v>
      </c>
      <c r="Z60" s="51">
        <f>ROUND(SUM(Z57:Z59),5)</f>
        <v>16100</v>
      </c>
      <c r="AA60" s="60">
        <f>ROUND(SUM(AA57:AA59),5)</f>
        <v>21000</v>
      </c>
      <c r="AB60" s="102"/>
      <c r="AC60" s="113"/>
      <c r="AD60" s="113"/>
      <c r="AE60" s="60"/>
    </row>
    <row r="61" spans="1:31" x14ac:dyDescent="0.3">
      <c r="A61" s="50"/>
      <c r="B61" s="50"/>
      <c r="C61" s="50"/>
      <c r="D61" s="50"/>
      <c r="E61" s="50"/>
      <c r="F61" s="50" t="s">
        <v>118</v>
      </c>
      <c r="G61" s="50"/>
      <c r="H61" s="51"/>
      <c r="I61" s="51"/>
      <c r="J61" s="51"/>
      <c r="K61" s="51"/>
      <c r="L61" s="51"/>
      <c r="M61" s="51"/>
      <c r="N61" s="51"/>
      <c r="O61" s="51"/>
      <c r="P61" s="51"/>
      <c r="Q61" s="51"/>
      <c r="R61" s="51"/>
      <c r="S61" s="51"/>
      <c r="T61" s="51"/>
      <c r="U61" s="51"/>
      <c r="V61" s="51"/>
      <c r="W61" s="51"/>
      <c r="X61" s="51"/>
      <c r="Y61" s="51"/>
      <c r="Z61" s="51"/>
      <c r="AA61" s="60"/>
      <c r="AB61" s="102"/>
      <c r="AC61" s="113"/>
      <c r="AD61" s="113"/>
      <c r="AE61" s="60"/>
    </row>
    <row r="62" spans="1:31" ht="23.4" customHeight="1" x14ac:dyDescent="0.3">
      <c r="A62" s="50"/>
      <c r="B62" s="50"/>
      <c r="C62" s="50"/>
      <c r="D62" s="50"/>
      <c r="E62" s="50"/>
      <c r="F62" s="50"/>
      <c r="G62" s="50" t="s">
        <v>119</v>
      </c>
      <c r="H62" s="51"/>
      <c r="I62" s="51"/>
      <c r="J62" s="51"/>
      <c r="K62" s="51"/>
      <c r="L62" s="51">
        <v>559.08000000000004</v>
      </c>
      <c r="M62" s="51">
        <v>1068.06</v>
      </c>
      <c r="N62" s="51">
        <v>1141.78</v>
      </c>
      <c r="O62" s="51">
        <v>1828.14</v>
      </c>
      <c r="P62" s="51">
        <v>890.47</v>
      </c>
      <c r="Q62" s="51">
        <v>1187.93</v>
      </c>
      <c r="R62" s="51">
        <v>1531.32</v>
      </c>
      <c r="S62" s="51">
        <v>1084.8</v>
      </c>
      <c r="T62" s="51">
        <v>1092.3599999999999</v>
      </c>
      <c r="U62" s="51">
        <v>2075.37</v>
      </c>
      <c r="V62" s="51">
        <v>1044.3</v>
      </c>
      <c r="W62" s="51">
        <v>1411.65</v>
      </c>
      <c r="X62" s="51"/>
      <c r="Y62" s="51">
        <f>ROUND(SUM(H62:X62),5)</f>
        <v>14915.26</v>
      </c>
      <c r="Z62" s="51">
        <v>19000</v>
      </c>
      <c r="AA62" s="60">
        <f>ROUND((AA51+AA53+AA54+AA88)*0.062,0)</f>
        <v>16911</v>
      </c>
      <c r="AB62" s="102" t="s">
        <v>211</v>
      </c>
      <c r="AC62" s="113">
        <f t="shared" si="5"/>
        <v>1409.25</v>
      </c>
      <c r="AD62" s="113">
        <f t="shared" si="6"/>
        <v>1409.25</v>
      </c>
      <c r="AE62" s="60">
        <f t="shared" si="7"/>
        <v>0</v>
      </c>
    </row>
    <row r="63" spans="1:31" ht="23.4" customHeight="1" thickBot="1" x14ac:dyDescent="0.35">
      <c r="A63" s="50"/>
      <c r="B63" s="50"/>
      <c r="C63" s="50"/>
      <c r="D63" s="50"/>
      <c r="E63" s="50"/>
      <c r="F63" s="50"/>
      <c r="G63" s="50" t="s">
        <v>120</v>
      </c>
      <c r="H63" s="52"/>
      <c r="I63" s="52"/>
      <c r="J63" s="52"/>
      <c r="K63" s="52"/>
      <c r="L63" s="52">
        <v>130.76</v>
      </c>
      <c r="M63" s="52">
        <v>249.81</v>
      </c>
      <c r="N63" s="52">
        <v>267.06</v>
      </c>
      <c r="O63" s="52">
        <v>427.6</v>
      </c>
      <c r="P63" s="52">
        <v>208.26</v>
      </c>
      <c r="Q63" s="52">
        <v>277.83999999999997</v>
      </c>
      <c r="R63" s="52">
        <v>358.11</v>
      </c>
      <c r="S63" s="52">
        <v>253.72</v>
      </c>
      <c r="T63" s="52">
        <v>255.51</v>
      </c>
      <c r="U63" s="52">
        <v>485.42</v>
      </c>
      <c r="V63" s="52">
        <v>244.22</v>
      </c>
      <c r="W63" s="52">
        <v>330.2</v>
      </c>
      <c r="X63" s="52"/>
      <c r="Y63" s="52">
        <f>ROUND(SUM(H63:X63),5)</f>
        <v>3488.51</v>
      </c>
      <c r="Z63" s="52">
        <v>4000</v>
      </c>
      <c r="AA63" s="59">
        <f>ROUND((AA51+AA53+AA54+AA88)*0.0145,0)</f>
        <v>3955</v>
      </c>
      <c r="AB63" s="103" t="s">
        <v>211</v>
      </c>
      <c r="AC63" s="114">
        <f t="shared" si="5"/>
        <v>329.58</v>
      </c>
      <c r="AD63" s="114">
        <f t="shared" si="6"/>
        <v>329.62000000000035</v>
      </c>
      <c r="AE63" s="59">
        <f t="shared" si="7"/>
        <v>0</v>
      </c>
    </row>
    <row r="64" spans="1:31" x14ac:dyDescent="0.3">
      <c r="A64" s="50"/>
      <c r="B64" s="50"/>
      <c r="C64" s="50"/>
      <c r="D64" s="50"/>
      <c r="E64" s="50"/>
      <c r="F64" s="50" t="s">
        <v>121</v>
      </c>
      <c r="G64" s="50"/>
      <c r="H64" s="51"/>
      <c r="I64" s="51"/>
      <c r="J64" s="51"/>
      <c r="K64" s="51"/>
      <c r="L64" s="51">
        <f t="shared" ref="L64:W64" si="19">ROUND(SUM(L61:L63),5)</f>
        <v>689.84</v>
      </c>
      <c r="M64" s="51">
        <f t="shared" si="19"/>
        <v>1317.87</v>
      </c>
      <c r="N64" s="51">
        <f t="shared" si="19"/>
        <v>1408.84</v>
      </c>
      <c r="O64" s="51">
        <f t="shared" si="19"/>
        <v>2255.7399999999998</v>
      </c>
      <c r="P64" s="51">
        <f t="shared" si="19"/>
        <v>1098.73</v>
      </c>
      <c r="Q64" s="51">
        <f t="shared" si="19"/>
        <v>1465.77</v>
      </c>
      <c r="R64" s="51">
        <f t="shared" si="19"/>
        <v>1889.43</v>
      </c>
      <c r="S64" s="51">
        <f t="shared" si="19"/>
        <v>1338.52</v>
      </c>
      <c r="T64" s="51">
        <f t="shared" si="19"/>
        <v>1347.87</v>
      </c>
      <c r="U64" s="51">
        <f t="shared" si="19"/>
        <v>2560.79</v>
      </c>
      <c r="V64" s="51">
        <f t="shared" si="19"/>
        <v>1288.52</v>
      </c>
      <c r="W64" s="51">
        <f t="shared" si="19"/>
        <v>1741.85</v>
      </c>
      <c r="X64" s="51"/>
      <c r="Y64" s="51">
        <f>ROUND(SUM(H64:X64),5)</f>
        <v>18403.77</v>
      </c>
      <c r="Z64" s="51">
        <f>ROUND(SUM(Z61:Z63),5)</f>
        <v>23000</v>
      </c>
      <c r="AA64" s="60">
        <f>ROUND(SUM(AA61:AA63),5)</f>
        <v>20866</v>
      </c>
      <c r="AB64" s="102"/>
      <c r="AC64" s="113"/>
      <c r="AD64" s="113"/>
      <c r="AE64" s="60"/>
    </row>
    <row r="65" spans="1:31" x14ac:dyDescent="0.3">
      <c r="A65" s="50"/>
      <c r="B65" s="50"/>
      <c r="C65" s="50"/>
      <c r="D65" s="50"/>
      <c r="E65" s="50"/>
      <c r="F65" s="50" t="s">
        <v>122</v>
      </c>
      <c r="G65" s="50"/>
      <c r="H65" s="51"/>
      <c r="I65" s="51"/>
      <c r="J65" s="51"/>
      <c r="K65" s="51"/>
      <c r="L65" s="51"/>
      <c r="M65" s="51"/>
      <c r="N65" s="51"/>
      <c r="O65" s="51"/>
      <c r="P65" s="51"/>
      <c r="Q65" s="51"/>
      <c r="R65" s="51"/>
      <c r="S65" s="51"/>
      <c r="T65" s="51"/>
      <c r="U65" s="51"/>
      <c r="V65" s="51"/>
      <c r="W65" s="51"/>
      <c r="X65" s="51"/>
      <c r="Y65" s="51"/>
      <c r="Z65" s="51"/>
      <c r="AA65" s="60"/>
      <c r="AB65" s="102"/>
      <c r="AC65" s="113"/>
      <c r="AD65" s="113"/>
      <c r="AE65" s="60"/>
    </row>
    <row r="66" spans="1:31" ht="21.6" x14ac:dyDescent="0.3">
      <c r="A66" s="50"/>
      <c r="B66" s="50"/>
      <c r="C66" s="50"/>
      <c r="D66" s="50"/>
      <c r="E66" s="50"/>
      <c r="F66" s="50"/>
      <c r="G66" s="50" t="s">
        <v>123</v>
      </c>
      <c r="H66" s="51"/>
      <c r="I66" s="51"/>
      <c r="J66" s="51"/>
      <c r="K66" s="51"/>
      <c r="L66" s="51">
        <v>3878.65</v>
      </c>
      <c r="M66" s="51">
        <v>3212.66</v>
      </c>
      <c r="N66" s="51">
        <v>0</v>
      </c>
      <c r="O66" s="51">
        <v>3212.66</v>
      </c>
      <c r="P66" s="51">
        <v>3212.66</v>
      </c>
      <c r="Q66" s="51">
        <v>3212.66</v>
      </c>
      <c r="R66" s="51">
        <v>3254.09</v>
      </c>
      <c r="S66" s="51">
        <v>3254.09</v>
      </c>
      <c r="T66" s="51">
        <v>4596.99</v>
      </c>
      <c r="U66" s="51">
        <v>3925.54</v>
      </c>
      <c r="V66" s="51">
        <v>3925.54</v>
      </c>
      <c r="W66" s="51">
        <v>8800.1</v>
      </c>
      <c r="X66" s="51"/>
      <c r="Y66" s="51">
        <f>ROUND(SUM(H66:X66),5)</f>
        <v>44485.64</v>
      </c>
      <c r="Z66" s="51">
        <v>60000</v>
      </c>
      <c r="AA66" s="60">
        <v>50000</v>
      </c>
      <c r="AB66" s="102" t="s">
        <v>285</v>
      </c>
      <c r="AC66" s="113">
        <f t="shared" si="5"/>
        <v>4166.67</v>
      </c>
      <c r="AD66" s="113">
        <f t="shared" si="6"/>
        <v>4166.6299999999974</v>
      </c>
      <c r="AE66" s="60">
        <f t="shared" si="7"/>
        <v>0</v>
      </c>
    </row>
    <row r="67" spans="1:31" x14ac:dyDescent="0.3">
      <c r="A67" s="50"/>
      <c r="B67" s="50"/>
      <c r="C67" s="50"/>
      <c r="D67" s="50"/>
      <c r="E67" s="50"/>
      <c r="F67" s="50"/>
      <c r="G67" s="50" t="s">
        <v>124</v>
      </c>
      <c r="H67" s="51"/>
      <c r="I67" s="51"/>
      <c r="J67" s="51"/>
      <c r="K67" s="51"/>
      <c r="L67" s="51">
        <v>46.72</v>
      </c>
      <c r="M67" s="51">
        <v>40.33</v>
      </c>
      <c r="N67" s="51">
        <v>40.33</v>
      </c>
      <c r="O67" s="51">
        <v>40.33</v>
      </c>
      <c r="P67" s="51">
        <v>40.33</v>
      </c>
      <c r="Q67" s="51">
        <v>40.33</v>
      </c>
      <c r="R67" s="51">
        <v>49.23</v>
      </c>
      <c r="S67" s="51">
        <v>0</v>
      </c>
      <c r="T67" s="51">
        <v>98.46</v>
      </c>
      <c r="U67" s="51">
        <v>49.23</v>
      </c>
      <c r="V67" s="51">
        <v>49.23</v>
      </c>
      <c r="W67" s="51">
        <v>112</v>
      </c>
      <c r="X67" s="51"/>
      <c r="Y67" s="51">
        <f>ROUND(SUM(H67:X67),5)</f>
        <v>606.52</v>
      </c>
      <c r="Z67" s="51">
        <v>850</v>
      </c>
      <c r="AA67" s="60">
        <v>800</v>
      </c>
      <c r="AB67" s="102" t="s">
        <v>210</v>
      </c>
      <c r="AC67" s="113">
        <f t="shared" si="5"/>
        <v>66.67</v>
      </c>
      <c r="AD67" s="113">
        <f t="shared" si="6"/>
        <v>66.63</v>
      </c>
      <c r="AE67" s="60">
        <f t="shared" si="7"/>
        <v>0</v>
      </c>
    </row>
    <row r="68" spans="1:31" ht="15" thickBot="1" x14ac:dyDescent="0.35">
      <c r="A68" s="50"/>
      <c r="B68" s="50"/>
      <c r="C68" s="50"/>
      <c r="D68" s="50"/>
      <c r="E68" s="50"/>
      <c r="F68" s="50"/>
      <c r="G68" s="50" t="s">
        <v>125</v>
      </c>
      <c r="H68" s="52"/>
      <c r="I68" s="52"/>
      <c r="J68" s="52"/>
      <c r="K68" s="52"/>
      <c r="L68" s="52">
        <v>332.36</v>
      </c>
      <c r="M68" s="52">
        <v>272.48</v>
      </c>
      <c r="N68" s="52">
        <v>272.48</v>
      </c>
      <c r="O68" s="52">
        <v>272.48</v>
      </c>
      <c r="P68" s="52">
        <v>272.48</v>
      </c>
      <c r="Q68" s="52">
        <v>272.48</v>
      </c>
      <c r="R68" s="52">
        <v>332.36</v>
      </c>
      <c r="S68" s="52">
        <v>0</v>
      </c>
      <c r="T68" s="52">
        <v>664.72</v>
      </c>
      <c r="U68" s="52">
        <v>332.36</v>
      </c>
      <c r="V68" s="52">
        <v>0</v>
      </c>
      <c r="W68" s="52">
        <v>429.76</v>
      </c>
      <c r="X68" s="52"/>
      <c r="Y68" s="52">
        <f>ROUND(SUM(H68:X68),5)</f>
        <v>3453.96</v>
      </c>
      <c r="Z68" s="52">
        <v>4100</v>
      </c>
      <c r="AA68" s="59">
        <v>3200</v>
      </c>
      <c r="AB68" s="103" t="s">
        <v>210</v>
      </c>
      <c r="AC68" s="114">
        <f t="shared" si="5"/>
        <v>266.67</v>
      </c>
      <c r="AD68" s="114">
        <f t="shared" si="6"/>
        <v>266.62999999999965</v>
      </c>
      <c r="AE68" s="59">
        <f t="shared" si="7"/>
        <v>0</v>
      </c>
    </row>
    <row r="69" spans="1:31" x14ac:dyDescent="0.3">
      <c r="A69" s="50"/>
      <c r="B69" s="50"/>
      <c r="C69" s="50"/>
      <c r="D69" s="50"/>
      <c r="E69" s="50"/>
      <c r="F69" s="50" t="s">
        <v>126</v>
      </c>
      <c r="G69" s="50"/>
      <c r="H69" s="51"/>
      <c r="I69" s="51"/>
      <c r="J69" s="51"/>
      <c r="K69" s="51"/>
      <c r="L69" s="51">
        <f t="shared" ref="L69:W69" si="20">ROUND(SUM(L65:L68),5)</f>
        <v>4257.7299999999996</v>
      </c>
      <c r="M69" s="51">
        <f t="shared" si="20"/>
        <v>3525.47</v>
      </c>
      <c r="N69" s="51">
        <f t="shared" si="20"/>
        <v>312.81</v>
      </c>
      <c r="O69" s="51">
        <f t="shared" si="20"/>
        <v>3525.47</v>
      </c>
      <c r="P69" s="51">
        <f t="shared" si="20"/>
        <v>3525.47</v>
      </c>
      <c r="Q69" s="51">
        <f t="shared" si="20"/>
        <v>3525.47</v>
      </c>
      <c r="R69" s="51">
        <f t="shared" si="20"/>
        <v>3635.68</v>
      </c>
      <c r="S69" s="51">
        <f t="shared" si="20"/>
        <v>3254.09</v>
      </c>
      <c r="T69" s="51">
        <f t="shared" si="20"/>
        <v>5360.17</v>
      </c>
      <c r="U69" s="51">
        <f t="shared" si="20"/>
        <v>4307.13</v>
      </c>
      <c r="V69" s="51">
        <f t="shared" si="20"/>
        <v>3974.77</v>
      </c>
      <c r="W69" s="51">
        <f t="shared" si="20"/>
        <v>9341.86</v>
      </c>
      <c r="X69" s="51"/>
      <c r="Y69" s="51">
        <f>ROUND(SUM(H69:X69),5)</f>
        <v>48546.12</v>
      </c>
      <c r="Z69" s="51">
        <f>ROUND(SUM(Z65:Z68),5)</f>
        <v>64950</v>
      </c>
      <c r="AA69" s="60">
        <f>ROUND(SUM(AA65:AA68),5)</f>
        <v>54000</v>
      </c>
      <c r="AB69" s="102"/>
      <c r="AC69" s="113"/>
      <c r="AD69" s="113"/>
      <c r="AE69" s="60"/>
    </row>
    <row r="70" spans="1:31" x14ac:dyDescent="0.3">
      <c r="A70" s="50"/>
      <c r="B70" s="50"/>
      <c r="C70" s="50"/>
      <c r="D70" s="50"/>
      <c r="E70" s="50"/>
      <c r="F70" s="50" t="s">
        <v>127</v>
      </c>
      <c r="G70" s="50"/>
      <c r="H70" s="51"/>
      <c r="I70" s="51"/>
      <c r="J70" s="51"/>
      <c r="K70" s="51"/>
      <c r="L70" s="51"/>
      <c r="M70" s="51"/>
      <c r="N70" s="51"/>
      <c r="O70" s="51"/>
      <c r="P70" s="51"/>
      <c r="Q70" s="51"/>
      <c r="R70" s="51"/>
      <c r="S70" s="51"/>
      <c r="T70" s="51"/>
      <c r="U70" s="51"/>
      <c r="V70" s="51"/>
      <c r="W70" s="51"/>
      <c r="X70" s="51"/>
      <c r="Y70" s="51"/>
      <c r="Z70" s="51"/>
      <c r="AA70" s="60"/>
      <c r="AB70" s="102"/>
      <c r="AC70" s="113"/>
      <c r="AD70" s="113"/>
      <c r="AE70" s="60"/>
    </row>
    <row r="71" spans="1:31" ht="33.6" customHeight="1" x14ac:dyDescent="0.3">
      <c r="A71" s="50"/>
      <c r="B71" s="50"/>
      <c r="C71" s="50"/>
      <c r="D71" s="50"/>
      <c r="E71" s="50"/>
      <c r="F71" s="50"/>
      <c r="G71" s="50" t="s">
        <v>128</v>
      </c>
      <c r="H71" s="51"/>
      <c r="I71" s="51"/>
      <c r="J71" s="51"/>
      <c r="K71" s="51"/>
      <c r="L71" s="51">
        <v>1042.3699999999999</v>
      </c>
      <c r="M71" s="51">
        <v>1042.3699999999999</v>
      </c>
      <c r="N71" s="51">
        <v>3266.71</v>
      </c>
      <c r="O71" s="51">
        <v>1042.3699999999999</v>
      </c>
      <c r="P71" s="51">
        <v>1042.3699999999999</v>
      </c>
      <c r="Q71" s="51">
        <v>1042.3699999999999</v>
      </c>
      <c r="R71" s="51">
        <v>1042.3699999999999</v>
      </c>
      <c r="S71" s="51">
        <v>1042.3699999999999</v>
      </c>
      <c r="T71" s="51">
        <v>1042.3699999999999</v>
      </c>
      <c r="U71" s="51">
        <v>1042.3699999999999</v>
      </c>
      <c r="V71" s="51">
        <v>1042.3699999999999</v>
      </c>
      <c r="W71" s="51">
        <v>1590.51</v>
      </c>
      <c r="X71" s="51"/>
      <c r="Y71" s="51">
        <f>ROUND(SUM(H71:X71),5)</f>
        <v>15280.92</v>
      </c>
      <c r="Z71" s="51">
        <v>17000</v>
      </c>
      <c r="AA71" s="60">
        <v>22000</v>
      </c>
      <c r="AB71" s="102" t="s">
        <v>263</v>
      </c>
      <c r="AC71" s="113">
        <f t="shared" ref="AC71:AC133" si="21">ROUND(AA71/12,2)</f>
        <v>1833.33</v>
      </c>
      <c r="AD71" s="113">
        <f t="shared" ref="AD71:AD133" si="22">AA71-(AC71*11)</f>
        <v>1833.3700000000026</v>
      </c>
      <c r="AE71" s="60">
        <f t="shared" ref="AE71:AE133" si="23">AA71-AD71-(AC71*11)</f>
        <v>0</v>
      </c>
    </row>
    <row r="72" spans="1:31" x14ac:dyDescent="0.3">
      <c r="A72" s="50"/>
      <c r="B72" s="50"/>
      <c r="C72" s="50"/>
      <c r="D72" s="50"/>
      <c r="E72" s="50"/>
      <c r="F72" s="50"/>
      <c r="G72" s="50" t="s">
        <v>202</v>
      </c>
      <c r="H72" s="51"/>
      <c r="I72" s="51"/>
      <c r="J72" s="51"/>
      <c r="K72" s="51"/>
      <c r="L72" s="51">
        <v>0</v>
      </c>
      <c r="M72" s="51">
        <v>0</v>
      </c>
      <c r="N72" s="51">
        <v>0</v>
      </c>
      <c r="O72" s="51">
        <v>0</v>
      </c>
      <c r="P72" s="51">
        <v>0</v>
      </c>
      <c r="Q72" s="51">
        <v>0</v>
      </c>
      <c r="R72" s="51">
        <v>0</v>
      </c>
      <c r="S72" s="51">
        <v>0</v>
      </c>
      <c r="T72" s="51">
        <v>0</v>
      </c>
      <c r="U72" s="51">
        <v>0</v>
      </c>
      <c r="V72" s="51">
        <v>0</v>
      </c>
      <c r="W72" s="51">
        <v>0</v>
      </c>
      <c r="X72" s="51"/>
      <c r="Y72" s="51">
        <f>ROUND(SUM(H72:X72),5)</f>
        <v>0</v>
      </c>
      <c r="Z72" s="51">
        <v>1600</v>
      </c>
      <c r="AA72" s="60">
        <v>1600</v>
      </c>
      <c r="AB72" s="102"/>
      <c r="AC72" s="113">
        <f t="shared" si="21"/>
        <v>133.33000000000001</v>
      </c>
      <c r="AD72" s="113">
        <f t="shared" si="22"/>
        <v>133.36999999999989</v>
      </c>
      <c r="AE72" s="60">
        <f t="shared" si="23"/>
        <v>0</v>
      </c>
    </row>
    <row r="73" spans="1:31" ht="15" thickBot="1" x14ac:dyDescent="0.35">
      <c r="A73" s="50"/>
      <c r="B73" s="50"/>
      <c r="C73" s="50"/>
      <c r="D73" s="50"/>
      <c r="E73" s="50"/>
      <c r="F73" s="50"/>
      <c r="G73" s="50" t="s">
        <v>129</v>
      </c>
      <c r="H73" s="51"/>
      <c r="I73" s="51"/>
      <c r="J73" s="51"/>
      <c r="K73" s="51"/>
      <c r="L73" s="51">
        <v>3.07</v>
      </c>
      <c r="M73" s="51">
        <v>24</v>
      </c>
      <c r="N73" s="51">
        <v>24</v>
      </c>
      <c r="O73" s="51">
        <v>48</v>
      </c>
      <c r="P73" s="51">
        <v>0</v>
      </c>
      <c r="Q73" s="51">
        <v>24</v>
      </c>
      <c r="R73" s="51">
        <v>426.54</v>
      </c>
      <c r="S73" s="51">
        <v>254.93</v>
      </c>
      <c r="T73" s="51">
        <v>153.99</v>
      </c>
      <c r="U73" s="51">
        <v>94.54</v>
      </c>
      <c r="V73" s="51">
        <v>0</v>
      </c>
      <c r="W73" s="51">
        <v>44.93</v>
      </c>
      <c r="X73" s="51"/>
      <c r="Y73" s="51">
        <f>ROUND(SUM(H73:X73),5)</f>
        <v>1098</v>
      </c>
      <c r="Z73" s="51">
        <v>2000</v>
      </c>
      <c r="AA73" s="60">
        <v>2000</v>
      </c>
      <c r="AB73" s="102"/>
      <c r="AC73" s="113">
        <f t="shared" si="21"/>
        <v>166.67</v>
      </c>
      <c r="AD73" s="113">
        <f t="shared" si="22"/>
        <v>166.63000000000011</v>
      </c>
      <c r="AE73" s="60">
        <f t="shared" si="23"/>
        <v>0</v>
      </c>
    </row>
    <row r="74" spans="1:31" ht="15" thickBot="1" x14ac:dyDescent="0.35">
      <c r="A74" s="50"/>
      <c r="B74" s="50"/>
      <c r="C74" s="50"/>
      <c r="D74" s="50"/>
      <c r="E74" s="50"/>
      <c r="F74" s="50" t="s">
        <v>130</v>
      </c>
      <c r="G74" s="50"/>
      <c r="H74" s="53"/>
      <c r="I74" s="53"/>
      <c r="J74" s="53"/>
      <c r="K74" s="53"/>
      <c r="L74" s="53">
        <f t="shared" ref="L74:W74" si="24">ROUND(SUM(L70:L73),5)</f>
        <v>1045.44</v>
      </c>
      <c r="M74" s="53">
        <f t="shared" si="24"/>
        <v>1066.3699999999999</v>
      </c>
      <c r="N74" s="53">
        <f t="shared" si="24"/>
        <v>3290.71</v>
      </c>
      <c r="O74" s="53">
        <f t="shared" si="24"/>
        <v>1090.3699999999999</v>
      </c>
      <c r="P74" s="53">
        <f t="shared" si="24"/>
        <v>1042.3699999999999</v>
      </c>
      <c r="Q74" s="53">
        <f t="shared" si="24"/>
        <v>1066.3699999999999</v>
      </c>
      <c r="R74" s="53">
        <f t="shared" si="24"/>
        <v>1468.91</v>
      </c>
      <c r="S74" s="53">
        <f t="shared" si="24"/>
        <v>1297.3</v>
      </c>
      <c r="T74" s="53">
        <f t="shared" si="24"/>
        <v>1196.3599999999999</v>
      </c>
      <c r="U74" s="53">
        <f t="shared" si="24"/>
        <v>1136.9100000000001</v>
      </c>
      <c r="V74" s="53">
        <f t="shared" si="24"/>
        <v>1042.3699999999999</v>
      </c>
      <c r="W74" s="53">
        <f t="shared" si="24"/>
        <v>1635.44</v>
      </c>
      <c r="X74" s="53"/>
      <c r="Y74" s="53">
        <f>ROUND(SUM(H74:X74),5)</f>
        <v>16378.92</v>
      </c>
      <c r="Z74" s="53">
        <f>ROUND(SUM(Z70:Z73),5)</f>
        <v>20600</v>
      </c>
      <c r="AA74" s="78">
        <f>ROUND(SUM(AA70:AA73),5)</f>
        <v>25600</v>
      </c>
      <c r="AB74" s="104"/>
      <c r="AC74" s="115"/>
      <c r="AD74" s="115"/>
      <c r="AE74" s="78"/>
    </row>
    <row r="75" spans="1:31" x14ac:dyDescent="0.3">
      <c r="A75" s="50"/>
      <c r="B75" s="50"/>
      <c r="C75" s="50"/>
      <c r="D75" s="50"/>
      <c r="E75" s="50" t="s">
        <v>131</v>
      </c>
      <c r="F75" s="50"/>
      <c r="G75" s="50"/>
      <c r="H75" s="51"/>
      <c r="I75" s="51"/>
      <c r="J75" s="51"/>
      <c r="K75" s="51"/>
      <c r="L75" s="51">
        <f t="shared" ref="L75:W75" si="25">ROUND(L49+L56+L60+L64+L69+L74,5)</f>
        <v>16390.41</v>
      </c>
      <c r="M75" s="51">
        <f t="shared" si="25"/>
        <v>24775.15</v>
      </c>
      <c r="N75" s="51">
        <f t="shared" si="25"/>
        <v>22713.78</v>
      </c>
      <c r="O75" s="51">
        <f t="shared" si="25"/>
        <v>37089.300000000003</v>
      </c>
      <c r="P75" s="51">
        <f t="shared" si="25"/>
        <v>21281.85</v>
      </c>
      <c r="Q75" s="51">
        <f t="shared" si="25"/>
        <v>25723.74</v>
      </c>
      <c r="R75" s="51">
        <f t="shared" si="25"/>
        <v>32956.370000000003</v>
      </c>
      <c r="S75" s="51">
        <f t="shared" si="25"/>
        <v>23897.8</v>
      </c>
      <c r="T75" s="51">
        <f t="shared" si="25"/>
        <v>26043.08</v>
      </c>
      <c r="U75" s="51">
        <f t="shared" si="25"/>
        <v>41853.379999999997</v>
      </c>
      <c r="V75" s="51">
        <f t="shared" si="25"/>
        <v>24406.39</v>
      </c>
      <c r="W75" s="51">
        <f t="shared" si="25"/>
        <v>35336.639999999999</v>
      </c>
      <c r="X75" s="51"/>
      <c r="Y75" s="51">
        <f>ROUND(SUM(H75:X75),5)</f>
        <v>332467.89</v>
      </c>
      <c r="Z75" s="51">
        <f>ROUND(Z49+Z56+Z60+Z64+Z69+Z74,5)</f>
        <v>413380</v>
      </c>
      <c r="AA75" s="60">
        <f>ROUND(AA49+AA56+AA60+AA64+AA69+AA74,5)</f>
        <v>423416</v>
      </c>
      <c r="AB75" s="102"/>
      <c r="AC75" s="113"/>
      <c r="AD75" s="113"/>
      <c r="AE75" s="60"/>
    </row>
    <row r="76" spans="1:31" x14ac:dyDescent="0.3">
      <c r="A76" s="50"/>
      <c r="B76" s="50"/>
      <c r="C76" s="50"/>
      <c r="D76" s="50"/>
      <c r="E76" s="50" t="s">
        <v>132</v>
      </c>
      <c r="F76" s="50"/>
      <c r="G76" s="50"/>
      <c r="H76" s="51"/>
      <c r="I76" s="51"/>
      <c r="J76" s="51"/>
      <c r="K76" s="51"/>
      <c r="L76" s="51"/>
      <c r="M76" s="51"/>
      <c r="N76" s="51"/>
      <c r="O76" s="51"/>
      <c r="P76" s="51"/>
      <c r="Q76" s="51"/>
      <c r="R76" s="51"/>
      <c r="S76" s="51"/>
      <c r="T76" s="51"/>
      <c r="U76" s="51"/>
      <c r="V76" s="51"/>
      <c r="W76" s="51"/>
      <c r="X76" s="51"/>
      <c r="Y76" s="51"/>
      <c r="Z76" s="51"/>
      <c r="AA76" s="60"/>
      <c r="AB76" s="102"/>
      <c r="AC76" s="113"/>
      <c r="AD76" s="113"/>
      <c r="AE76" s="60"/>
    </row>
    <row r="77" spans="1:31" x14ac:dyDescent="0.3">
      <c r="A77" s="50"/>
      <c r="B77" s="50"/>
      <c r="C77" s="50"/>
      <c r="D77" s="50"/>
      <c r="E77" s="50"/>
      <c r="F77" s="50" t="s">
        <v>133</v>
      </c>
      <c r="G77" s="50"/>
      <c r="H77" s="51"/>
      <c r="I77" s="51"/>
      <c r="J77" s="51"/>
      <c r="K77" s="51"/>
      <c r="L77" s="51"/>
      <c r="M77" s="51"/>
      <c r="N77" s="51"/>
      <c r="O77" s="51"/>
      <c r="P77" s="51"/>
      <c r="Q77" s="51"/>
      <c r="R77" s="51"/>
      <c r="S77" s="51"/>
      <c r="T77" s="51"/>
      <c r="U77" s="51"/>
      <c r="V77" s="51"/>
      <c r="W77" s="51"/>
      <c r="X77" s="51"/>
      <c r="Y77" s="51"/>
      <c r="Z77" s="51"/>
      <c r="AA77" s="60"/>
      <c r="AB77" s="102"/>
      <c r="AC77" s="113"/>
      <c r="AD77" s="113"/>
      <c r="AE77" s="60"/>
    </row>
    <row r="78" spans="1:31" x14ac:dyDescent="0.3">
      <c r="A78" s="50"/>
      <c r="B78" s="50"/>
      <c r="C78" s="50"/>
      <c r="D78" s="50"/>
      <c r="E78" s="50"/>
      <c r="F78" s="50"/>
      <c r="G78" s="50" t="s">
        <v>134</v>
      </c>
      <c r="H78" s="51"/>
      <c r="I78" s="51"/>
      <c r="J78" s="51"/>
      <c r="K78" s="51"/>
      <c r="L78" s="51">
        <v>265.27999999999997</v>
      </c>
      <c r="M78" s="51">
        <v>329.08</v>
      </c>
      <c r="N78" s="51">
        <v>297.18</v>
      </c>
      <c r="O78" s="51">
        <v>297.18</v>
      </c>
      <c r="P78" s="51">
        <v>297.18</v>
      </c>
      <c r="Q78" s="51">
        <v>342.55</v>
      </c>
      <c r="R78" s="51">
        <v>336.79</v>
      </c>
      <c r="S78" s="51">
        <v>336.79</v>
      </c>
      <c r="T78" s="51">
        <v>336.79</v>
      </c>
      <c r="U78" s="51">
        <v>336.79</v>
      </c>
      <c r="V78" s="51">
        <v>336.79</v>
      </c>
      <c r="W78" s="51">
        <v>336.79</v>
      </c>
      <c r="X78" s="51"/>
      <c r="Y78" s="51">
        <f>ROUND(SUM(H78:X78),5)</f>
        <v>3849.19</v>
      </c>
      <c r="Z78" s="51">
        <v>3300</v>
      </c>
      <c r="AA78" s="60">
        <v>4100</v>
      </c>
      <c r="AB78" s="102" t="s">
        <v>256</v>
      </c>
      <c r="AC78" s="113">
        <f t="shared" si="21"/>
        <v>341.67</v>
      </c>
      <c r="AD78" s="113">
        <f t="shared" si="22"/>
        <v>341.62999999999965</v>
      </c>
      <c r="AE78" s="60">
        <f t="shared" si="23"/>
        <v>0</v>
      </c>
    </row>
    <row r="79" spans="1:31" ht="15" thickBot="1" x14ac:dyDescent="0.35">
      <c r="A79" s="50"/>
      <c r="B79" s="50"/>
      <c r="C79" s="50"/>
      <c r="D79" s="50"/>
      <c r="E79" s="50"/>
      <c r="F79" s="50"/>
      <c r="G79" s="50" t="s">
        <v>135</v>
      </c>
      <c r="H79" s="52"/>
      <c r="I79" s="52"/>
      <c r="J79" s="52"/>
      <c r="K79" s="52"/>
      <c r="L79" s="52">
        <v>0</v>
      </c>
      <c r="M79" s="52">
        <v>563.13</v>
      </c>
      <c r="N79" s="52">
        <v>558</v>
      </c>
      <c r="O79" s="52">
        <v>564.51</v>
      </c>
      <c r="P79" s="52">
        <v>381.22</v>
      </c>
      <c r="Q79" s="52">
        <v>394.29</v>
      </c>
      <c r="R79" s="52">
        <v>348.74</v>
      </c>
      <c r="S79" s="52">
        <v>330.04</v>
      </c>
      <c r="T79" s="52">
        <v>387.21</v>
      </c>
      <c r="U79" s="52">
        <v>320.44</v>
      </c>
      <c r="V79" s="52">
        <v>448.73</v>
      </c>
      <c r="W79" s="52">
        <v>490.16</v>
      </c>
      <c r="X79" s="52"/>
      <c r="Y79" s="52">
        <f>ROUND(SUM(H79:X79),5)</f>
        <v>4786.47</v>
      </c>
      <c r="Z79" s="52">
        <v>5000</v>
      </c>
      <c r="AA79" s="59">
        <v>5500</v>
      </c>
      <c r="AB79" s="103"/>
      <c r="AC79" s="114">
        <f t="shared" si="21"/>
        <v>458.33</v>
      </c>
      <c r="AD79" s="114">
        <f t="shared" si="22"/>
        <v>458.36999999999989</v>
      </c>
      <c r="AE79" s="59">
        <f t="shared" si="23"/>
        <v>0</v>
      </c>
    </row>
    <row r="80" spans="1:31" x14ac:dyDescent="0.3">
      <c r="A80" s="50"/>
      <c r="B80" s="50"/>
      <c r="C80" s="50"/>
      <c r="D80" s="50"/>
      <c r="E80" s="50"/>
      <c r="F80" s="50" t="s">
        <v>136</v>
      </c>
      <c r="G80" s="50"/>
      <c r="H80" s="51"/>
      <c r="I80" s="51"/>
      <c r="J80" s="51"/>
      <c r="K80" s="51"/>
      <c r="L80" s="51">
        <f t="shared" ref="L80:W80" si="26">ROUND(SUM(L77:L79),5)</f>
        <v>265.27999999999997</v>
      </c>
      <c r="M80" s="51">
        <f t="shared" si="26"/>
        <v>892.21</v>
      </c>
      <c r="N80" s="51">
        <f t="shared" si="26"/>
        <v>855.18</v>
      </c>
      <c r="O80" s="51">
        <f t="shared" si="26"/>
        <v>861.69</v>
      </c>
      <c r="P80" s="51">
        <f t="shared" si="26"/>
        <v>678.4</v>
      </c>
      <c r="Q80" s="51">
        <f t="shared" si="26"/>
        <v>736.84</v>
      </c>
      <c r="R80" s="51">
        <f t="shared" si="26"/>
        <v>685.53</v>
      </c>
      <c r="S80" s="51">
        <f t="shared" si="26"/>
        <v>666.83</v>
      </c>
      <c r="T80" s="51">
        <f t="shared" si="26"/>
        <v>724</v>
      </c>
      <c r="U80" s="51">
        <f t="shared" si="26"/>
        <v>657.23</v>
      </c>
      <c r="V80" s="51">
        <f t="shared" si="26"/>
        <v>785.52</v>
      </c>
      <c r="W80" s="51">
        <f t="shared" si="26"/>
        <v>826.95</v>
      </c>
      <c r="X80" s="51"/>
      <c r="Y80" s="51">
        <f>ROUND(SUM(H80:X80),5)</f>
        <v>8635.66</v>
      </c>
      <c r="Z80" s="51">
        <f>ROUND(SUM(Z77:Z79),5)</f>
        <v>8300</v>
      </c>
      <c r="AA80" s="60">
        <f>ROUND(SUM(AA77:AA79),5)</f>
        <v>9600</v>
      </c>
      <c r="AB80" s="102"/>
      <c r="AC80" s="113"/>
      <c r="AD80" s="113"/>
      <c r="AE80" s="60"/>
    </row>
    <row r="81" spans="1:31" x14ac:dyDescent="0.3">
      <c r="A81" s="50"/>
      <c r="B81" s="50"/>
      <c r="C81" s="50"/>
      <c r="D81" s="50"/>
      <c r="E81" s="50"/>
      <c r="F81" s="50"/>
      <c r="G81" s="50"/>
      <c r="H81" s="51"/>
      <c r="I81" s="51"/>
      <c r="J81" s="51"/>
      <c r="K81" s="51"/>
      <c r="L81" s="51"/>
      <c r="M81" s="51"/>
      <c r="N81" s="51"/>
      <c r="O81" s="51"/>
      <c r="P81" s="51"/>
      <c r="Q81" s="51"/>
      <c r="R81" s="51"/>
      <c r="S81" s="51"/>
      <c r="T81" s="51"/>
      <c r="U81" s="51"/>
      <c r="V81" s="51"/>
      <c r="W81" s="51"/>
      <c r="X81" s="51"/>
      <c r="Y81" s="51"/>
      <c r="Z81" s="51"/>
      <c r="AA81" s="60"/>
      <c r="AB81" s="102"/>
      <c r="AC81" s="113"/>
      <c r="AD81" s="113"/>
      <c r="AE81" s="60"/>
    </row>
    <row r="82" spans="1:31" x14ac:dyDescent="0.3">
      <c r="A82" s="50"/>
      <c r="B82" s="50"/>
      <c r="C82" s="50"/>
      <c r="D82" s="50"/>
      <c r="E82" s="50"/>
      <c r="F82" s="50"/>
      <c r="G82" s="50"/>
      <c r="H82" s="51"/>
      <c r="I82" s="51"/>
      <c r="J82" s="51"/>
      <c r="K82" s="51"/>
      <c r="L82" s="51"/>
      <c r="M82" s="51"/>
      <c r="N82" s="51"/>
      <c r="O82" s="51"/>
      <c r="P82" s="51"/>
      <c r="Q82" s="51"/>
      <c r="R82" s="51"/>
      <c r="S82" s="51"/>
      <c r="T82" s="51"/>
      <c r="U82" s="51"/>
      <c r="V82" s="51"/>
      <c r="W82" s="51"/>
      <c r="X82" s="51"/>
      <c r="Y82" s="51"/>
      <c r="Z82" s="51"/>
      <c r="AA82" s="60"/>
      <c r="AB82" s="102"/>
      <c r="AC82" s="113"/>
      <c r="AD82" s="113"/>
      <c r="AE82" s="60"/>
    </row>
    <row r="83" spans="1:31" x14ac:dyDescent="0.3">
      <c r="A83" s="50"/>
      <c r="B83" s="50"/>
      <c r="C83" s="50"/>
      <c r="D83" s="50"/>
      <c r="E83" s="50"/>
      <c r="F83" s="50"/>
      <c r="G83" s="50"/>
      <c r="H83" s="51"/>
      <c r="I83" s="51"/>
      <c r="J83" s="51"/>
      <c r="K83" s="51"/>
      <c r="L83" s="51"/>
      <c r="M83" s="51"/>
      <c r="N83" s="51"/>
      <c r="O83" s="51"/>
      <c r="P83" s="51"/>
      <c r="Q83" s="51"/>
      <c r="R83" s="51"/>
      <c r="S83" s="51"/>
      <c r="T83" s="51"/>
      <c r="U83" s="51"/>
      <c r="V83" s="51"/>
      <c r="W83" s="51"/>
      <c r="X83" s="51"/>
      <c r="Y83" s="51"/>
      <c r="Z83" s="51"/>
      <c r="AA83" s="60"/>
      <c r="AB83" s="102"/>
      <c r="AC83" s="113"/>
      <c r="AD83" s="113"/>
      <c r="AE83" s="60"/>
    </row>
    <row r="84" spans="1:31" x14ac:dyDescent="0.3">
      <c r="A84" s="50"/>
      <c r="B84" s="50"/>
      <c r="C84" s="50"/>
      <c r="D84" s="50"/>
      <c r="E84" s="50"/>
      <c r="F84" s="50"/>
      <c r="G84" s="50"/>
      <c r="H84" s="51"/>
      <c r="I84" s="51"/>
      <c r="J84" s="51"/>
      <c r="K84" s="51"/>
      <c r="L84" s="51"/>
      <c r="M84" s="51"/>
      <c r="N84" s="51"/>
      <c r="O84" s="51"/>
      <c r="P84" s="51"/>
      <c r="Q84" s="51"/>
      <c r="R84" s="51"/>
      <c r="S84" s="51"/>
      <c r="T84" s="51"/>
      <c r="U84" s="51"/>
      <c r="V84" s="51"/>
      <c r="W84" s="51"/>
      <c r="X84" s="51"/>
      <c r="Y84" s="51"/>
      <c r="Z84" s="51"/>
      <c r="AA84" s="60"/>
      <c r="AB84" s="102"/>
      <c r="AC84" s="113"/>
      <c r="AD84" s="113"/>
      <c r="AE84" s="60"/>
    </row>
    <row r="85" spans="1:31" x14ac:dyDescent="0.3">
      <c r="A85" s="50"/>
      <c r="B85" s="50"/>
      <c r="C85" s="50"/>
      <c r="D85" s="50"/>
      <c r="E85" s="50"/>
      <c r="F85" s="50"/>
      <c r="G85" s="50"/>
      <c r="H85" s="51"/>
      <c r="I85" s="51"/>
      <c r="J85" s="51"/>
      <c r="K85" s="51"/>
      <c r="L85" s="51"/>
      <c r="M85" s="51"/>
      <c r="N85" s="51"/>
      <c r="O85" s="51"/>
      <c r="P85" s="51"/>
      <c r="Q85" s="51"/>
      <c r="R85" s="51"/>
      <c r="S85" s="51"/>
      <c r="T85" s="51"/>
      <c r="U85" s="51"/>
      <c r="V85" s="51"/>
      <c r="W85" s="51"/>
      <c r="X85" s="51"/>
      <c r="Y85" s="51"/>
      <c r="Z85" s="51"/>
      <c r="AA85" s="60"/>
      <c r="AB85" s="102"/>
      <c r="AC85" s="113"/>
      <c r="AD85" s="113"/>
      <c r="AE85" s="60"/>
    </row>
    <row r="86" spans="1:31" x14ac:dyDescent="0.3">
      <c r="A86" s="50"/>
      <c r="B86" s="50"/>
      <c r="C86" s="50"/>
      <c r="D86" s="50"/>
      <c r="E86" s="50"/>
      <c r="F86" s="50"/>
      <c r="G86" s="50"/>
      <c r="H86" s="51"/>
      <c r="I86" s="51"/>
      <c r="J86" s="51"/>
      <c r="K86" s="51"/>
      <c r="L86" s="51"/>
      <c r="M86" s="51"/>
      <c r="N86" s="51"/>
      <c r="O86" s="51"/>
      <c r="P86" s="51"/>
      <c r="Q86" s="51"/>
      <c r="R86" s="51"/>
      <c r="S86" s="51"/>
      <c r="T86" s="51"/>
      <c r="U86" s="51"/>
      <c r="V86" s="51"/>
      <c r="W86" s="51"/>
      <c r="X86" s="51"/>
      <c r="Y86" s="51"/>
      <c r="Z86" s="51"/>
      <c r="AA86" s="60"/>
      <c r="AB86" s="102"/>
      <c r="AC86" s="113"/>
      <c r="AD86" s="113"/>
      <c r="AE86" s="60"/>
    </row>
    <row r="87" spans="1:31" x14ac:dyDescent="0.3">
      <c r="A87" s="50"/>
      <c r="B87" s="50"/>
      <c r="C87" s="50"/>
      <c r="D87" s="50"/>
      <c r="E87" s="50"/>
      <c r="F87" s="50" t="s">
        <v>137</v>
      </c>
      <c r="G87" s="50"/>
      <c r="H87" s="51"/>
      <c r="I87" s="51"/>
      <c r="J87" s="51"/>
      <c r="K87" s="51"/>
      <c r="L87" s="51"/>
      <c r="M87" s="51"/>
      <c r="N87" s="51"/>
      <c r="O87" s="51"/>
      <c r="P87" s="51"/>
      <c r="Q87" s="51"/>
      <c r="R87" s="51"/>
      <c r="S87" s="51"/>
      <c r="T87" s="51"/>
      <c r="U87" s="51"/>
      <c r="V87" s="51"/>
      <c r="W87" s="51"/>
      <c r="X87" s="51"/>
      <c r="Y87" s="51"/>
      <c r="Z87" s="51"/>
      <c r="AA87" s="60"/>
      <c r="AB87" s="102"/>
      <c r="AC87" s="113"/>
      <c r="AD87" s="113"/>
      <c r="AE87" s="60"/>
    </row>
    <row r="88" spans="1:31" x14ac:dyDescent="0.3">
      <c r="A88" s="50"/>
      <c r="B88" s="50"/>
      <c r="C88" s="50"/>
      <c r="D88" s="50"/>
      <c r="E88" s="50"/>
      <c r="F88" s="50"/>
      <c r="G88" s="50" t="s">
        <v>138</v>
      </c>
      <c r="H88" s="51"/>
      <c r="I88" s="51"/>
      <c r="J88" s="51"/>
      <c r="K88" s="51"/>
      <c r="L88" s="51">
        <v>0</v>
      </c>
      <c r="M88" s="51">
        <v>750</v>
      </c>
      <c r="N88" s="51">
        <v>750</v>
      </c>
      <c r="O88" s="51">
        <v>1500</v>
      </c>
      <c r="P88" s="51">
        <v>0</v>
      </c>
      <c r="Q88" s="51">
        <v>750</v>
      </c>
      <c r="R88" s="51">
        <v>0</v>
      </c>
      <c r="S88" s="51">
        <v>750</v>
      </c>
      <c r="T88" s="51">
        <v>750</v>
      </c>
      <c r="U88" s="51">
        <v>1500</v>
      </c>
      <c r="V88" s="51">
        <v>0</v>
      </c>
      <c r="W88" s="51">
        <v>750</v>
      </c>
      <c r="X88" s="51"/>
      <c r="Y88" s="51">
        <f t="shared" ref="Y88:Y119" si="27">ROUND(SUM(H88:X88),5)</f>
        <v>7500</v>
      </c>
      <c r="Z88" s="51">
        <v>10500</v>
      </c>
      <c r="AA88" s="60">
        <v>11250</v>
      </c>
      <c r="AB88" s="102" t="s">
        <v>252</v>
      </c>
      <c r="AC88" s="113">
        <f t="shared" si="21"/>
        <v>937.5</v>
      </c>
      <c r="AD88" s="113">
        <f t="shared" si="22"/>
        <v>937.5</v>
      </c>
      <c r="AE88" s="60">
        <f t="shared" si="23"/>
        <v>0</v>
      </c>
    </row>
    <row r="89" spans="1:31" x14ac:dyDescent="0.3">
      <c r="A89" s="50"/>
      <c r="B89" s="50"/>
      <c r="C89" s="50"/>
      <c r="D89" s="50"/>
      <c r="E89" s="50"/>
      <c r="F89" s="50"/>
      <c r="G89" s="50" t="s">
        <v>139</v>
      </c>
      <c r="H89" s="51"/>
      <c r="I89" s="51"/>
      <c r="J89" s="51"/>
      <c r="K89" s="51"/>
      <c r="L89" s="51">
        <v>343.33</v>
      </c>
      <c r="M89" s="51">
        <v>145.52000000000001</v>
      </c>
      <c r="N89" s="51">
        <v>48.86</v>
      </c>
      <c r="O89" s="51">
        <v>178.2</v>
      </c>
      <c r="P89" s="51">
        <v>34.76</v>
      </c>
      <c r="Q89" s="51">
        <v>320.76</v>
      </c>
      <c r="R89" s="51">
        <v>60.83</v>
      </c>
      <c r="S89" s="51">
        <v>0</v>
      </c>
      <c r="T89" s="51">
        <v>438.46</v>
      </c>
      <c r="U89" s="51">
        <v>295.25</v>
      </c>
      <c r="V89" s="51">
        <v>206.84</v>
      </c>
      <c r="W89" s="51">
        <v>206.84</v>
      </c>
      <c r="X89" s="51"/>
      <c r="Y89" s="51">
        <f t="shared" si="27"/>
        <v>2279.65</v>
      </c>
      <c r="Z89" s="51">
        <v>3100</v>
      </c>
      <c r="AA89" s="60">
        <v>3600</v>
      </c>
      <c r="AB89" s="102" t="s">
        <v>256</v>
      </c>
      <c r="AC89" s="113">
        <f t="shared" si="21"/>
        <v>300</v>
      </c>
      <c r="AD89" s="113">
        <f t="shared" si="22"/>
        <v>300</v>
      </c>
      <c r="AE89" s="60">
        <f t="shared" si="23"/>
        <v>0</v>
      </c>
    </row>
    <row r="90" spans="1:31" x14ac:dyDescent="0.3">
      <c r="A90" s="50"/>
      <c r="B90" s="50"/>
      <c r="C90" s="50"/>
      <c r="D90" s="50"/>
      <c r="E90" s="50"/>
      <c r="F90" s="50"/>
      <c r="G90" s="50" t="s">
        <v>140</v>
      </c>
      <c r="H90" s="51"/>
      <c r="I90" s="51"/>
      <c r="J90" s="51"/>
      <c r="K90" s="51"/>
      <c r="L90" s="51">
        <v>241.34</v>
      </c>
      <c r="M90" s="51">
        <v>372.18</v>
      </c>
      <c r="N90" s="51">
        <v>296.32</v>
      </c>
      <c r="O90" s="51">
        <v>0</v>
      </c>
      <c r="P90" s="51">
        <v>517.34</v>
      </c>
      <c r="Q90" s="51">
        <v>256.20999999999998</v>
      </c>
      <c r="R90" s="51">
        <v>256.41000000000003</v>
      </c>
      <c r="S90" s="51">
        <v>256.41000000000003</v>
      </c>
      <c r="T90" s="51">
        <v>256.41000000000003</v>
      </c>
      <c r="U90" s="51">
        <v>517.94000000000005</v>
      </c>
      <c r="V90" s="51">
        <v>0</v>
      </c>
      <c r="W90" s="51">
        <v>256.47000000000003</v>
      </c>
      <c r="X90" s="51"/>
      <c r="Y90" s="51">
        <f t="shared" si="27"/>
        <v>3227.03</v>
      </c>
      <c r="Z90" s="51">
        <v>3900</v>
      </c>
      <c r="AA90" s="60">
        <v>3300</v>
      </c>
      <c r="AB90" s="102"/>
      <c r="AC90" s="113">
        <f t="shared" si="21"/>
        <v>275</v>
      </c>
      <c r="AD90" s="113">
        <f t="shared" si="22"/>
        <v>275</v>
      </c>
      <c r="AE90" s="60">
        <f t="shared" si="23"/>
        <v>0</v>
      </c>
    </row>
    <row r="91" spans="1:31" x14ac:dyDescent="0.3">
      <c r="A91" s="50"/>
      <c r="B91" s="50"/>
      <c r="C91" s="50"/>
      <c r="D91" s="50"/>
      <c r="E91" s="50"/>
      <c r="F91" s="50"/>
      <c r="G91" s="50" t="s">
        <v>141</v>
      </c>
      <c r="H91" s="51"/>
      <c r="I91" s="51"/>
      <c r="J91" s="51"/>
      <c r="K91" s="51"/>
      <c r="L91" s="51">
        <v>0</v>
      </c>
      <c r="M91" s="51">
        <v>0</v>
      </c>
      <c r="N91" s="51">
        <v>0</v>
      </c>
      <c r="O91" s="51">
        <v>0</v>
      </c>
      <c r="P91" s="51">
        <v>0</v>
      </c>
      <c r="Q91" s="51">
        <v>0</v>
      </c>
      <c r="R91" s="51">
        <v>0</v>
      </c>
      <c r="S91" s="51">
        <v>0</v>
      </c>
      <c r="T91" s="51">
        <v>0</v>
      </c>
      <c r="U91" s="51">
        <v>0</v>
      </c>
      <c r="V91" s="51">
        <v>0</v>
      </c>
      <c r="W91" s="51">
        <v>47.2</v>
      </c>
      <c r="X91" s="51"/>
      <c r="Y91" s="51">
        <f t="shared" si="27"/>
        <v>47.2</v>
      </c>
      <c r="Z91" s="51">
        <v>1100</v>
      </c>
      <c r="AA91" s="60">
        <v>0</v>
      </c>
      <c r="AB91" s="102" t="s">
        <v>254</v>
      </c>
      <c r="AC91" s="113">
        <f t="shared" si="21"/>
        <v>0</v>
      </c>
      <c r="AD91" s="113">
        <f t="shared" si="22"/>
        <v>0</v>
      </c>
      <c r="AE91" s="60">
        <f t="shared" si="23"/>
        <v>0</v>
      </c>
    </row>
    <row r="92" spans="1:31" x14ac:dyDescent="0.3">
      <c r="A92" s="50"/>
      <c r="B92" s="50"/>
      <c r="C92" s="50"/>
      <c r="D92" s="50"/>
      <c r="E92" s="50"/>
      <c r="F92" s="50"/>
      <c r="G92" s="50" t="s">
        <v>142</v>
      </c>
      <c r="H92" s="51"/>
      <c r="I92" s="51"/>
      <c r="J92" s="51"/>
      <c r="K92" s="51"/>
      <c r="L92" s="51">
        <v>1196.9100000000001</v>
      </c>
      <c r="M92" s="51">
        <v>1196.9100000000001</v>
      </c>
      <c r="N92" s="51">
        <v>1196.9100000000001</v>
      </c>
      <c r="O92" s="51">
        <v>1196.9100000000001</v>
      </c>
      <c r="P92" s="51">
        <v>1196.9100000000001</v>
      </c>
      <c r="Q92" s="51">
        <v>1196.9100000000001</v>
      </c>
      <c r="R92" s="51">
        <v>1196.9100000000001</v>
      </c>
      <c r="S92" s="51">
        <v>1196.9100000000001</v>
      </c>
      <c r="T92" s="51">
        <v>1196.9100000000001</v>
      </c>
      <c r="U92" s="51">
        <v>1196.9100000000001</v>
      </c>
      <c r="V92" s="51">
        <v>1196.9100000000001</v>
      </c>
      <c r="W92" s="51">
        <v>1196.8900000000001</v>
      </c>
      <c r="X92" s="51"/>
      <c r="Y92" s="51">
        <f t="shared" si="27"/>
        <v>14362.9</v>
      </c>
      <c r="Z92" s="51">
        <v>14400</v>
      </c>
      <c r="AA92" s="84">
        <v>15900</v>
      </c>
      <c r="AB92" s="102" t="s">
        <v>262</v>
      </c>
      <c r="AC92" s="116">
        <f t="shared" si="21"/>
        <v>1325</v>
      </c>
      <c r="AD92" s="116">
        <f t="shared" si="22"/>
        <v>1325</v>
      </c>
      <c r="AE92" s="84">
        <f t="shared" si="23"/>
        <v>0</v>
      </c>
    </row>
    <row r="93" spans="1:31" x14ac:dyDescent="0.3">
      <c r="A93" s="50"/>
      <c r="B93" s="50"/>
      <c r="C93" s="50"/>
      <c r="D93" s="50"/>
      <c r="E93" s="50"/>
      <c r="F93" s="50"/>
      <c r="G93" s="50" t="s">
        <v>143</v>
      </c>
      <c r="H93" s="51"/>
      <c r="I93" s="51"/>
      <c r="J93" s="51"/>
      <c r="K93" s="51"/>
      <c r="L93" s="51">
        <v>120</v>
      </c>
      <c r="M93" s="51">
        <v>75</v>
      </c>
      <c r="N93" s="51">
        <v>0</v>
      </c>
      <c r="O93" s="51">
        <v>0</v>
      </c>
      <c r="P93" s="51">
        <v>395</v>
      </c>
      <c r="Q93" s="51">
        <v>1230</v>
      </c>
      <c r="R93" s="51">
        <v>584</v>
      </c>
      <c r="S93" s="51">
        <v>0</v>
      </c>
      <c r="T93" s="51">
        <v>0</v>
      </c>
      <c r="U93" s="51">
        <v>0</v>
      </c>
      <c r="V93" s="51">
        <v>0</v>
      </c>
      <c r="W93" s="51">
        <v>0</v>
      </c>
      <c r="X93" s="51"/>
      <c r="Y93" s="51">
        <f t="shared" si="27"/>
        <v>2404</v>
      </c>
      <c r="Z93" s="51">
        <v>2600</v>
      </c>
      <c r="AA93" s="60">
        <v>2600</v>
      </c>
      <c r="AB93" s="102"/>
      <c r="AC93" s="113">
        <f t="shared" si="21"/>
        <v>216.67</v>
      </c>
      <c r="AD93" s="113">
        <f t="shared" si="22"/>
        <v>216.63000000000011</v>
      </c>
      <c r="AE93" s="60">
        <f t="shared" si="23"/>
        <v>0</v>
      </c>
    </row>
    <row r="94" spans="1:31" x14ac:dyDescent="0.3">
      <c r="A94" s="50"/>
      <c r="B94" s="50"/>
      <c r="C94" s="50"/>
      <c r="D94" s="50"/>
      <c r="E94" s="50"/>
      <c r="F94" s="50"/>
      <c r="G94" s="50" t="s">
        <v>144</v>
      </c>
      <c r="H94" s="51"/>
      <c r="I94" s="51"/>
      <c r="J94" s="51"/>
      <c r="K94" s="51"/>
      <c r="L94" s="51">
        <v>21</v>
      </c>
      <c r="M94" s="51">
        <v>21</v>
      </c>
      <c r="N94" s="51">
        <v>21</v>
      </c>
      <c r="O94" s="51">
        <v>56</v>
      </c>
      <c r="P94" s="51">
        <v>21</v>
      </c>
      <c r="Q94" s="51">
        <v>21</v>
      </c>
      <c r="R94" s="51">
        <v>21</v>
      </c>
      <c r="S94" s="51">
        <v>16</v>
      </c>
      <c r="T94" s="51">
        <v>16</v>
      </c>
      <c r="U94" s="51">
        <v>16</v>
      </c>
      <c r="V94" s="51">
        <v>16</v>
      </c>
      <c r="W94" s="51">
        <v>16</v>
      </c>
      <c r="X94" s="51"/>
      <c r="Y94" s="51">
        <f t="shared" si="27"/>
        <v>262</v>
      </c>
      <c r="Z94" s="51">
        <v>800</v>
      </c>
      <c r="AA94" s="60">
        <v>300</v>
      </c>
      <c r="AB94" s="102"/>
      <c r="AC94" s="113">
        <f t="shared" si="21"/>
        <v>25</v>
      </c>
      <c r="AD94" s="113">
        <f t="shared" si="22"/>
        <v>25</v>
      </c>
      <c r="AE94" s="60">
        <f t="shared" si="23"/>
        <v>0</v>
      </c>
    </row>
    <row r="95" spans="1:31" x14ac:dyDescent="0.3">
      <c r="A95" s="50"/>
      <c r="B95" s="50"/>
      <c r="C95" s="50"/>
      <c r="D95" s="50"/>
      <c r="E95" s="50"/>
      <c r="F95" s="50"/>
      <c r="G95" s="50" t="s">
        <v>145</v>
      </c>
      <c r="H95" s="51"/>
      <c r="I95" s="51"/>
      <c r="J95" s="51"/>
      <c r="K95" s="51"/>
      <c r="L95" s="51">
        <v>0</v>
      </c>
      <c r="M95" s="51">
        <v>0</v>
      </c>
      <c r="N95" s="51">
        <v>0</v>
      </c>
      <c r="O95" s="51">
        <v>0</v>
      </c>
      <c r="P95" s="51">
        <v>837.34</v>
      </c>
      <c r="Q95" s="51">
        <v>0</v>
      </c>
      <c r="R95" s="51">
        <v>0</v>
      </c>
      <c r="S95" s="51">
        <v>0</v>
      </c>
      <c r="T95" s="51">
        <v>0</v>
      </c>
      <c r="U95" s="51">
        <v>0</v>
      </c>
      <c r="V95" s="51">
        <v>261</v>
      </c>
      <c r="W95" s="51">
        <v>0</v>
      </c>
      <c r="X95" s="51"/>
      <c r="Y95" s="51">
        <f t="shared" si="27"/>
        <v>1098.3399999999999</v>
      </c>
      <c r="Z95" s="51">
        <v>1500</v>
      </c>
      <c r="AA95" s="60">
        <v>2000</v>
      </c>
      <c r="AB95" s="102" t="s">
        <v>265</v>
      </c>
      <c r="AC95" s="113">
        <f t="shared" si="21"/>
        <v>166.67</v>
      </c>
      <c r="AD95" s="113">
        <f t="shared" si="22"/>
        <v>166.63000000000011</v>
      </c>
      <c r="AE95" s="60">
        <f t="shared" si="23"/>
        <v>0</v>
      </c>
    </row>
    <row r="96" spans="1:31" x14ac:dyDescent="0.3">
      <c r="A96" s="50"/>
      <c r="B96" s="50"/>
      <c r="C96" s="50"/>
      <c r="D96" s="50"/>
      <c r="E96" s="50"/>
      <c r="F96" s="50"/>
      <c r="G96" s="50" t="s">
        <v>146</v>
      </c>
      <c r="H96" s="51"/>
      <c r="I96" s="51"/>
      <c r="J96" s="51"/>
      <c r="K96" s="51"/>
      <c r="L96" s="51">
        <v>2.99</v>
      </c>
      <c r="M96" s="51">
        <v>488.86</v>
      </c>
      <c r="N96" s="51">
        <v>346.22</v>
      </c>
      <c r="O96" s="51">
        <v>418.45</v>
      </c>
      <c r="P96" s="51">
        <v>349.26</v>
      </c>
      <c r="Q96" s="51">
        <v>350.07</v>
      </c>
      <c r="R96" s="51">
        <v>620.41999999999996</v>
      </c>
      <c r="S96" s="51">
        <v>349.84</v>
      </c>
      <c r="T96" s="51">
        <v>350.02</v>
      </c>
      <c r="U96" s="51">
        <v>1129.01</v>
      </c>
      <c r="V96" s="51">
        <v>355.87</v>
      </c>
      <c r="W96" s="51">
        <v>2.99</v>
      </c>
      <c r="X96" s="51"/>
      <c r="Y96" s="51">
        <f t="shared" si="27"/>
        <v>4764</v>
      </c>
      <c r="Z96" s="51">
        <v>7000</v>
      </c>
      <c r="AA96" s="60">
        <v>7000</v>
      </c>
      <c r="AB96" s="102"/>
      <c r="AC96" s="113">
        <f t="shared" si="21"/>
        <v>583.33000000000004</v>
      </c>
      <c r="AD96" s="113">
        <f t="shared" si="22"/>
        <v>583.36999999999989</v>
      </c>
      <c r="AE96" s="60">
        <f t="shared" si="23"/>
        <v>0</v>
      </c>
    </row>
    <row r="97" spans="1:31" x14ac:dyDescent="0.3">
      <c r="A97" s="50"/>
      <c r="B97" s="50"/>
      <c r="C97" s="50"/>
      <c r="D97" s="50"/>
      <c r="E97" s="50"/>
      <c r="F97" s="50"/>
      <c r="G97" s="50" t="s">
        <v>147</v>
      </c>
      <c r="H97" s="51"/>
      <c r="I97" s="51"/>
      <c r="J97" s="51"/>
      <c r="K97" s="51"/>
      <c r="L97" s="51">
        <v>0</v>
      </c>
      <c r="M97" s="51">
        <v>0</v>
      </c>
      <c r="N97" s="51">
        <v>0</v>
      </c>
      <c r="O97" s="51">
        <v>0</v>
      </c>
      <c r="P97" s="51">
        <v>0</v>
      </c>
      <c r="Q97" s="51">
        <v>0</v>
      </c>
      <c r="R97" s="51">
        <v>0</v>
      </c>
      <c r="S97" s="51">
        <v>0</v>
      </c>
      <c r="T97" s="51">
        <v>0</v>
      </c>
      <c r="U97" s="51">
        <v>0</v>
      </c>
      <c r="V97" s="51">
        <v>89.84</v>
      </c>
      <c r="W97" s="51">
        <v>134.16</v>
      </c>
      <c r="X97" s="51"/>
      <c r="Y97" s="51">
        <f t="shared" si="27"/>
        <v>224</v>
      </c>
      <c r="Z97" s="51">
        <v>1200</v>
      </c>
      <c r="AA97" s="60">
        <v>0</v>
      </c>
      <c r="AB97" s="102" t="s">
        <v>254</v>
      </c>
      <c r="AC97" s="113">
        <f t="shared" si="21"/>
        <v>0</v>
      </c>
      <c r="AD97" s="113">
        <f t="shared" si="22"/>
        <v>0</v>
      </c>
      <c r="AE97" s="60">
        <f t="shared" si="23"/>
        <v>0</v>
      </c>
    </row>
    <row r="98" spans="1:31" x14ac:dyDescent="0.3">
      <c r="A98" s="50"/>
      <c r="B98" s="50"/>
      <c r="C98" s="50"/>
      <c r="D98" s="50"/>
      <c r="E98" s="50"/>
      <c r="F98" s="50"/>
      <c r="G98" s="50" t="s">
        <v>148</v>
      </c>
      <c r="H98" s="51"/>
      <c r="I98" s="51"/>
      <c r="J98" s="51"/>
      <c r="K98" s="51"/>
      <c r="L98" s="51">
        <v>195.95</v>
      </c>
      <c r="M98" s="51">
        <v>275.38</v>
      </c>
      <c r="N98" s="51">
        <v>60.79</v>
      </c>
      <c r="O98" s="51">
        <v>107.39</v>
      </c>
      <c r="P98" s="51">
        <v>191.56</v>
      </c>
      <c r="Q98" s="51">
        <v>69.58</v>
      </c>
      <c r="R98" s="51">
        <v>0</v>
      </c>
      <c r="S98" s="51">
        <v>89.08</v>
      </c>
      <c r="T98" s="51">
        <v>113.48</v>
      </c>
      <c r="U98" s="51">
        <v>162.65</v>
      </c>
      <c r="V98" s="51">
        <v>0</v>
      </c>
      <c r="W98" s="51">
        <v>0</v>
      </c>
      <c r="X98" s="51"/>
      <c r="Y98" s="51">
        <f t="shared" si="27"/>
        <v>1265.8599999999999</v>
      </c>
      <c r="Z98" s="51">
        <v>3000</v>
      </c>
      <c r="AA98" s="60">
        <v>3000</v>
      </c>
      <c r="AB98" s="102"/>
      <c r="AC98" s="113">
        <f t="shared" si="21"/>
        <v>250</v>
      </c>
      <c r="AD98" s="113">
        <f t="shared" si="22"/>
        <v>250</v>
      </c>
      <c r="AE98" s="60">
        <f t="shared" si="23"/>
        <v>0</v>
      </c>
    </row>
    <row r="99" spans="1:31" x14ac:dyDescent="0.3">
      <c r="A99" s="50"/>
      <c r="B99" s="50"/>
      <c r="C99" s="50"/>
      <c r="D99" s="50"/>
      <c r="E99" s="50"/>
      <c r="F99" s="50"/>
      <c r="G99" s="50" t="s">
        <v>149</v>
      </c>
      <c r="H99" s="51"/>
      <c r="I99" s="51"/>
      <c r="J99" s="51"/>
      <c r="K99" s="51"/>
      <c r="L99" s="51">
        <v>110</v>
      </c>
      <c r="M99" s="51">
        <v>0</v>
      </c>
      <c r="N99" s="51">
        <v>136.35</v>
      </c>
      <c r="O99" s="51">
        <v>0</v>
      </c>
      <c r="P99" s="51">
        <v>0</v>
      </c>
      <c r="Q99" s="51">
        <v>0</v>
      </c>
      <c r="R99" s="51">
        <v>220</v>
      </c>
      <c r="S99" s="51">
        <v>0</v>
      </c>
      <c r="T99" s="51">
        <v>0</v>
      </c>
      <c r="U99" s="51">
        <v>44.39</v>
      </c>
      <c r="V99" s="51">
        <v>0</v>
      </c>
      <c r="W99" s="51">
        <v>0</v>
      </c>
      <c r="X99" s="51"/>
      <c r="Y99" s="51">
        <f t="shared" si="27"/>
        <v>510.74</v>
      </c>
      <c r="Z99" s="51">
        <v>1000</v>
      </c>
      <c r="AA99" s="60">
        <v>1000</v>
      </c>
      <c r="AB99" s="102"/>
      <c r="AC99" s="113">
        <f t="shared" si="21"/>
        <v>83.33</v>
      </c>
      <c r="AD99" s="113">
        <f t="shared" si="22"/>
        <v>83.37</v>
      </c>
      <c r="AE99" s="60">
        <f t="shared" si="23"/>
        <v>0</v>
      </c>
    </row>
    <row r="100" spans="1:31" x14ac:dyDescent="0.3">
      <c r="A100" s="50"/>
      <c r="B100" s="50"/>
      <c r="C100" s="50"/>
      <c r="D100" s="50"/>
      <c r="E100" s="50"/>
      <c r="F100" s="50"/>
      <c r="G100" s="50" t="s">
        <v>150</v>
      </c>
      <c r="H100" s="51"/>
      <c r="I100" s="51"/>
      <c r="J100" s="51"/>
      <c r="K100" s="51"/>
      <c r="L100" s="51">
        <v>42.34</v>
      </c>
      <c r="M100" s="51">
        <v>0</v>
      </c>
      <c r="N100" s="51">
        <v>0</v>
      </c>
      <c r="O100" s="51">
        <v>0</v>
      </c>
      <c r="P100" s="51">
        <v>0</v>
      </c>
      <c r="Q100" s="51">
        <v>0</v>
      </c>
      <c r="R100" s="51">
        <v>0</v>
      </c>
      <c r="S100" s="51">
        <v>0</v>
      </c>
      <c r="T100" s="51">
        <v>0</v>
      </c>
      <c r="U100" s="51">
        <v>195.72</v>
      </c>
      <c r="V100" s="51">
        <v>0</v>
      </c>
      <c r="W100" s="51">
        <v>0</v>
      </c>
      <c r="X100" s="51"/>
      <c r="Y100" s="51">
        <f t="shared" si="27"/>
        <v>238.06</v>
      </c>
      <c r="Z100" s="51">
        <v>4000</v>
      </c>
      <c r="AA100" s="60">
        <v>2500</v>
      </c>
      <c r="AB100" s="102"/>
      <c r="AC100" s="113">
        <f t="shared" si="21"/>
        <v>208.33</v>
      </c>
      <c r="AD100" s="113">
        <f t="shared" si="22"/>
        <v>208.36999999999989</v>
      </c>
      <c r="AE100" s="60">
        <f t="shared" si="23"/>
        <v>0</v>
      </c>
    </row>
    <row r="101" spans="1:31" x14ac:dyDescent="0.3">
      <c r="A101" s="50"/>
      <c r="B101" s="50"/>
      <c r="C101" s="50"/>
      <c r="D101" s="50"/>
      <c r="E101" s="50"/>
      <c r="F101" s="50"/>
      <c r="G101" s="50" t="s">
        <v>237</v>
      </c>
      <c r="H101" s="51"/>
      <c r="I101" s="51"/>
      <c r="J101" s="51"/>
      <c r="K101" s="51"/>
      <c r="L101" s="51">
        <v>0</v>
      </c>
      <c r="M101" s="51">
        <v>22.04</v>
      </c>
      <c r="N101" s="51">
        <v>0</v>
      </c>
      <c r="O101" s="51">
        <v>0</v>
      </c>
      <c r="P101" s="51">
        <v>0</v>
      </c>
      <c r="Q101" s="51">
        <v>0</v>
      </c>
      <c r="R101" s="51">
        <v>0</v>
      </c>
      <c r="S101" s="51">
        <v>0</v>
      </c>
      <c r="T101" s="51">
        <v>0</v>
      </c>
      <c r="U101" s="51">
        <v>0</v>
      </c>
      <c r="V101" s="51">
        <v>0</v>
      </c>
      <c r="W101" s="51">
        <v>0</v>
      </c>
      <c r="X101" s="51"/>
      <c r="Y101" s="51">
        <f t="shared" si="27"/>
        <v>22.04</v>
      </c>
      <c r="Z101" s="51">
        <v>0</v>
      </c>
      <c r="AA101" s="60">
        <v>2400</v>
      </c>
      <c r="AB101" s="102" t="s">
        <v>255</v>
      </c>
      <c r="AC101" s="113">
        <f t="shared" si="21"/>
        <v>200</v>
      </c>
      <c r="AD101" s="113">
        <f t="shared" si="22"/>
        <v>200</v>
      </c>
      <c r="AE101" s="60">
        <f t="shared" si="23"/>
        <v>0</v>
      </c>
    </row>
    <row r="102" spans="1:31" x14ac:dyDescent="0.3">
      <c r="A102" s="50"/>
      <c r="B102" s="50"/>
      <c r="C102" s="50"/>
      <c r="D102" s="50"/>
      <c r="E102" s="50"/>
      <c r="F102" s="50"/>
      <c r="G102" s="50" t="s">
        <v>151</v>
      </c>
      <c r="H102" s="51"/>
      <c r="I102" s="51"/>
      <c r="J102" s="51"/>
      <c r="K102" s="51"/>
      <c r="L102" s="51">
        <v>116</v>
      </c>
      <c r="M102" s="51">
        <v>116</v>
      </c>
      <c r="N102" s="51">
        <v>241</v>
      </c>
      <c r="O102" s="51">
        <v>0</v>
      </c>
      <c r="P102" s="51">
        <v>115</v>
      </c>
      <c r="Q102" s="51">
        <v>115</v>
      </c>
      <c r="R102" s="51">
        <v>115</v>
      </c>
      <c r="S102" s="51">
        <v>230</v>
      </c>
      <c r="T102" s="51">
        <v>0</v>
      </c>
      <c r="U102" s="51">
        <v>115</v>
      </c>
      <c r="V102" s="51">
        <v>115</v>
      </c>
      <c r="W102" s="51">
        <v>115</v>
      </c>
      <c r="X102" s="51"/>
      <c r="Y102" s="51">
        <f t="shared" si="27"/>
        <v>1393</v>
      </c>
      <c r="Z102" s="51">
        <v>1500</v>
      </c>
      <c r="AA102" s="60">
        <v>1400</v>
      </c>
      <c r="AB102" s="102"/>
      <c r="AC102" s="113">
        <f t="shared" si="21"/>
        <v>116.67</v>
      </c>
      <c r="AD102" s="113">
        <f t="shared" si="22"/>
        <v>116.62999999999988</v>
      </c>
      <c r="AE102" s="60">
        <f t="shared" si="23"/>
        <v>0</v>
      </c>
    </row>
    <row r="103" spans="1:31" x14ac:dyDescent="0.3">
      <c r="A103" s="50"/>
      <c r="B103" s="50"/>
      <c r="C103" s="50"/>
      <c r="D103" s="50"/>
      <c r="E103" s="50"/>
      <c r="F103" s="50"/>
      <c r="G103" s="50" t="s">
        <v>152</v>
      </c>
      <c r="H103" s="51"/>
      <c r="I103" s="51"/>
      <c r="J103" s="51"/>
      <c r="K103" s="51"/>
      <c r="L103" s="51">
        <v>278.04000000000002</v>
      </c>
      <c r="M103" s="51">
        <v>270.92</v>
      </c>
      <c r="N103" s="51">
        <v>259.54000000000002</v>
      </c>
      <c r="O103" s="51">
        <v>435.49</v>
      </c>
      <c r="P103" s="51">
        <v>221.98</v>
      </c>
      <c r="Q103" s="51">
        <v>279.07</v>
      </c>
      <c r="R103" s="51">
        <v>425.18</v>
      </c>
      <c r="S103" s="51">
        <v>276.11</v>
      </c>
      <c r="T103" s="51">
        <v>276.11</v>
      </c>
      <c r="U103" s="51">
        <v>463.17</v>
      </c>
      <c r="V103" s="51">
        <v>237.68</v>
      </c>
      <c r="W103" s="51">
        <v>270.11</v>
      </c>
      <c r="X103" s="51"/>
      <c r="Y103" s="51">
        <f t="shared" si="27"/>
        <v>3693.4</v>
      </c>
      <c r="Z103" s="51">
        <v>4200</v>
      </c>
      <c r="AA103" s="60">
        <v>4100</v>
      </c>
      <c r="AB103" s="102"/>
      <c r="AC103" s="113">
        <f t="shared" si="21"/>
        <v>341.67</v>
      </c>
      <c r="AD103" s="113">
        <f t="shared" si="22"/>
        <v>341.62999999999965</v>
      </c>
      <c r="AE103" s="60">
        <f t="shared" si="23"/>
        <v>0</v>
      </c>
    </row>
    <row r="104" spans="1:31" x14ac:dyDescent="0.3">
      <c r="A104" s="50"/>
      <c r="B104" s="50"/>
      <c r="C104" s="50"/>
      <c r="D104" s="50"/>
      <c r="E104" s="50"/>
      <c r="F104" s="50"/>
      <c r="G104" s="50" t="s">
        <v>153</v>
      </c>
      <c r="H104" s="51"/>
      <c r="I104" s="51"/>
      <c r="J104" s="51"/>
      <c r="K104" s="51"/>
      <c r="L104" s="51">
        <v>0</v>
      </c>
      <c r="M104" s="51">
        <v>8240</v>
      </c>
      <c r="N104" s="51">
        <v>2060</v>
      </c>
      <c r="O104" s="51">
        <v>0</v>
      </c>
      <c r="P104" s="51">
        <v>0</v>
      </c>
      <c r="Q104" s="51">
        <v>0</v>
      </c>
      <c r="R104" s="51">
        <v>0</v>
      </c>
      <c r="S104" s="51">
        <v>0</v>
      </c>
      <c r="T104" s="51">
        <v>0</v>
      </c>
      <c r="U104" s="51">
        <v>0</v>
      </c>
      <c r="V104" s="51">
        <v>0</v>
      </c>
      <c r="W104" s="51">
        <v>0</v>
      </c>
      <c r="X104" s="51"/>
      <c r="Y104" s="51">
        <f t="shared" si="27"/>
        <v>10300</v>
      </c>
      <c r="Z104" s="51">
        <v>12000</v>
      </c>
      <c r="AA104" s="60">
        <v>11000</v>
      </c>
      <c r="AB104" s="102"/>
      <c r="AC104" s="113">
        <f t="shared" si="21"/>
        <v>916.67</v>
      </c>
      <c r="AD104" s="113">
        <f t="shared" si="22"/>
        <v>916.63000000000102</v>
      </c>
      <c r="AE104" s="60">
        <f t="shared" si="23"/>
        <v>0</v>
      </c>
    </row>
    <row r="105" spans="1:31" x14ac:dyDescent="0.3">
      <c r="A105" s="50"/>
      <c r="B105" s="50"/>
      <c r="C105" s="50"/>
      <c r="D105" s="50"/>
      <c r="E105" s="50"/>
      <c r="F105" s="50"/>
      <c r="G105" s="50" t="s">
        <v>154</v>
      </c>
      <c r="H105" s="51"/>
      <c r="I105" s="51"/>
      <c r="J105" s="51"/>
      <c r="K105" s="51"/>
      <c r="L105" s="51">
        <v>1023.75</v>
      </c>
      <c r="M105" s="51">
        <v>1102.5</v>
      </c>
      <c r="N105" s="51">
        <v>1155</v>
      </c>
      <c r="O105" s="51">
        <v>551.25</v>
      </c>
      <c r="P105" s="51">
        <v>813.75</v>
      </c>
      <c r="Q105" s="51">
        <v>341.25</v>
      </c>
      <c r="R105" s="51">
        <v>446.25</v>
      </c>
      <c r="S105" s="51">
        <v>632.5</v>
      </c>
      <c r="T105" s="51">
        <v>797.5</v>
      </c>
      <c r="U105" s="51">
        <v>972.9</v>
      </c>
      <c r="V105" s="51">
        <v>742.5</v>
      </c>
      <c r="W105" s="51">
        <v>440</v>
      </c>
      <c r="X105" s="51"/>
      <c r="Y105" s="51">
        <f t="shared" si="27"/>
        <v>9019.15</v>
      </c>
      <c r="Z105" s="51">
        <v>8500</v>
      </c>
      <c r="AA105" s="60">
        <v>9500</v>
      </c>
      <c r="AB105" s="102" t="s">
        <v>254</v>
      </c>
      <c r="AC105" s="113">
        <f t="shared" si="21"/>
        <v>791.67</v>
      </c>
      <c r="AD105" s="113">
        <f t="shared" si="22"/>
        <v>791.63000000000102</v>
      </c>
      <c r="AE105" s="60">
        <f t="shared" si="23"/>
        <v>0</v>
      </c>
    </row>
    <row r="106" spans="1:31" x14ac:dyDescent="0.3">
      <c r="A106" s="50"/>
      <c r="B106" s="50"/>
      <c r="C106" s="50"/>
      <c r="D106" s="50"/>
      <c r="E106" s="50"/>
      <c r="F106" s="50"/>
      <c r="G106" s="50" t="s">
        <v>203</v>
      </c>
      <c r="H106" s="51"/>
      <c r="I106" s="51"/>
      <c r="J106" s="51"/>
      <c r="K106" s="51"/>
      <c r="L106" s="51">
        <v>0</v>
      </c>
      <c r="M106" s="51">
        <v>0</v>
      </c>
      <c r="N106" s="51">
        <v>0</v>
      </c>
      <c r="O106" s="51">
        <v>0</v>
      </c>
      <c r="P106" s="51">
        <v>0</v>
      </c>
      <c r="Q106" s="51">
        <v>0</v>
      </c>
      <c r="R106" s="51">
        <v>0</v>
      </c>
      <c r="S106" s="51">
        <v>0</v>
      </c>
      <c r="T106" s="51">
        <v>0</v>
      </c>
      <c r="U106" s="51">
        <v>0</v>
      </c>
      <c r="V106" s="51">
        <v>0</v>
      </c>
      <c r="W106" s="51">
        <v>0</v>
      </c>
      <c r="X106" s="51"/>
      <c r="Y106" s="51">
        <f t="shared" si="27"/>
        <v>0</v>
      </c>
      <c r="Z106" s="51">
        <v>9000</v>
      </c>
      <c r="AA106" s="60">
        <v>9000</v>
      </c>
      <c r="AB106" s="102"/>
      <c r="AC106" s="113">
        <f t="shared" si="21"/>
        <v>750</v>
      </c>
      <c r="AD106" s="113">
        <f t="shared" si="22"/>
        <v>750</v>
      </c>
      <c r="AE106" s="60">
        <f t="shared" si="23"/>
        <v>0</v>
      </c>
    </row>
    <row r="107" spans="1:31" x14ac:dyDescent="0.3">
      <c r="A107" s="50"/>
      <c r="B107" s="50"/>
      <c r="C107" s="50"/>
      <c r="D107" s="50"/>
      <c r="E107" s="50"/>
      <c r="F107" s="50"/>
      <c r="G107" s="50" t="s">
        <v>238</v>
      </c>
      <c r="H107" s="51"/>
      <c r="I107" s="51"/>
      <c r="J107" s="51"/>
      <c r="K107" s="51"/>
      <c r="L107" s="51">
        <v>0</v>
      </c>
      <c r="M107" s="51">
        <v>0</v>
      </c>
      <c r="N107" s="51">
        <v>0</v>
      </c>
      <c r="O107" s="51">
        <v>0</v>
      </c>
      <c r="P107" s="51">
        <v>0</v>
      </c>
      <c r="Q107" s="51">
        <v>0</v>
      </c>
      <c r="R107" s="51">
        <v>375</v>
      </c>
      <c r="S107" s="51">
        <v>0</v>
      </c>
      <c r="T107" s="51">
        <v>0</v>
      </c>
      <c r="U107" s="51">
        <v>0</v>
      </c>
      <c r="V107" s="51">
        <v>0</v>
      </c>
      <c r="W107" s="51">
        <v>0</v>
      </c>
      <c r="X107" s="51"/>
      <c r="Y107" s="51">
        <f t="shared" si="27"/>
        <v>375</v>
      </c>
      <c r="Z107" s="51">
        <v>200</v>
      </c>
      <c r="AA107" s="60">
        <v>400</v>
      </c>
      <c r="AB107" s="102" t="s">
        <v>256</v>
      </c>
      <c r="AC107" s="113">
        <f t="shared" si="21"/>
        <v>33.33</v>
      </c>
      <c r="AD107" s="113">
        <f t="shared" si="22"/>
        <v>33.370000000000005</v>
      </c>
      <c r="AE107" s="60">
        <f t="shared" si="23"/>
        <v>0</v>
      </c>
    </row>
    <row r="108" spans="1:31" x14ac:dyDescent="0.3">
      <c r="A108" s="50"/>
      <c r="B108" s="50"/>
      <c r="C108" s="50"/>
      <c r="D108" s="50"/>
      <c r="E108" s="50"/>
      <c r="F108" s="50"/>
      <c r="G108" s="50" t="s">
        <v>155</v>
      </c>
      <c r="H108" s="51"/>
      <c r="I108" s="51"/>
      <c r="J108" s="51"/>
      <c r="K108" s="51"/>
      <c r="L108" s="51">
        <v>540</v>
      </c>
      <c r="M108" s="51">
        <v>60</v>
      </c>
      <c r="N108" s="51">
        <v>0</v>
      </c>
      <c r="O108" s="51">
        <v>0</v>
      </c>
      <c r="P108" s="51">
        <v>650</v>
      </c>
      <c r="Q108" s="51">
        <v>1360</v>
      </c>
      <c r="R108" s="51">
        <v>170</v>
      </c>
      <c r="S108" s="51">
        <v>60</v>
      </c>
      <c r="T108" s="51">
        <v>1850</v>
      </c>
      <c r="U108" s="51">
        <v>0</v>
      </c>
      <c r="V108" s="51">
        <v>1700</v>
      </c>
      <c r="W108" s="51">
        <v>0</v>
      </c>
      <c r="X108" s="51"/>
      <c r="Y108" s="51">
        <f t="shared" si="27"/>
        <v>6390</v>
      </c>
      <c r="Z108" s="51">
        <v>30000</v>
      </c>
      <c r="AA108" s="60">
        <v>30000</v>
      </c>
      <c r="AB108" s="102" t="s">
        <v>257</v>
      </c>
      <c r="AC108" s="113">
        <f t="shared" si="21"/>
        <v>2500</v>
      </c>
      <c r="AD108" s="113">
        <f t="shared" si="22"/>
        <v>2500</v>
      </c>
      <c r="AE108" s="60">
        <f t="shared" si="23"/>
        <v>0</v>
      </c>
    </row>
    <row r="109" spans="1:31" x14ac:dyDescent="0.3">
      <c r="A109" s="50"/>
      <c r="B109" s="50"/>
      <c r="C109" s="50"/>
      <c r="D109" s="50"/>
      <c r="E109" s="50"/>
      <c r="F109" s="50"/>
      <c r="G109" s="50" t="s">
        <v>156</v>
      </c>
      <c r="H109" s="51"/>
      <c r="I109" s="51"/>
      <c r="J109" s="51"/>
      <c r="K109" s="51"/>
      <c r="L109" s="51">
        <v>445.33</v>
      </c>
      <c r="M109" s="51">
        <v>445.33</v>
      </c>
      <c r="N109" s="51">
        <v>445.33</v>
      </c>
      <c r="O109" s="51">
        <v>365.4</v>
      </c>
      <c r="P109" s="51">
        <v>365.4</v>
      </c>
      <c r="Q109" s="51">
        <v>365.4</v>
      </c>
      <c r="R109" s="51">
        <v>445.33</v>
      </c>
      <c r="S109" s="51">
        <v>445.33</v>
      </c>
      <c r="T109" s="51">
        <v>445.33</v>
      </c>
      <c r="U109" s="51">
        <v>445.33</v>
      </c>
      <c r="V109" s="51">
        <v>445.33</v>
      </c>
      <c r="W109" s="51">
        <v>445.33</v>
      </c>
      <c r="X109" s="51"/>
      <c r="Y109" s="51">
        <f t="shared" si="27"/>
        <v>5104.17</v>
      </c>
      <c r="Z109" s="51">
        <v>5400</v>
      </c>
      <c r="AA109" s="60">
        <v>5400</v>
      </c>
      <c r="AB109" s="102"/>
      <c r="AC109" s="113">
        <f t="shared" si="21"/>
        <v>450</v>
      </c>
      <c r="AD109" s="113">
        <f t="shared" si="22"/>
        <v>450</v>
      </c>
      <c r="AE109" s="60">
        <f t="shared" si="23"/>
        <v>0</v>
      </c>
    </row>
    <row r="110" spans="1:31" x14ac:dyDescent="0.3">
      <c r="A110" s="50"/>
      <c r="B110" s="50"/>
      <c r="C110" s="50"/>
      <c r="D110" s="50"/>
      <c r="E110" s="50"/>
      <c r="F110" s="50"/>
      <c r="G110" s="50" t="s">
        <v>157</v>
      </c>
      <c r="H110" s="51"/>
      <c r="I110" s="51"/>
      <c r="J110" s="51"/>
      <c r="K110" s="51"/>
      <c r="L110" s="51">
        <v>0</v>
      </c>
      <c r="M110" s="51">
        <v>0</v>
      </c>
      <c r="N110" s="51">
        <v>384</v>
      </c>
      <c r="O110" s="51">
        <v>0</v>
      </c>
      <c r="P110" s="51">
        <v>469.18</v>
      </c>
      <c r="Q110" s="51">
        <v>103.23</v>
      </c>
      <c r="R110" s="51">
        <v>0</v>
      </c>
      <c r="S110" s="51">
        <v>0</v>
      </c>
      <c r="T110" s="51">
        <v>0</v>
      </c>
      <c r="U110" s="51">
        <v>0</v>
      </c>
      <c r="V110" s="51">
        <v>0</v>
      </c>
      <c r="W110" s="51">
        <v>0</v>
      </c>
      <c r="X110" s="51"/>
      <c r="Y110" s="51">
        <f t="shared" si="27"/>
        <v>956.41</v>
      </c>
      <c r="Z110" s="51">
        <v>1800</v>
      </c>
      <c r="AA110" s="60">
        <v>1800</v>
      </c>
      <c r="AB110" s="102"/>
      <c r="AC110" s="113">
        <f t="shared" si="21"/>
        <v>150</v>
      </c>
      <c r="AD110" s="113">
        <f t="shared" si="22"/>
        <v>150</v>
      </c>
      <c r="AE110" s="60">
        <f t="shared" si="23"/>
        <v>0</v>
      </c>
    </row>
    <row r="111" spans="1:31" x14ac:dyDescent="0.3">
      <c r="A111" s="50"/>
      <c r="B111" s="50"/>
      <c r="C111" s="50"/>
      <c r="D111" s="50"/>
      <c r="E111" s="50"/>
      <c r="F111" s="50"/>
      <c r="G111" s="50" t="s">
        <v>244</v>
      </c>
      <c r="H111" s="51"/>
      <c r="I111" s="51"/>
      <c r="J111" s="51"/>
      <c r="K111" s="51"/>
      <c r="L111" s="51">
        <v>0</v>
      </c>
      <c r="M111" s="51">
        <v>0</v>
      </c>
      <c r="N111" s="51">
        <v>0</v>
      </c>
      <c r="O111" s="51">
        <v>0</v>
      </c>
      <c r="P111" s="51">
        <v>0</v>
      </c>
      <c r="Q111" s="51">
        <v>0</v>
      </c>
      <c r="R111" s="51">
        <v>0</v>
      </c>
      <c r="S111" s="51">
        <v>0</v>
      </c>
      <c r="T111" s="51">
        <v>0</v>
      </c>
      <c r="U111" s="51">
        <v>0</v>
      </c>
      <c r="V111" s="51">
        <v>0</v>
      </c>
      <c r="W111" s="51">
        <v>0</v>
      </c>
      <c r="X111" s="51"/>
      <c r="Y111" s="51">
        <f t="shared" si="27"/>
        <v>0</v>
      </c>
      <c r="Z111" s="51">
        <v>250</v>
      </c>
      <c r="AA111" s="60">
        <v>300</v>
      </c>
      <c r="AB111" s="102"/>
      <c r="AC111" s="113">
        <f t="shared" si="21"/>
        <v>25</v>
      </c>
      <c r="AD111" s="113">
        <f t="shared" si="22"/>
        <v>25</v>
      </c>
      <c r="AE111" s="60">
        <f t="shared" si="23"/>
        <v>0</v>
      </c>
    </row>
    <row r="112" spans="1:31" x14ac:dyDescent="0.3">
      <c r="A112" s="50"/>
      <c r="B112" s="50"/>
      <c r="C112" s="50"/>
      <c r="D112" s="50"/>
      <c r="E112" s="50"/>
      <c r="F112" s="50"/>
      <c r="G112" s="50" t="s">
        <v>158</v>
      </c>
      <c r="H112" s="51"/>
      <c r="I112" s="51"/>
      <c r="J112" s="51"/>
      <c r="K112" s="51"/>
      <c r="L112" s="51">
        <v>0</v>
      </c>
      <c r="M112" s="51">
        <v>0</v>
      </c>
      <c r="N112" s="51">
        <v>0</v>
      </c>
      <c r="O112" s="51">
        <v>0</v>
      </c>
      <c r="P112" s="51">
        <v>0</v>
      </c>
      <c r="Q112" s="51">
        <v>0</v>
      </c>
      <c r="R112" s="51">
        <v>0</v>
      </c>
      <c r="S112" s="51">
        <v>0</v>
      </c>
      <c r="T112" s="51">
        <v>0</v>
      </c>
      <c r="U112" s="51">
        <v>0</v>
      </c>
      <c r="V112" s="51">
        <v>0</v>
      </c>
      <c r="W112" s="51">
        <v>0</v>
      </c>
      <c r="X112" s="51"/>
      <c r="Y112" s="51">
        <f t="shared" si="27"/>
        <v>0</v>
      </c>
      <c r="Z112" s="51">
        <v>2500</v>
      </c>
      <c r="AA112" s="60">
        <v>2500</v>
      </c>
      <c r="AB112" s="102"/>
      <c r="AC112" s="113">
        <f t="shared" si="21"/>
        <v>208.33</v>
      </c>
      <c r="AD112" s="113">
        <f t="shared" si="22"/>
        <v>208.36999999999989</v>
      </c>
      <c r="AE112" s="60">
        <f t="shared" si="23"/>
        <v>0</v>
      </c>
    </row>
    <row r="113" spans="1:31" x14ac:dyDescent="0.3">
      <c r="A113" s="50"/>
      <c r="B113" s="50"/>
      <c r="C113" s="50"/>
      <c r="D113" s="50"/>
      <c r="E113" s="50"/>
      <c r="F113" s="50"/>
      <c r="G113" s="50" t="s">
        <v>159</v>
      </c>
      <c r="H113" s="51"/>
      <c r="I113" s="51"/>
      <c r="J113" s="51"/>
      <c r="K113" s="51"/>
      <c r="L113" s="51">
        <v>0</v>
      </c>
      <c r="M113" s="51">
        <v>378</v>
      </c>
      <c r="N113" s="51">
        <v>425</v>
      </c>
      <c r="O113" s="51">
        <v>0</v>
      </c>
      <c r="P113" s="51">
        <v>100</v>
      </c>
      <c r="Q113" s="51">
        <v>0</v>
      </c>
      <c r="R113" s="51">
        <v>99</v>
      </c>
      <c r="S113" s="51">
        <v>-100</v>
      </c>
      <c r="T113" s="51">
        <v>0</v>
      </c>
      <c r="U113" s="51">
        <v>0</v>
      </c>
      <c r="V113" s="51">
        <v>0</v>
      </c>
      <c r="W113" s="51">
        <v>15</v>
      </c>
      <c r="X113" s="51"/>
      <c r="Y113" s="51">
        <f t="shared" si="27"/>
        <v>917</v>
      </c>
      <c r="Z113" s="51">
        <v>30000</v>
      </c>
      <c r="AA113" s="60">
        <v>30000</v>
      </c>
      <c r="AB113" s="102" t="s">
        <v>257</v>
      </c>
      <c r="AC113" s="113">
        <f t="shared" si="21"/>
        <v>2500</v>
      </c>
      <c r="AD113" s="113">
        <f t="shared" si="22"/>
        <v>2500</v>
      </c>
      <c r="AE113" s="60">
        <f t="shared" si="23"/>
        <v>0</v>
      </c>
    </row>
    <row r="114" spans="1:31" x14ac:dyDescent="0.3">
      <c r="A114" s="50"/>
      <c r="B114" s="50"/>
      <c r="C114" s="50"/>
      <c r="D114" s="50"/>
      <c r="E114" s="50"/>
      <c r="F114" s="50"/>
      <c r="G114" s="50" t="s">
        <v>160</v>
      </c>
      <c r="H114" s="51"/>
      <c r="I114" s="51"/>
      <c r="J114" s="51"/>
      <c r="K114" s="51"/>
      <c r="L114" s="51">
        <v>0</v>
      </c>
      <c r="M114" s="51">
        <v>75.34</v>
      </c>
      <c r="N114" s="51">
        <v>66.03</v>
      </c>
      <c r="O114" s="51">
        <v>100.89</v>
      </c>
      <c r="P114" s="51">
        <v>0</v>
      </c>
      <c r="Q114" s="51">
        <v>0</v>
      </c>
      <c r="R114" s="51">
        <v>43.21</v>
      </c>
      <c r="S114" s="51">
        <v>147.96</v>
      </c>
      <c r="T114" s="51">
        <v>64.540000000000006</v>
      </c>
      <c r="U114" s="51">
        <v>0</v>
      </c>
      <c r="V114" s="51">
        <v>120.73</v>
      </c>
      <c r="W114" s="51">
        <v>0</v>
      </c>
      <c r="X114" s="51"/>
      <c r="Y114" s="51">
        <f t="shared" si="27"/>
        <v>618.70000000000005</v>
      </c>
      <c r="Z114" s="51">
        <v>2000</v>
      </c>
      <c r="AA114" s="60">
        <v>2000</v>
      </c>
      <c r="AB114" s="102"/>
      <c r="AC114" s="113">
        <f t="shared" si="21"/>
        <v>166.67</v>
      </c>
      <c r="AD114" s="113">
        <f t="shared" si="22"/>
        <v>166.63000000000011</v>
      </c>
      <c r="AE114" s="60">
        <f t="shared" si="23"/>
        <v>0</v>
      </c>
    </row>
    <row r="115" spans="1:31" x14ac:dyDescent="0.3">
      <c r="A115" s="50"/>
      <c r="B115" s="50"/>
      <c r="C115" s="50"/>
      <c r="D115" s="50"/>
      <c r="E115" s="50"/>
      <c r="F115" s="50"/>
      <c r="G115" s="50" t="s">
        <v>161</v>
      </c>
      <c r="H115" s="51"/>
      <c r="I115" s="51"/>
      <c r="J115" s="51"/>
      <c r="K115" s="51"/>
      <c r="L115" s="51">
        <v>0</v>
      </c>
      <c r="M115" s="51">
        <v>0</v>
      </c>
      <c r="N115" s="51">
        <v>0</v>
      </c>
      <c r="O115" s="51">
        <v>0</v>
      </c>
      <c r="P115" s="51">
        <v>0</v>
      </c>
      <c r="Q115" s="51">
        <v>275.2</v>
      </c>
      <c r="R115" s="51">
        <v>0</v>
      </c>
      <c r="S115" s="51">
        <v>0</v>
      </c>
      <c r="T115" s="51">
        <v>0</v>
      </c>
      <c r="U115" s="51">
        <v>0</v>
      </c>
      <c r="V115" s="51">
        <v>0</v>
      </c>
      <c r="W115" s="51">
        <v>0</v>
      </c>
      <c r="X115" s="51"/>
      <c r="Y115" s="51">
        <f t="shared" si="27"/>
        <v>275.2</v>
      </c>
      <c r="Z115" s="51">
        <v>5000</v>
      </c>
      <c r="AA115" s="60">
        <v>5000</v>
      </c>
      <c r="AB115" s="102"/>
      <c r="AC115" s="113">
        <f t="shared" si="21"/>
        <v>416.67</v>
      </c>
      <c r="AD115" s="113">
        <f t="shared" si="22"/>
        <v>416.63000000000011</v>
      </c>
      <c r="AE115" s="60">
        <f t="shared" si="23"/>
        <v>0</v>
      </c>
    </row>
    <row r="116" spans="1:31" x14ac:dyDescent="0.3">
      <c r="A116" s="50"/>
      <c r="B116" s="50"/>
      <c r="C116" s="50"/>
      <c r="D116" s="50"/>
      <c r="E116" s="50"/>
      <c r="F116" s="50"/>
      <c r="G116" s="50" t="s">
        <v>162</v>
      </c>
      <c r="H116" s="51"/>
      <c r="I116" s="51"/>
      <c r="J116" s="51"/>
      <c r="K116" s="51"/>
      <c r="L116" s="51">
        <v>66.88</v>
      </c>
      <c r="M116" s="51">
        <v>157.94</v>
      </c>
      <c r="N116" s="51">
        <v>166.05</v>
      </c>
      <c r="O116" s="51">
        <v>0</v>
      </c>
      <c r="P116" s="51">
        <v>0</v>
      </c>
      <c r="Q116" s="51">
        <v>0</v>
      </c>
      <c r="R116" s="51">
        <v>0</v>
      </c>
      <c r="S116" s="51">
        <v>0</v>
      </c>
      <c r="T116" s="51">
        <v>248.76</v>
      </c>
      <c r="U116" s="51">
        <v>0</v>
      </c>
      <c r="V116" s="51">
        <v>0</v>
      </c>
      <c r="W116" s="51">
        <v>0</v>
      </c>
      <c r="X116" s="51"/>
      <c r="Y116" s="51">
        <f t="shared" si="27"/>
        <v>639.63</v>
      </c>
      <c r="Z116" s="51">
        <v>2500</v>
      </c>
      <c r="AA116" s="60">
        <v>2500</v>
      </c>
      <c r="AB116" s="102"/>
      <c r="AC116" s="113">
        <f t="shared" si="21"/>
        <v>208.33</v>
      </c>
      <c r="AD116" s="113">
        <f t="shared" si="22"/>
        <v>208.36999999999989</v>
      </c>
      <c r="AE116" s="60">
        <f t="shared" si="23"/>
        <v>0</v>
      </c>
    </row>
    <row r="117" spans="1:31" x14ac:dyDescent="0.3">
      <c r="A117" s="50"/>
      <c r="B117" s="50"/>
      <c r="C117" s="50"/>
      <c r="D117" s="50"/>
      <c r="E117" s="50"/>
      <c r="F117" s="50"/>
      <c r="G117" s="50" t="s">
        <v>163</v>
      </c>
      <c r="H117" s="51"/>
      <c r="I117" s="51"/>
      <c r="J117" s="51"/>
      <c r="K117" s="51"/>
      <c r="L117" s="51">
        <v>50</v>
      </c>
      <c r="M117" s="51">
        <v>50</v>
      </c>
      <c r="N117" s="51">
        <v>0</v>
      </c>
      <c r="O117" s="51">
        <v>0</v>
      </c>
      <c r="P117" s="51">
        <v>150</v>
      </c>
      <c r="Q117" s="51">
        <v>100</v>
      </c>
      <c r="R117" s="51">
        <v>50</v>
      </c>
      <c r="S117" s="51">
        <v>0</v>
      </c>
      <c r="T117" s="51">
        <v>50</v>
      </c>
      <c r="U117" s="51">
        <v>50</v>
      </c>
      <c r="V117" s="51">
        <v>100</v>
      </c>
      <c r="W117" s="51">
        <v>50</v>
      </c>
      <c r="X117" s="51"/>
      <c r="Y117" s="51">
        <f t="shared" si="27"/>
        <v>650</v>
      </c>
      <c r="Z117" s="51">
        <v>800</v>
      </c>
      <c r="AA117" s="60">
        <v>800</v>
      </c>
      <c r="AB117" s="102"/>
      <c r="AC117" s="113">
        <f t="shared" si="21"/>
        <v>66.67</v>
      </c>
      <c r="AD117" s="113">
        <f t="shared" si="22"/>
        <v>66.63</v>
      </c>
      <c r="AE117" s="60">
        <f t="shared" si="23"/>
        <v>0</v>
      </c>
    </row>
    <row r="118" spans="1:31" ht="15" thickBot="1" x14ac:dyDescent="0.35">
      <c r="A118" s="50"/>
      <c r="B118" s="50"/>
      <c r="C118" s="50"/>
      <c r="D118" s="50"/>
      <c r="E118" s="50"/>
      <c r="F118" s="50"/>
      <c r="G118" s="50" t="s">
        <v>164</v>
      </c>
      <c r="H118" s="52"/>
      <c r="I118" s="52"/>
      <c r="J118" s="52"/>
      <c r="K118" s="52"/>
      <c r="L118" s="52">
        <v>135.31</v>
      </c>
      <c r="M118" s="52">
        <v>0</v>
      </c>
      <c r="N118" s="52">
        <v>93.71</v>
      </c>
      <c r="O118" s="52">
        <v>72.73</v>
      </c>
      <c r="P118" s="52">
        <v>304.77999999999997</v>
      </c>
      <c r="Q118" s="52">
        <v>41.26</v>
      </c>
      <c r="R118" s="52">
        <v>24.99</v>
      </c>
      <c r="S118" s="52">
        <v>87.21</v>
      </c>
      <c r="T118" s="52">
        <v>51.92</v>
      </c>
      <c r="U118" s="52">
        <v>91.27</v>
      </c>
      <c r="V118" s="52">
        <v>74.489999999999995</v>
      </c>
      <c r="W118" s="52">
        <v>84.98</v>
      </c>
      <c r="X118" s="52"/>
      <c r="Y118" s="52">
        <f t="shared" si="27"/>
        <v>1062.6500000000001</v>
      </c>
      <c r="Z118" s="52">
        <v>1600</v>
      </c>
      <c r="AA118" s="59">
        <v>1600</v>
      </c>
      <c r="AB118" s="103"/>
      <c r="AC118" s="114">
        <f t="shared" si="21"/>
        <v>133.33000000000001</v>
      </c>
      <c r="AD118" s="114">
        <f t="shared" si="22"/>
        <v>133.36999999999989</v>
      </c>
      <c r="AE118" s="59">
        <f t="shared" si="23"/>
        <v>0</v>
      </c>
    </row>
    <row r="119" spans="1:31" x14ac:dyDescent="0.3">
      <c r="A119" s="50"/>
      <c r="B119" s="50"/>
      <c r="C119" s="50"/>
      <c r="D119" s="50"/>
      <c r="E119" s="50"/>
      <c r="F119" s="50" t="s">
        <v>165</v>
      </c>
      <c r="G119" s="50"/>
      <c r="H119" s="51"/>
      <c r="I119" s="51"/>
      <c r="J119" s="51"/>
      <c r="K119" s="51"/>
      <c r="L119" s="51">
        <f t="shared" ref="L119:W119" si="28">ROUND(SUM(L87:L118),5)</f>
        <v>4929.17</v>
      </c>
      <c r="M119" s="51">
        <f t="shared" si="28"/>
        <v>14242.92</v>
      </c>
      <c r="N119" s="51">
        <f t="shared" si="28"/>
        <v>8152.11</v>
      </c>
      <c r="O119" s="51">
        <f t="shared" si="28"/>
        <v>4982.71</v>
      </c>
      <c r="P119" s="51">
        <f t="shared" si="28"/>
        <v>6733.26</v>
      </c>
      <c r="Q119" s="51">
        <f t="shared" si="28"/>
        <v>7174.94</v>
      </c>
      <c r="R119" s="51">
        <f t="shared" si="28"/>
        <v>5153.53</v>
      </c>
      <c r="S119" s="51">
        <f t="shared" si="28"/>
        <v>4437.3500000000004</v>
      </c>
      <c r="T119" s="51">
        <f t="shared" si="28"/>
        <v>6905.44</v>
      </c>
      <c r="U119" s="51">
        <f t="shared" si="28"/>
        <v>7195.54</v>
      </c>
      <c r="V119" s="51">
        <f t="shared" si="28"/>
        <v>5662.19</v>
      </c>
      <c r="W119" s="51">
        <f t="shared" si="28"/>
        <v>4030.97</v>
      </c>
      <c r="X119" s="51"/>
      <c r="Y119" s="51">
        <f t="shared" si="27"/>
        <v>79600.13</v>
      </c>
      <c r="Z119" s="51">
        <f>ROUND(SUM(Z87:Z118),5)</f>
        <v>171350</v>
      </c>
      <c r="AA119" s="60">
        <f>ROUND(SUM(AA87:AA118),5)</f>
        <v>172150</v>
      </c>
      <c r="AB119" s="102"/>
      <c r="AC119" s="113"/>
      <c r="AD119" s="113"/>
      <c r="AE119" s="60"/>
    </row>
    <row r="120" spans="1:31" x14ac:dyDescent="0.3">
      <c r="A120" s="50"/>
      <c r="B120" s="50"/>
      <c r="C120" s="50"/>
      <c r="D120" s="50"/>
      <c r="E120" s="50"/>
      <c r="F120" s="50"/>
      <c r="G120" s="50"/>
      <c r="H120" s="51"/>
      <c r="I120" s="51"/>
      <c r="J120" s="51"/>
      <c r="K120" s="51"/>
      <c r="L120" s="51"/>
      <c r="M120" s="51"/>
      <c r="N120" s="51"/>
      <c r="O120" s="51"/>
      <c r="P120" s="51"/>
      <c r="Q120" s="51"/>
      <c r="R120" s="51"/>
      <c r="S120" s="51"/>
      <c r="T120" s="51"/>
      <c r="U120" s="51"/>
      <c r="V120" s="51"/>
      <c r="W120" s="51"/>
      <c r="X120" s="51"/>
      <c r="Y120" s="51"/>
      <c r="Z120" s="51"/>
      <c r="AA120" s="60"/>
      <c r="AB120" s="102"/>
      <c r="AC120" s="113"/>
      <c r="AD120" s="113"/>
      <c r="AE120" s="60"/>
    </row>
    <row r="121" spans="1:31" x14ac:dyDescent="0.3">
      <c r="A121" s="50"/>
      <c r="B121" s="50"/>
      <c r="C121" s="50"/>
      <c r="D121" s="50"/>
      <c r="E121" s="50"/>
      <c r="F121" s="50"/>
      <c r="G121" s="50"/>
      <c r="H121" s="51"/>
      <c r="I121" s="51"/>
      <c r="J121" s="51"/>
      <c r="K121" s="51"/>
      <c r="L121" s="51"/>
      <c r="M121" s="51"/>
      <c r="N121" s="51"/>
      <c r="O121" s="51"/>
      <c r="P121" s="51"/>
      <c r="Q121" s="51"/>
      <c r="R121" s="51"/>
      <c r="S121" s="51"/>
      <c r="T121" s="51"/>
      <c r="U121" s="51"/>
      <c r="V121" s="51"/>
      <c r="W121" s="51"/>
      <c r="X121" s="51"/>
      <c r="Y121" s="51"/>
      <c r="Z121" s="51"/>
      <c r="AA121" s="60"/>
      <c r="AB121" s="102"/>
      <c r="AC121" s="113"/>
      <c r="AD121" s="113"/>
      <c r="AE121" s="60"/>
    </row>
    <row r="122" spans="1:31" x14ac:dyDescent="0.3">
      <c r="A122" s="50"/>
      <c r="B122" s="50"/>
      <c r="C122" s="50"/>
      <c r="D122" s="50"/>
      <c r="E122" s="50"/>
      <c r="F122" s="50"/>
      <c r="G122" s="50"/>
      <c r="H122" s="51"/>
      <c r="I122" s="51"/>
      <c r="J122" s="51"/>
      <c r="K122" s="51"/>
      <c r="L122" s="51"/>
      <c r="M122" s="51"/>
      <c r="N122" s="51"/>
      <c r="O122" s="51"/>
      <c r="P122" s="51"/>
      <c r="Q122" s="51"/>
      <c r="R122" s="51"/>
      <c r="S122" s="51"/>
      <c r="T122" s="51"/>
      <c r="U122" s="51"/>
      <c r="V122" s="51"/>
      <c r="W122" s="51"/>
      <c r="X122" s="51"/>
      <c r="Y122" s="51"/>
      <c r="Z122" s="51"/>
      <c r="AA122" s="60"/>
      <c r="AB122" s="102"/>
      <c r="AC122" s="113"/>
      <c r="AD122" s="113"/>
      <c r="AE122" s="60"/>
    </row>
    <row r="123" spans="1:31" x14ac:dyDescent="0.3">
      <c r="A123" s="50"/>
      <c r="B123" s="50"/>
      <c r="C123" s="50"/>
      <c r="D123" s="50"/>
      <c r="E123" s="50"/>
      <c r="F123" s="50"/>
      <c r="G123" s="50"/>
      <c r="H123" s="51"/>
      <c r="I123" s="51"/>
      <c r="J123" s="51"/>
      <c r="K123" s="51"/>
      <c r="L123" s="51"/>
      <c r="M123" s="51"/>
      <c r="N123" s="51"/>
      <c r="O123" s="51"/>
      <c r="P123" s="51"/>
      <c r="Q123" s="51"/>
      <c r="R123" s="51"/>
      <c r="S123" s="51"/>
      <c r="T123" s="51"/>
      <c r="U123" s="51"/>
      <c r="V123" s="51"/>
      <c r="W123" s="51"/>
      <c r="X123" s="51"/>
      <c r="Y123" s="51"/>
      <c r="Z123" s="51"/>
      <c r="AA123" s="60"/>
      <c r="AB123" s="102"/>
      <c r="AC123" s="113"/>
      <c r="AD123" s="113"/>
      <c r="AE123" s="60"/>
    </row>
    <row r="124" spans="1:31" x14ac:dyDescent="0.3">
      <c r="A124" s="50"/>
      <c r="B124" s="50"/>
      <c r="C124" s="50"/>
      <c r="D124" s="50"/>
      <c r="E124" s="50"/>
      <c r="F124" s="50"/>
      <c r="G124" s="50"/>
      <c r="H124" s="51"/>
      <c r="I124" s="51"/>
      <c r="J124" s="51"/>
      <c r="K124" s="51"/>
      <c r="L124" s="51"/>
      <c r="M124" s="51"/>
      <c r="N124" s="51"/>
      <c r="O124" s="51"/>
      <c r="P124" s="51"/>
      <c r="Q124" s="51"/>
      <c r="R124" s="51"/>
      <c r="S124" s="51"/>
      <c r="T124" s="51"/>
      <c r="U124" s="51"/>
      <c r="V124" s="51"/>
      <c r="W124" s="51"/>
      <c r="X124" s="51"/>
      <c r="Y124" s="51"/>
      <c r="Z124" s="51"/>
      <c r="AA124" s="60"/>
      <c r="AB124" s="102"/>
      <c r="AC124" s="113"/>
      <c r="AD124" s="113"/>
      <c r="AE124" s="60"/>
    </row>
    <row r="125" spans="1:31" x14ac:dyDescent="0.3">
      <c r="A125" s="50"/>
      <c r="B125" s="50"/>
      <c r="C125" s="50"/>
      <c r="D125" s="50"/>
      <c r="E125" s="50"/>
      <c r="F125" s="50"/>
      <c r="G125" s="50"/>
      <c r="H125" s="51"/>
      <c r="I125" s="51"/>
      <c r="J125" s="51"/>
      <c r="K125" s="51"/>
      <c r="L125" s="51"/>
      <c r="M125" s="51"/>
      <c r="N125" s="51"/>
      <c r="O125" s="51"/>
      <c r="P125" s="51"/>
      <c r="Q125" s="51"/>
      <c r="R125" s="51"/>
      <c r="S125" s="51"/>
      <c r="T125" s="51"/>
      <c r="U125" s="51"/>
      <c r="V125" s="51"/>
      <c r="W125" s="51"/>
      <c r="X125" s="51"/>
      <c r="Y125" s="51"/>
      <c r="Z125" s="51"/>
      <c r="AA125" s="60"/>
      <c r="AB125" s="102"/>
      <c r="AC125" s="113"/>
      <c r="AD125" s="113"/>
      <c r="AE125" s="60"/>
    </row>
    <row r="126" spans="1:31" x14ac:dyDescent="0.3">
      <c r="A126" s="50"/>
      <c r="B126" s="50"/>
      <c r="C126" s="50"/>
      <c r="D126" s="50"/>
      <c r="E126" s="50"/>
      <c r="F126" s="50"/>
      <c r="G126" s="50"/>
      <c r="H126" s="51"/>
      <c r="I126" s="51"/>
      <c r="J126" s="51"/>
      <c r="K126" s="51"/>
      <c r="L126" s="51"/>
      <c r="M126" s="51"/>
      <c r="N126" s="51"/>
      <c r="O126" s="51"/>
      <c r="P126" s="51"/>
      <c r="Q126" s="51"/>
      <c r="R126" s="51"/>
      <c r="S126" s="51"/>
      <c r="T126" s="51"/>
      <c r="U126" s="51"/>
      <c r="V126" s="51"/>
      <c r="W126" s="51"/>
      <c r="X126" s="51"/>
      <c r="Y126" s="51"/>
      <c r="Z126" s="51"/>
      <c r="AA126" s="60"/>
      <c r="AB126" s="102"/>
      <c r="AC126" s="113"/>
      <c r="AD126" s="113"/>
      <c r="AE126" s="60"/>
    </row>
    <row r="127" spans="1:31" x14ac:dyDescent="0.3">
      <c r="A127" s="50"/>
      <c r="B127" s="50"/>
      <c r="C127" s="50"/>
      <c r="D127" s="50"/>
      <c r="E127" s="50"/>
      <c r="F127" s="50"/>
      <c r="G127" s="50"/>
      <c r="H127" s="51"/>
      <c r="I127" s="51"/>
      <c r="J127" s="51"/>
      <c r="K127" s="51"/>
      <c r="L127" s="51"/>
      <c r="M127" s="51"/>
      <c r="N127" s="51"/>
      <c r="O127" s="51"/>
      <c r="P127" s="51"/>
      <c r="Q127" s="51"/>
      <c r="R127" s="51"/>
      <c r="S127" s="51"/>
      <c r="T127" s="51"/>
      <c r="U127" s="51"/>
      <c r="V127" s="51"/>
      <c r="W127" s="51"/>
      <c r="X127" s="51"/>
      <c r="Y127" s="51"/>
      <c r="Z127" s="51"/>
      <c r="AA127" s="60"/>
      <c r="AB127" s="102"/>
      <c r="AC127" s="113"/>
      <c r="AD127" s="113"/>
      <c r="AE127" s="60"/>
    </row>
    <row r="128" spans="1:31" x14ac:dyDescent="0.3">
      <c r="A128" s="50"/>
      <c r="B128" s="50"/>
      <c r="C128" s="50"/>
      <c r="D128" s="50"/>
      <c r="E128" s="50"/>
      <c r="F128" s="50"/>
      <c r="G128" s="50"/>
      <c r="H128" s="51"/>
      <c r="I128" s="51"/>
      <c r="J128" s="51"/>
      <c r="K128" s="51"/>
      <c r="L128" s="51"/>
      <c r="M128" s="51"/>
      <c r="N128" s="51"/>
      <c r="O128" s="51"/>
      <c r="P128" s="51"/>
      <c r="Q128" s="51"/>
      <c r="R128" s="51"/>
      <c r="S128" s="51"/>
      <c r="T128" s="51"/>
      <c r="U128" s="51"/>
      <c r="V128" s="51"/>
      <c r="W128" s="51"/>
      <c r="X128" s="51"/>
      <c r="Y128" s="51"/>
      <c r="Z128" s="51"/>
      <c r="AA128" s="60"/>
      <c r="AB128" s="102"/>
      <c r="AC128" s="113"/>
      <c r="AD128" s="113"/>
      <c r="AE128" s="60"/>
    </row>
    <row r="129" spans="1:31" x14ac:dyDescent="0.3">
      <c r="A129" s="50"/>
      <c r="B129" s="50"/>
      <c r="C129" s="50"/>
      <c r="D129" s="50"/>
      <c r="E129" s="50"/>
      <c r="F129" s="50"/>
      <c r="G129" s="50"/>
      <c r="H129" s="51"/>
      <c r="I129" s="51"/>
      <c r="J129" s="51"/>
      <c r="K129" s="51"/>
      <c r="L129" s="51"/>
      <c r="M129" s="51"/>
      <c r="N129" s="51"/>
      <c r="O129" s="51"/>
      <c r="P129" s="51"/>
      <c r="Q129" s="51"/>
      <c r="R129" s="51"/>
      <c r="S129" s="51"/>
      <c r="T129" s="51"/>
      <c r="U129" s="51"/>
      <c r="V129" s="51"/>
      <c r="W129" s="51"/>
      <c r="X129" s="51"/>
      <c r="Y129" s="51"/>
      <c r="Z129" s="51"/>
      <c r="AA129" s="60"/>
      <c r="AB129" s="102"/>
      <c r="AC129" s="113"/>
      <c r="AD129" s="113"/>
      <c r="AE129" s="60"/>
    </row>
    <row r="130" spans="1:31" x14ac:dyDescent="0.3">
      <c r="A130" s="50"/>
      <c r="B130" s="50"/>
      <c r="C130" s="50"/>
      <c r="D130" s="50"/>
      <c r="E130" s="50"/>
      <c r="F130" s="50" t="s">
        <v>166</v>
      </c>
      <c r="G130" s="50"/>
      <c r="H130" s="51"/>
      <c r="I130" s="51"/>
      <c r="J130" s="51"/>
      <c r="K130" s="51"/>
      <c r="L130" s="51"/>
      <c r="M130" s="51"/>
      <c r="N130" s="51"/>
      <c r="O130" s="51"/>
      <c r="P130" s="51"/>
      <c r="Q130" s="51"/>
      <c r="R130" s="51"/>
      <c r="S130" s="51"/>
      <c r="T130" s="51"/>
      <c r="U130" s="51"/>
      <c r="V130" s="51"/>
      <c r="W130" s="51"/>
      <c r="X130" s="51"/>
      <c r="Y130" s="51"/>
      <c r="Z130" s="51"/>
      <c r="AA130" s="60"/>
      <c r="AB130" s="102"/>
      <c r="AC130" s="113"/>
      <c r="AD130" s="113"/>
      <c r="AE130" s="60"/>
    </row>
    <row r="131" spans="1:31" x14ac:dyDescent="0.3">
      <c r="A131" s="50"/>
      <c r="B131" s="50"/>
      <c r="C131" s="50"/>
      <c r="D131" s="50"/>
      <c r="E131" s="50"/>
      <c r="F131" s="50"/>
      <c r="G131" s="50" t="s">
        <v>167</v>
      </c>
      <c r="H131" s="51"/>
      <c r="I131" s="51"/>
      <c r="J131" s="51"/>
      <c r="K131" s="51"/>
      <c r="L131" s="51">
        <v>0</v>
      </c>
      <c r="M131" s="51">
        <v>0</v>
      </c>
      <c r="N131" s="51">
        <v>256.27</v>
      </c>
      <c r="O131" s="51">
        <v>0</v>
      </c>
      <c r="P131" s="51">
        <v>309.95</v>
      </c>
      <c r="Q131" s="51">
        <v>0</v>
      </c>
      <c r="R131" s="51">
        <v>0</v>
      </c>
      <c r="S131" s="51">
        <v>100</v>
      </c>
      <c r="T131" s="51">
        <v>0</v>
      </c>
      <c r="U131" s="51">
        <v>0</v>
      </c>
      <c r="V131" s="51">
        <v>295</v>
      </c>
      <c r="W131" s="51">
        <v>190</v>
      </c>
      <c r="X131" s="51"/>
      <c r="Y131" s="51">
        <f t="shared" ref="Y131:Y143" si="29">ROUND(SUM(H131:X131),5)</f>
        <v>1151.22</v>
      </c>
      <c r="Z131" s="51">
        <v>10000</v>
      </c>
      <c r="AA131" s="60">
        <v>10000</v>
      </c>
      <c r="AB131" s="102"/>
      <c r="AC131" s="113">
        <f t="shared" si="21"/>
        <v>833.33</v>
      </c>
      <c r="AD131" s="113">
        <f t="shared" si="22"/>
        <v>833.36999999999898</v>
      </c>
      <c r="AE131" s="60">
        <f t="shared" si="23"/>
        <v>0</v>
      </c>
    </row>
    <row r="132" spans="1:31" x14ac:dyDescent="0.3">
      <c r="A132" s="50"/>
      <c r="B132" s="50"/>
      <c r="C132" s="50"/>
      <c r="D132" s="50"/>
      <c r="E132" s="50"/>
      <c r="F132" s="50"/>
      <c r="G132" s="50" t="s">
        <v>168</v>
      </c>
      <c r="H132" s="51"/>
      <c r="I132" s="51"/>
      <c r="J132" s="51"/>
      <c r="K132" s="51"/>
      <c r="L132" s="51">
        <v>260</v>
      </c>
      <c r="M132" s="51">
        <v>0</v>
      </c>
      <c r="N132" s="51">
        <v>0</v>
      </c>
      <c r="O132" s="51">
        <v>0</v>
      </c>
      <c r="P132" s="51">
        <v>0</v>
      </c>
      <c r="Q132" s="51">
        <v>0</v>
      </c>
      <c r="R132" s="51">
        <v>55.85</v>
      </c>
      <c r="S132" s="51">
        <v>0</v>
      </c>
      <c r="T132" s="51">
        <v>675</v>
      </c>
      <c r="U132" s="51">
        <v>1525</v>
      </c>
      <c r="V132" s="51">
        <v>0</v>
      </c>
      <c r="W132" s="51">
        <v>0</v>
      </c>
      <c r="X132" s="51"/>
      <c r="Y132" s="51">
        <f t="shared" si="29"/>
        <v>2515.85</v>
      </c>
      <c r="Z132" s="51">
        <v>2500</v>
      </c>
      <c r="AA132" s="60">
        <v>2500</v>
      </c>
      <c r="AB132" s="102"/>
      <c r="AC132" s="113">
        <f t="shared" si="21"/>
        <v>208.33</v>
      </c>
      <c r="AD132" s="113">
        <f t="shared" si="22"/>
        <v>208.36999999999989</v>
      </c>
      <c r="AE132" s="60">
        <f t="shared" si="23"/>
        <v>0</v>
      </c>
    </row>
    <row r="133" spans="1:31" x14ac:dyDescent="0.3">
      <c r="A133" s="50"/>
      <c r="B133" s="50"/>
      <c r="C133" s="50"/>
      <c r="D133" s="50"/>
      <c r="E133" s="50"/>
      <c r="F133" s="50"/>
      <c r="G133" s="50" t="s">
        <v>169</v>
      </c>
      <c r="H133" s="51"/>
      <c r="I133" s="51"/>
      <c r="J133" s="51"/>
      <c r="K133" s="51"/>
      <c r="L133" s="51">
        <v>2873.04</v>
      </c>
      <c r="M133" s="51">
        <v>51</v>
      </c>
      <c r="N133" s="51">
        <v>490</v>
      </c>
      <c r="O133" s="51">
        <v>2228</v>
      </c>
      <c r="P133" s="51">
        <v>650.25</v>
      </c>
      <c r="Q133" s="51">
        <v>497.74</v>
      </c>
      <c r="R133" s="51">
        <v>2718</v>
      </c>
      <c r="S133" s="51">
        <v>490</v>
      </c>
      <c r="T133" s="51">
        <v>556.5</v>
      </c>
      <c r="U133" s="51">
        <v>994.13</v>
      </c>
      <c r="V133" s="51">
        <v>2228</v>
      </c>
      <c r="W133" s="51">
        <v>0</v>
      </c>
      <c r="X133" s="51"/>
      <c r="Y133" s="51">
        <f t="shared" si="29"/>
        <v>13776.66</v>
      </c>
      <c r="Z133" s="51">
        <v>16500</v>
      </c>
      <c r="AA133" s="60">
        <v>16500</v>
      </c>
      <c r="AB133" s="102"/>
      <c r="AC133" s="113">
        <f t="shared" si="21"/>
        <v>1375</v>
      </c>
      <c r="AD133" s="113">
        <f t="shared" si="22"/>
        <v>1375</v>
      </c>
      <c r="AE133" s="60">
        <f t="shared" si="23"/>
        <v>0</v>
      </c>
    </row>
    <row r="134" spans="1:31" x14ac:dyDescent="0.3">
      <c r="A134" s="50"/>
      <c r="B134" s="50"/>
      <c r="C134" s="50"/>
      <c r="D134" s="50"/>
      <c r="E134" s="50"/>
      <c r="F134" s="50"/>
      <c r="G134" s="50" t="s">
        <v>170</v>
      </c>
      <c r="H134" s="51"/>
      <c r="I134" s="51"/>
      <c r="J134" s="51"/>
      <c r="K134" s="51"/>
      <c r="L134" s="51">
        <v>496</v>
      </c>
      <c r="M134" s="51">
        <v>450</v>
      </c>
      <c r="N134" s="51">
        <v>496</v>
      </c>
      <c r="O134" s="51">
        <v>450</v>
      </c>
      <c r="P134" s="51">
        <v>450</v>
      </c>
      <c r="Q134" s="51">
        <v>496</v>
      </c>
      <c r="R134" s="51">
        <v>496</v>
      </c>
      <c r="S134" s="51">
        <v>450</v>
      </c>
      <c r="T134" s="51">
        <v>496</v>
      </c>
      <c r="U134" s="51">
        <v>450</v>
      </c>
      <c r="V134" s="51">
        <v>496</v>
      </c>
      <c r="W134" s="51">
        <v>450</v>
      </c>
      <c r="X134" s="51"/>
      <c r="Y134" s="51">
        <f t="shared" si="29"/>
        <v>5676</v>
      </c>
      <c r="Z134" s="51">
        <v>6000</v>
      </c>
      <c r="AA134" s="60">
        <v>6000</v>
      </c>
      <c r="AB134" s="102"/>
      <c r="AC134" s="113">
        <f t="shared" ref="AC134:AC170" si="30">ROUND(AA134/12,2)</f>
        <v>500</v>
      </c>
      <c r="AD134" s="113">
        <f t="shared" ref="AD134:AD170" si="31">AA134-(AC134*11)</f>
        <v>500</v>
      </c>
      <c r="AE134" s="60">
        <f t="shared" ref="AE134:AE170" si="32">AA134-AD134-(AC134*11)</f>
        <v>0</v>
      </c>
    </row>
    <row r="135" spans="1:31" x14ac:dyDescent="0.3">
      <c r="A135" s="50"/>
      <c r="B135" s="50"/>
      <c r="C135" s="50"/>
      <c r="D135" s="50"/>
      <c r="E135" s="50"/>
      <c r="F135" s="50"/>
      <c r="G135" s="50" t="s">
        <v>171</v>
      </c>
      <c r="H135" s="51"/>
      <c r="I135" s="51"/>
      <c r="J135" s="51"/>
      <c r="K135" s="51"/>
      <c r="L135" s="51">
        <v>300</v>
      </c>
      <c r="M135" s="51">
        <v>0</v>
      </c>
      <c r="N135" s="51">
        <v>0</v>
      </c>
      <c r="O135" s="51">
        <v>0</v>
      </c>
      <c r="P135" s="51">
        <v>0</v>
      </c>
      <c r="Q135" s="51">
        <v>0</v>
      </c>
      <c r="R135" s="51">
        <v>0</v>
      </c>
      <c r="S135" s="51">
        <v>0</v>
      </c>
      <c r="T135" s="51">
        <v>0</v>
      </c>
      <c r="U135" s="51">
        <v>0</v>
      </c>
      <c r="V135" s="51">
        <v>0</v>
      </c>
      <c r="W135" s="51">
        <v>800</v>
      </c>
      <c r="X135" s="51"/>
      <c r="Y135" s="51">
        <f t="shared" si="29"/>
        <v>1100</v>
      </c>
      <c r="Z135" s="51">
        <v>3500</v>
      </c>
      <c r="AA135" s="60">
        <v>2500</v>
      </c>
      <c r="AB135" s="102" t="s">
        <v>258</v>
      </c>
      <c r="AC135" s="113">
        <f t="shared" si="30"/>
        <v>208.33</v>
      </c>
      <c r="AD135" s="113">
        <f t="shared" si="31"/>
        <v>208.36999999999989</v>
      </c>
      <c r="AE135" s="60">
        <f t="shared" si="32"/>
        <v>0</v>
      </c>
    </row>
    <row r="136" spans="1:31" x14ac:dyDescent="0.3">
      <c r="A136" s="50"/>
      <c r="B136" s="50"/>
      <c r="C136" s="50"/>
      <c r="D136" s="50"/>
      <c r="E136" s="50"/>
      <c r="F136" s="50"/>
      <c r="G136" s="50" t="s">
        <v>172</v>
      </c>
      <c r="H136" s="51"/>
      <c r="I136" s="51"/>
      <c r="J136" s="51"/>
      <c r="K136" s="51"/>
      <c r="L136" s="51">
        <v>0</v>
      </c>
      <c r="M136" s="51">
        <v>0</v>
      </c>
      <c r="N136" s="51">
        <v>389</v>
      </c>
      <c r="O136" s="51">
        <v>125</v>
      </c>
      <c r="P136" s="51">
        <v>250</v>
      </c>
      <c r="Q136" s="51">
        <v>0</v>
      </c>
      <c r="R136" s="51">
        <v>0</v>
      </c>
      <c r="S136" s="51">
        <v>0</v>
      </c>
      <c r="T136" s="51">
        <v>560</v>
      </c>
      <c r="U136" s="51">
        <v>0</v>
      </c>
      <c r="V136" s="51">
        <v>125</v>
      </c>
      <c r="W136" s="51">
        <v>465</v>
      </c>
      <c r="X136" s="51"/>
      <c r="Y136" s="51">
        <f t="shared" si="29"/>
        <v>1914</v>
      </c>
      <c r="Z136" s="51">
        <v>2500</v>
      </c>
      <c r="AA136" s="60">
        <v>2500</v>
      </c>
      <c r="AB136" s="102"/>
      <c r="AC136" s="113">
        <f t="shared" si="30"/>
        <v>208.33</v>
      </c>
      <c r="AD136" s="113">
        <f t="shared" si="31"/>
        <v>208.36999999999989</v>
      </c>
      <c r="AE136" s="60">
        <f t="shared" si="32"/>
        <v>0</v>
      </c>
    </row>
    <row r="137" spans="1:31" ht="21.6" x14ac:dyDescent="0.3">
      <c r="A137" s="50"/>
      <c r="B137" s="50"/>
      <c r="C137" s="50"/>
      <c r="D137" s="50"/>
      <c r="E137" s="50"/>
      <c r="F137" s="50"/>
      <c r="G137" s="50" t="s">
        <v>173</v>
      </c>
      <c r="H137" s="51"/>
      <c r="I137" s="51"/>
      <c r="J137" s="51"/>
      <c r="K137" s="51"/>
      <c r="L137" s="51">
        <v>0</v>
      </c>
      <c r="M137" s="51">
        <v>0</v>
      </c>
      <c r="N137" s="51">
        <v>0</v>
      </c>
      <c r="O137" s="51">
        <v>0</v>
      </c>
      <c r="P137" s="51">
        <v>0</v>
      </c>
      <c r="Q137" s="51">
        <v>0</v>
      </c>
      <c r="R137" s="51">
        <v>0</v>
      </c>
      <c r="S137" s="51">
        <v>0</v>
      </c>
      <c r="T137" s="51">
        <v>0</v>
      </c>
      <c r="U137" s="51">
        <v>0</v>
      </c>
      <c r="V137" s="51">
        <v>0</v>
      </c>
      <c r="W137" s="51"/>
      <c r="X137" s="51"/>
      <c r="Y137" s="51">
        <f t="shared" si="29"/>
        <v>0</v>
      </c>
      <c r="Z137" s="51">
        <v>250</v>
      </c>
      <c r="AA137" s="60">
        <v>400</v>
      </c>
      <c r="AB137" s="102" t="s">
        <v>273</v>
      </c>
      <c r="AC137" s="113">
        <f t="shared" si="30"/>
        <v>33.33</v>
      </c>
      <c r="AD137" s="113">
        <f t="shared" si="31"/>
        <v>33.370000000000005</v>
      </c>
      <c r="AE137" s="60">
        <f t="shared" si="32"/>
        <v>0</v>
      </c>
    </row>
    <row r="138" spans="1:31" ht="21.6" x14ac:dyDescent="0.3">
      <c r="A138" s="50"/>
      <c r="B138" s="50"/>
      <c r="C138" s="50"/>
      <c r="D138" s="50"/>
      <c r="E138" s="50"/>
      <c r="F138" s="50"/>
      <c r="G138" s="50" t="s">
        <v>174</v>
      </c>
      <c r="H138" s="51"/>
      <c r="I138" s="51"/>
      <c r="J138" s="51"/>
      <c r="K138" s="51"/>
      <c r="L138" s="51">
        <v>305.61</v>
      </c>
      <c r="M138" s="51">
        <v>0</v>
      </c>
      <c r="N138" s="51">
        <v>611.22</v>
      </c>
      <c r="O138" s="51">
        <v>305.61</v>
      </c>
      <c r="P138" s="51">
        <v>305.61</v>
      </c>
      <c r="Q138" s="51">
        <v>414.25</v>
      </c>
      <c r="R138" s="51">
        <v>305.61</v>
      </c>
      <c r="S138" s="51">
        <v>0</v>
      </c>
      <c r="T138" s="51">
        <v>611.22</v>
      </c>
      <c r="U138" s="51">
        <v>305.61</v>
      </c>
      <c r="V138" s="51">
        <v>0</v>
      </c>
      <c r="W138" s="51">
        <v>305.61</v>
      </c>
      <c r="X138" s="51"/>
      <c r="Y138" s="51">
        <f t="shared" si="29"/>
        <v>3470.35</v>
      </c>
      <c r="Z138" s="51">
        <v>3700</v>
      </c>
      <c r="AA138" s="60">
        <v>7500</v>
      </c>
      <c r="AB138" s="102" t="s">
        <v>272</v>
      </c>
      <c r="AC138" s="113">
        <f t="shared" si="30"/>
        <v>625</v>
      </c>
      <c r="AD138" s="113">
        <f t="shared" si="31"/>
        <v>625</v>
      </c>
      <c r="AE138" s="60">
        <f t="shared" si="32"/>
        <v>0</v>
      </c>
    </row>
    <row r="139" spans="1:31" ht="21.6" x14ac:dyDescent="0.3">
      <c r="A139" s="50"/>
      <c r="B139" s="50"/>
      <c r="C139" s="50"/>
      <c r="D139" s="50"/>
      <c r="E139" s="50"/>
      <c r="F139" s="50"/>
      <c r="G139" s="50" t="s">
        <v>175</v>
      </c>
      <c r="H139" s="51"/>
      <c r="I139" s="51"/>
      <c r="J139" s="51"/>
      <c r="K139" s="51"/>
      <c r="L139" s="51">
        <v>330.81</v>
      </c>
      <c r="M139" s="51">
        <v>96.32</v>
      </c>
      <c r="N139" s="51">
        <v>169.12</v>
      </c>
      <c r="O139" s="51">
        <v>97.75</v>
      </c>
      <c r="P139" s="51">
        <v>134.9</v>
      </c>
      <c r="Q139" s="51">
        <v>147.91</v>
      </c>
      <c r="R139" s="51">
        <v>325.38</v>
      </c>
      <c r="S139" s="51">
        <v>0</v>
      </c>
      <c r="T139" s="51">
        <v>265.42</v>
      </c>
      <c r="U139" s="51">
        <v>163.34</v>
      </c>
      <c r="V139" s="51">
        <v>384.91</v>
      </c>
      <c r="W139" s="51">
        <v>185.81</v>
      </c>
      <c r="X139" s="51"/>
      <c r="Y139" s="51">
        <f t="shared" si="29"/>
        <v>2301.67</v>
      </c>
      <c r="Z139" s="51">
        <v>2800</v>
      </c>
      <c r="AA139" s="60">
        <v>4000</v>
      </c>
      <c r="AB139" s="102" t="s">
        <v>271</v>
      </c>
      <c r="AC139" s="113">
        <f t="shared" si="30"/>
        <v>333.33</v>
      </c>
      <c r="AD139" s="113">
        <f t="shared" si="31"/>
        <v>333.37000000000035</v>
      </c>
      <c r="AE139" s="60">
        <f t="shared" si="32"/>
        <v>0</v>
      </c>
    </row>
    <row r="140" spans="1:31" x14ac:dyDescent="0.3">
      <c r="A140" s="50"/>
      <c r="B140" s="50"/>
      <c r="C140" s="50"/>
      <c r="D140" s="50"/>
      <c r="E140" s="50"/>
      <c r="F140" s="50"/>
      <c r="G140" s="50" t="s">
        <v>176</v>
      </c>
      <c r="H140" s="51"/>
      <c r="I140" s="51"/>
      <c r="J140" s="51"/>
      <c r="K140" s="51"/>
      <c r="L140" s="51">
        <v>1549.97</v>
      </c>
      <c r="M140" s="51">
        <v>1016.67</v>
      </c>
      <c r="N140" s="51">
        <v>1015.39</v>
      </c>
      <c r="O140" s="51">
        <v>289.32</v>
      </c>
      <c r="P140" s="51">
        <v>1934.04</v>
      </c>
      <c r="Q140" s="51">
        <v>903.78</v>
      </c>
      <c r="R140" s="51">
        <v>1184.33</v>
      </c>
      <c r="S140" s="51">
        <v>443.68</v>
      </c>
      <c r="T140" s="51">
        <v>1827.36</v>
      </c>
      <c r="U140" s="51">
        <v>1086.21</v>
      </c>
      <c r="V140" s="51">
        <v>684.66</v>
      </c>
      <c r="W140" s="51">
        <v>938.47</v>
      </c>
      <c r="X140" s="51"/>
      <c r="Y140" s="51">
        <f t="shared" si="29"/>
        <v>12873.88</v>
      </c>
      <c r="Z140" s="51">
        <v>12500</v>
      </c>
      <c r="AA140" s="60">
        <v>13000</v>
      </c>
      <c r="AB140" s="102"/>
      <c r="AC140" s="113">
        <f t="shared" si="30"/>
        <v>1083.33</v>
      </c>
      <c r="AD140" s="113">
        <f t="shared" si="31"/>
        <v>1083.3700000000008</v>
      </c>
      <c r="AE140" s="60">
        <f t="shared" si="32"/>
        <v>0</v>
      </c>
    </row>
    <row r="141" spans="1:31" ht="15" thickBot="1" x14ac:dyDescent="0.35">
      <c r="A141" s="50"/>
      <c r="B141" s="50"/>
      <c r="C141" s="50"/>
      <c r="D141" s="50"/>
      <c r="E141" s="50"/>
      <c r="F141" s="50"/>
      <c r="G141" s="50" t="s">
        <v>177</v>
      </c>
      <c r="H141" s="51"/>
      <c r="I141" s="51"/>
      <c r="J141" s="51"/>
      <c r="K141" s="51"/>
      <c r="L141" s="51">
        <v>0</v>
      </c>
      <c r="M141" s="51">
        <v>0</v>
      </c>
      <c r="N141" s="51">
        <v>188.42</v>
      </c>
      <c r="O141" s="51">
        <v>1763.16</v>
      </c>
      <c r="P141" s="51">
        <v>0</v>
      </c>
      <c r="Q141" s="51">
        <v>82</v>
      </c>
      <c r="R141" s="51">
        <v>88</v>
      </c>
      <c r="S141" s="51">
        <v>0</v>
      </c>
      <c r="T141" s="51">
        <v>3276</v>
      </c>
      <c r="U141" s="51">
        <v>0</v>
      </c>
      <c r="V141" s="51">
        <v>0</v>
      </c>
      <c r="W141" s="51">
        <v>2528.17</v>
      </c>
      <c r="X141" s="51"/>
      <c r="Y141" s="51">
        <f t="shared" si="29"/>
        <v>7925.75</v>
      </c>
      <c r="Z141" s="51">
        <v>8500</v>
      </c>
      <c r="AA141" s="60">
        <v>8500</v>
      </c>
      <c r="AB141" s="102"/>
      <c r="AC141" s="113">
        <f t="shared" si="30"/>
        <v>708.33</v>
      </c>
      <c r="AD141" s="113">
        <f t="shared" si="31"/>
        <v>708.36999999999989</v>
      </c>
      <c r="AE141" s="60">
        <f t="shared" si="32"/>
        <v>0</v>
      </c>
    </row>
    <row r="142" spans="1:31" ht="15" thickBot="1" x14ac:dyDescent="0.35">
      <c r="A142" s="50"/>
      <c r="B142" s="50"/>
      <c r="C142" s="50"/>
      <c r="D142" s="50"/>
      <c r="E142" s="50"/>
      <c r="F142" s="50" t="s">
        <v>178</v>
      </c>
      <c r="G142" s="50"/>
      <c r="H142" s="53"/>
      <c r="I142" s="53"/>
      <c r="J142" s="53"/>
      <c r="K142" s="53"/>
      <c r="L142" s="53">
        <f t="shared" ref="L142:W142" si="33">ROUND(SUM(L130:L141),5)</f>
        <v>6115.43</v>
      </c>
      <c r="M142" s="53">
        <f t="shared" si="33"/>
        <v>1613.99</v>
      </c>
      <c r="N142" s="53">
        <f t="shared" si="33"/>
        <v>3615.42</v>
      </c>
      <c r="O142" s="53">
        <f t="shared" si="33"/>
        <v>5258.84</v>
      </c>
      <c r="P142" s="53">
        <f t="shared" si="33"/>
        <v>4034.75</v>
      </c>
      <c r="Q142" s="53">
        <f t="shared" si="33"/>
        <v>2541.6799999999998</v>
      </c>
      <c r="R142" s="53">
        <f t="shared" si="33"/>
        <v>5173.17</v>
      </c>
      <c r="S142" s="53">
        <f t="shared" si="33"/>
        <v>1483.68</v>
      </c>
      <c r="T142" s="53">
        <f t="shared" si="33"/>
        <v>8267.5</v>
      </c>
      <c r="U142" s="53">
        <f t="shared" si="33"/>
        <v>4524.29</v>
      </c>
      <c r="V142" s="53">
        <f t="shared" si="33"/>
        <v>4213.57</v>
      </c>
      <c r="W142" s="53">
        <f t="shared" si="33"/>
        <v>5863.06</v>
      </c>
      <c r="X142" s="53"/>
      <c r="Y142" s="53">
        <f t="shared" si="29"/>
        <v>52705.38</v>
      </c>
      <c r="Z142" s="53">
        <f>ROUND(SUM(Z130:Z141),5)</f>
        <v>68750</v>
      </c>
      <c r="AA142" s="78">
        <f>ROUND(SUM(AA130:AA141),5)</f>
        <v>73400</v>
      </c>
      <c r="AB142" s="104"/>
      <c r="AC142" s="115"/>
      <c r="AD142" s="115"/>
      <c r="AE142" s="78"/>
    </row>
    <row r="143" spans="1:31" x14ac:dyDescent="0.3">
      <c r="A143" s="50"/>
      <c r="B143" s="50"/>
      <c r="C143" s="50"/>
      <c r="D143" s="50"/>
      <c r="E143" s="50" t="s">
        <v>179</v>
      </c>
      <c r="F143" s="50"/>
      <c r="G143" s="50"/>
      <c r="H143" s="51"/>
      <c r="I143" s="51"/>
      <c r="J143" s="51"/>
      <c r="K143" s="51"/>
      <c r="L143" s="51">
        <f t="shared" ref="L143:W143" si="34">ROUND(L76+L80+L119+L142,5)</f>
        <v>11309.88</v>
      </c>
      <c r="M143" s="51">
        <f t="shared" si="34"/>
        <v>16749.12</v>
      </c>
      <c r="N143" s="51">
        <f t="shared" si="34"/>
        <v>12622.71</v>
      </c>
      <c r="O143" s="51">
        <f t="shared" si="34"/>
        <v>11103.24</v>
      </c>
      <c r="P143" s="51">
        <f t="shared" si="34"/>
        <v>11446.41</v>
      </c>
      <c r="Q143" s="51">
        <f t="shared" si="34"/>
        <v>10453.459999999999</v>
      </c>
      <c r="R143" s="51">
        <f t="shared" si="34"/>
        <v>11012.23</v>
      </c>
      <c r="S143" s="51">
        <f t="shared" si="34"/>
        <v>6587.86</v>
      </c>
      <c r="T143" s="51">
        <f t="shared" si="34"/>
        <v>15896.94</v>
      </c>
      <c r="U143" s="51">
        <f t="shared" si="34"/>
        <v>12377.06</v>
      </c>
      <c r="V143" s="51">
        <f t="shared" si="34"/>
        <v>10661.28</v>
      </c>
      <c r="W143" s="51">
        <f t="shared" si="34"/>
        <v>10720.98</v>
      </c>
      <c r="X143" s="51"/>
      <c r="Y143" s="51">
        <f t="shared" si="29"/>
        <v>140941.17000000001</v>
      </c>
      <c r="Z143" s="51">
        <f>ROUND(Z76+Z80+Z119+Z142,5)</f>
        <v>248400</v>
      </c>
      <c r="AA143" s="60">
        <f>ROUND(AA76+AA80+AA119+AA142,5)</f>
        <v>255150</v>
      </c>
      <c r="AB143" s="102"/>
      <c r="AC143" s="113"/>
      <c r="AD143" s="113"/>
      <c r="AE143" s="60"/>
    </row>
    <row r="144" spans="1:31" x14ac:dyDescent="0.3">
      <c r="A144" s="50"/>
      <c r="B144" s="50"/>
      <c r="C144" s="50"/>
      <c r="D144" s="50"/>
      <c r="E144" s="50" t="s">
        <v>180</v>
      </c>
      <c r="F144" s="50"/>
      <c r="G144" s="50"/>
      <c r="H144" s="51"/>
      <c r="I144" s="51"/>
      <c r="J144" s="51"/>
      <c r="K144" s="51"/>
      <c r="L144" s="51"/>
      <c r="M144" s="51"/>
      <c r="N144" s="51"/>
      <c r="O144" s="51"/>
      <c r="P144" s="51"/>
      <c r="Q144" s="51"/>
      <c r="R144" s="51"/>
      <c r="S144" s="51"/>
      <c r="T144" s="51"/>
      <c r="U144" s="51"/>
      <c r="V144" s="51"/>
      <c r="W144" s="51"/>
      <c r="X144" s="51"/>
      <c r="Y144" s="51"/>
      <c r="Z144" s="51"/>
      <c r="AA144" s="60"/>
      <c r="AB144" s="102"/>
      <c r="AC144" s="113"/>
      <c r="AD144" s="113"/>
      <c r="AE144" s="60"/>
    </row>
    <row r="145" spans="1:31" x14ac:dyDescent="0.3">
      <c r="A145" s="50"/>
      <c r="B145" s="50"/>
      <c r="C145" s="50"/>
      <c r="D145" s="50"/>
      <c r="E145" s="50"/>
      <c r="F145" s="50" t="s">
        <v>181</v>
      </c>
      <c r="G145" s="50"/>
      <c r="H145" s="51"/>
      <c r="I145" s="51"/>
      <c r="J145" s="51"/>
      <c r="K145" s="51"/>
      <c r="L145" s="51"/>
      <c r="M145" s="51"/>
      <c r="N145" s="51"/>
      <c r="O145" s="51"/>
      <c r="P145" s="51"/>
      <c r="Q145" s="51"/>
      <c r="R145" s="51"/>
      <c r="S145" s="51"/>
      <c r="T145" s="51"/>
      <c r="U145" s="51"/>
      <c r="V145" s="51"/>
      <c r="W145" s="51"/>
      <c r="X145" s="51"/>
      <c r="Y145" s="51"/>
      <c r="Z145" s="51"/>
      <c r="AA145" s="60"/>
      <c r="AB145" s="102"/>
      <c r="AC145" s="113"/>
      <c r="AD145" s="113"/>
      <c r="AE145" s="60"/>
    </row>
    <row r="146" spans="1:31" ht="22.8" customHeight="1" thickBot="1" x14ac:dyDescent="0.35">
      <c r="A146" s="50"/>
      <c r="B146" s="50"/>
      <c r="C146" s="50"/>
      <c r="D146" s="50"/>
      <c r="E146" s="50"/>
      <c r="F146" s="50"/>
      <c r="G146" s="50" t="s">
        <v>182</v>
      </c>
      <c r="H146" s="52"/>
      <c r="I146" s="52"/>
      <c r="J146" s="52"/>
      <c r="K146" s="52"/>
      <c r="L146" s="52">
        <v>0</v>
      </c>
      <c r="M146" s="52">
        <v>0</v>
      </c>
      <c r="N146" s="52">
        <v>0</v>
      </c>
      <c r="O146" s="52">
        <v>0</v>
      </c>
      <c r="P146" s="52">
        <v>0</v>
      </c>
      <c r="Q146" s="52">
        <v>0</v>
      </c>
      <c r="R146" s="52">
        <v>0</v>
      </c>
      <c r="S146" s="52">
        <v>0</v>
      </c>
      <c r="T146" s="52">
        <v>0</v>
      </c>
      <c r="U146" s="52">
        <v>0</v>
      </c>
      <c r="V146" s="52">
        <v>0</v>
      </c>
      <c r="W146" s="52">
        <v>50812.91</v>
      </c>
      <c r="X146" s="52"/>
      <c r="Y146" s="52">
        <f>ROUND(SUM(H146:X146),5)</f>
        <v>50812.91</v>
      </c>
      <c r="Z146" s="52">
        <v>0</v>
      </c>
      <c r="AA146" s="59">
        <v>0</v>
      </c>
      <c r="AB146" s="103" t="s">
        <v>208</v>
      </c>
      <c r="AC146" s="114"/>
      <c r="AD146" s="114"/>
      <c r="AE146" s="59"/>
    </row>
    <row r="147" spans="1:31" x14ac:dyDescent="0.3">
      <c r="A147" s="50"/>
      <c r="B147" s="50"/>
      <c r="C147" s="50"/>
      <c r="D147" s="50"/>
      <c r="E147" s="50"/>
      <c r="F147" s="50" t="s">
        <v>183</v>
      </c>
      <c r="G147" s="50"/>
      <c r="H147" s="51"/>
      <c r="I147" s="51"/>
      <c r="J147" s="51"/>
      <c r="K147" s="51"/>
      <c r="L147" s="51">
        <f t="shared" ref="L147:W147" si="35">ROUND(SUM(L145:L146),5)</f>
        <v>0</v>
      </c>
      <c r="M147" s="51">
        <f t="shared" si="35"/>
        <v>0</v>
      </c>
      <c r="N147" s="51">
        <f t="shared" si="35"/>
        <v>0</v>
      </c>
      <c r="O147" s="51">
        <f t="shared" si="35"/>
        <v>0</v>
      </c>
      <c r="P147" s="51">
        <f t="shared" si="35"/>
        <v>0</v>
      </c>
      <c r="Q147" s="51">
        <f t="shared" si="35"/>
        <v>0</v>
      </c>
      <c r="R147" s="51">
        <f t="shared" si="35"/>
        <v>0</v>
      </c>
      <c r="S147" s="51">
        <f t="shared" si="35"/>
        <v>0</v>
      </c>
      <c r="T147" s="51">
        <f t="shared" si="35"/>
        <v>0</v>
      </c>
      <c r="U147" s="51">
        <f t="shared" si="35"/>
        <v>0</v>
      </c>
      <c r="V147" s="51">
        <f t="shared" si="35"/>
        <v>0</v>
      </c>
      <c r="W147" s="51">
        <f t="shared" si="35"/>
        <v>50812.91</v>
      </c>
      <c r="X147" s="51"/>
      <c r="Y147" s="51">
        <f>ROUND(SUM(H147:X147),5)</f>
        <v>50812.91</v>
      </c>
      <c r="Z147" s="51">
        <f>ROUND(SUM(Z145:Z146),5)</f>
        <v>0</v>
      </c>
      <c r="AA147" s="60">
        <f>ROUND(SUM(AA145:AA146),5)</f>
        <v>0</v>
      </c>
      <c r="AB147" s="102"/>
      <c r="AC147" s="113"/>
      <c r="AD147" s="113"/>
      <c r="AE147" s="60"/>
    </row>
    <row r="148" spans="1:31" ht="15" thickBot="1" x14ac:dyDescent="0.35">
      <c r="A148" s="50"/>
      <c r="B148" s="50"/>
      <c r="C148" s="50"/>
      <c r="D148" s="50"/>
      <c r="E148" s="50"/>
      <c r="F148" s="50" t="s">
        <v>184</v>
      </c>
      <c r="G148" s="50"/>
      <c r="H148" s="52"/>
      <c r="I148" s="52"/>
      <c r="J148" s="52"/>
      <c r="K148" s="52"/>
      <c r="L148" s="52">
        <v>298.70999999999998</v>
      </c>
      <c r="M148" s="52">
        <v>172.26</v>
      </c>
      <c r="N148" s="52">
        <v>191.39</v>
      </c>
      <c r="O148" s="52">
        <v>0</v>
      </c>
      <c r="P148" s="52">
        <v>0</v>
      </c>
      <c r="Q148" s="52">
        <v>689.18</v>
      </c>
      <c r="R148" s="52">
        <v>484.71</v>
      </c>
      <c r="S148" s="52">
        <v>0</v>
      </c>
      <c r="T148" s="52">
        <v>357.28</v>
      </c>
      <c r="U148" s="52">
        <v>370.04</v>
      </c>
      <c r="V148" s="52">
        <v>197.78</v>
      </c>
      <c r="W148" s="52">
        <v>416.65</v>
      </c>
      <c r="X148" s="52"/>
      <c r="Y148" s="52">
        <f>ROUND(SUM(H148:X148),5)</f>
        <v>3178</v>
      </c>
      <c r="Z148" s="52">
        <v>4000</v>
      </c>
      <c r="AA148" s="59">
        <v>4000</v>
      </c>
      <c r="AB148" s="103"/>
      <c r="AC148" s="114">
        <f t="shared" si="30"/>
        <v>333.33</v>
      </c>
      <c r="AD148" s="114">
        <f t="shared" si="31"/>
        <v>333.37000000000035</v>
      </c>
      <c r="AE148" s="59">
        <f t="shared" si="32"/>
        <v>0</v>
      </c>
    </row>
    <row r="149" spans="1:31" x14ac:dyDescent="0.3">
      <c r="A149" s="50"/>
      <c r="B149" s="50"/>
      <c r="C149" s="50"/>
      <c r="D149" s="50"/>
      <c r="E149" s="50" t="s">
        <v>185</v>
      </c>
      <c r="F149" s="50"/>
      <c r="G149" s="50"/>
      <c r="H149" s="51"/>
      <c r="I149" s="51"/>
      <c r="J149" s="51"/>
      <c r="K149" s="51"/>
      <c r="L149" s="51">
        <f t="shared" ref="L149:W149" si="36">ROUND(L144+SUM(L147:L148),5)</f>
        <v>298.70999999999998</v>
      </c>
      <c r="M149" s="51">
        <f t="shared" si="36"/>
        <v>172.26</v>
      </c>
      <c r="N149" s="51">
        <f t="shared" si="36"/>
        <v>191.39</v>
      </c>
      <c r="O149" s="51">
        <f t="shared" si="36"/>
        <v>0</v>
      </c>
      <c r="P149" s="51">
        <f t="shared" si="36"/>
        <v>0</v>
      </c>
      <c r="Q149" s="51">
        <f t="shared" si="36"/>
        <v>689.18</v>
      </c>
      <c r="R149" s="51">
        <f t="shared" si="36"/>
        <v>484.71</v>
      </c>
      <c r="S149" s="51">
        <f t="shared" si="36"/>
        <v>0</v>
      </c>
      <c r="T149" s="51">
        <f t="shared" si="36"/>
        <v>357.28</v>
      </c>
      <c r="U149" s="51">
        <f t="shared" si="36"/>
        <v>370.04</v>
      </c>
      <c r="V149" s="51">
        <f t="shared" si="36"/>
        <v>197.78</v>
      </c>
      <c r="W149" s="51">
        <f t="shared" si="36"/>
        <v>51229.56</v>
      </c>
      <c r="X149" s="51"/>
      <c r="Y149" s="51">
        <f>ROUND(SUM(H149:X149),5)</f>
        <v>53990.91</v>
      </c>
      <c r="Z149" s="51">
        <f>ROUND(Z144+SUM(Z147:Z148),5)</f>
        <v>4000</v>
      </c>
      <c r="AA149" s="60">
        <f>ROUND(AA144+SUM(AA147:AA148),5)</f>
        <v>4000</v>
      </c>
      <c r="AB149" s="102"/>
      <c r="AC149" s="113"/>
      <c r="AD149" s="113"/>
      <c r="AE149" s="60"/>
    </row>
    <row r="150" spans="1:31" x14ac:dyDescent="0.3">
      <c r="A150" s="50"/>
      <c r="B150" s="50"/>
      <c r="C150" s="50"/>
      <c r="D150" s="50"/>
      <c r="E150" s="50" t="s">
        <v>186</v>
      </c>
      <c r="F150" s="50"/>
      <c r="G150" s="50"/>
      <c r="H150" s="51"/>
      <c r="I150" s="51"/>
      <c r="J150" s="51"/>
      <c r="K150" s="51"/>
      <c r="L150" s="51"/>
      <c r="M150" s="51"/>
      <c r="N150" s="51"/>
      <c r="O150" s="51"/>
      <c r="P150" s="51"/>
      <c r="Q150" s="51"/>
      <c r="R150" s="51"/>
      <c r="S150" s="51"/>
      <c r="T150" s="51"/>
      <c r="U150" s="51"/>
      <c r="V150" s="51"/>
      <c r="W150" s="51"/>
      <c r="X150" s="51"/>
      <c r="Y150" s="51"/>
      <c r="Z150" s="51"/>
      <c r="AA150" s="60"/>
      <c r="AB150" s="102"/>
      <c r="AC150" s="113"/>
      <c r="AD150" s="113"/>
      <c r="AE150" s="60"/>
    </row>
    <row r="151" spans="1:31" x14ac:dyDescent="0.3">
      <c r="A151" s="50"/>
      <c r="B151" s="50"/>
      <c r="C151" s="50"/>
      <c r="D151" s="50"/>
      <c r="E151" s="50"/>
      <c r="F151" s="50" t="s">
        <v>187</v>
      </c>
      <c r="G151" s="50"/>
      <c r="H151" s="51"/>
      <c r="I151" s="51"/>
      <c r="J151" s="51"/>
      <c r="K151" s="51"/>
      <c r="L151" s="51"/>
      <c r="M151" s="51"/>
      <c r="N151" s="51"/>
      <c r="O151" s="51"/>
      <c r="P151" s="51"/>
      <c r="Q151" s="51"/>
      <c r="R151" s="51"/>
      <c r="S151" s="51"/>
      <c r="T151" s="51"/>
      <c r="U151" s="51"/>
      <c r="V151" s="51"/>
      <c r="W151" s="51"/>
      <c r="X151" s="51"/>
      <c r="Y151" s="51"/>
      <c r="Z151" s="51"/>
      <c r="AA151" s="60"/>
      <c r="AB151" s="102"/>
      <c r="AC151" s="113"/>
      <c r="AD151" s="113"/>
      <c r="AE151" s="60"/>
    </row>
    <row r="152" spans="1:31" x14ac:dyDescent="0.3">
      <c r="A152" s="50"/>
      <c r="B152" s="50"/>
      <c r="C152" s="50"/>
      <c r="D152" s="50"/>
      <c r="E152" s="50"/>
      <c r="F152" s="50"/>
      <c r="G152" s="50" t="s">
        <v>204</v>
      </c>
      <c r="H152" s="51"/>
      <c r="I152" s="51"/>
      <c r="J152" s="51"/>
      <c r="K152" s="51"/>
      <c r="L152" s="51">
        <v>0</v>
      </c>
      <c r="M152" s="51">
        <v>0</v>
      </c>
      <c r="N152" s="51">
        <v>0</v>
      </c>
      <c r="O152" s="51">
        <v>0</v>
      </c>
      <c r="P152" s="51">
        <v>0</v>
      </c>
      <c r="Q152" s="51">
        <v>0</v>
      </c>
      <c r="R152" s="51">
        <v>0</v>
      </c>
      <c r="S152" s="51">
        <v>0</v>
      </c>
      <c r="T152" s="51">
        <v>0</v>
      </c>
      <c r="U152" s="51">
        <v>0</v>
      </c>
      <c r="V152" s="51">
        <v>0</v>
      </c>
      <c r="W152" s="51">
        <v>0</v>
      </c>
      <c r="X152" s="51"/>
      <c r="Y152" s="51">
        <f>ROUND(SUM(H152:X152),5)</f>
        <v>0</v>
      </c>
      <c r="Z152" s="51">
        <v>100000</v>
      </c>
      <c r="AA152" s="60">
        <v>100000</v>
      </c>
      <c r="AB152" s="102"/>
      <c r="AC152" s="113">
        <f t="shared" si="30"/>
        <v>8333.33</v>
      </c>
      <c r="AD152" s="113">
        <f t="shared" si="31"/>
        <v>8333.3699999999953</v>
      </c>
      <c r="AE152" s="60">
        <f t="shared" si="32"/>
        <v>0</v>
      </c>
    </row>
    <row r="153" spans="1:31" x14ac:dyDescent="0.3">
      <c r="A153" s="50"/>
      <c r="B153" s="50"/>
      <c r="C153" s="50"/>
      <c r="D153" s="50"/>
      <c r="E153" s="50"/>
      <c r="F153" s="50"/>
      <c r="G153" s="50" t="s">
        <v>205</v>
      </c>
      <c r="H153" s="51"/>
      <c r="I153" s="51"/>
      <c r="J153" s="51"/>
      <c r="K153" s="51"/>
      <c r="L153" s="51">
        <v>0</v>
      </c>
      <c r="M153" s="51">
        <v>0</v>
      </c>
      <c r="N153" s="51">
        <v>0</v>
      </c>
      <c r="O153" s="51">
        <v>0</v>
      </c>
      <c r="P153" s="51">
        <v>0</v>
      </c>
      <c r="Q153" s="51">
        <v>0</v>
      </c>
      <c r="R153" s="51">
        <v>0</v>
      </c>
      <c r="S153" s="51">
        <v>0</v>
      </c>
      <c r="T153" s="51">
        <v>0</v>
      </c>
      <c r="U153" s="51">
        <v>0</v>
      </c>
      <c r="V153" s="51">
        <v>0</v>
      </c>
      <c r="W153" s="51">
        <v>0</v>
      </c>
      <c r="X153" s="51"/>
      <c r="Y153" s="51">
        <f>ROUND(SUM(H153:X153),5)</f>
        <v>0</v>
      </c>
      <c r="Z153" s="51">
        <v>6000</v>
      </c>
      <c r="AA153" s="60">
        <v>6000</v>
      </c>
      <c r="AB153" s="102"/>
      <c r="AC153" s="113">
        <f t="shared" si="30"/>
        <v>500</v>
      </c>
      <c r="AD153" s="113">
        <f t="shared" si="31"/>
        <v>500</v>
      </c>
      <c r="AE153" s="60">
        <f t="shared" si="32"/>
        <v>0</v>
      </c>
    </row>
    <row r="154" spans="1:31" x14ac:dyDescent="0.3">
      <c r="A154" s="50"/>
      <c r="B154" s="50"/>
      <c r="C154" s="50"/>
      <c r="D154" s="50"/>
      <c r="E154" s="50"/>
      <c r="F154" s="50"/>
      <c r="G154" s="50" t="s">
        <v>188</v>
      </c>
      <c r="H154" s="51"/>
      <c r="I154" s="51"/>
      <c r="J154" s="51"/>
      <c r="K154" s="51"/>
      <c r="L154" s="51">
        <v>0</v>
      </c>
      <c r="M154" s="51">
        <v>0</v>
      </c>
      <c r="N154" s="51">
        <v>0</v>
      </c>
      <c r="O154" s="51">
        <v>0</v>
      </c>
      <c r="P154" s="51">
        <v>0</v>
      </c>
      <c r="Q154" s="51">
        <v>0</v>
      </c>
      <c r="R154" s="51">
        <v>0</v>
      </c>
      <c r="S154" s="51">
        <v>0</v>
      </c>
      <c r="T154" s="51">
        <v>0</v>
      </c>
      <c r="U154" s="51">
        <v>0</v>
      </c>
      <c r="V154" s="51">
        <v>0</v>
      </c>
      <c r="W154" s="51">
        <v>0</v>
      </c>
      <c r="X154" s="51"/>
      <c r="Y154" s="51">
        <f>ROUND(SUM(H154:X154),5)</f>
        <v>0</v>
      </c>
      <c r="Z154" s="51">
        <v>7500</v>
      </c>
      <c r="AA154" s="60">
        <v>7500</v>
      </c>
      <c r="AB154" s="102"/>
      <c r="AC154" s="113">
        <f t="shared" si="30"/>
        <v>625</v>
      </c>
      <c r="AD154" s="113">
        <f t="shared" si="31"/>
        <v>625</v>
      </c>
      <c r="AE154" s="60">
        <f t="shared" si="32"/>
        <v>0</v>
      </c>
    </row>
    <row r="155" spans="1:31" ht="15" thickBot="1" x14ac:dyDescent="0.35">
      <c r="A155" s="50"/>
      <c r="B155" s="50"/>
      <c r="C155" s="50"/>
      <c r="D155" s="50"/>
      <c r="E155" s="50"/>
      <c r="F155" s="50"/>
      <c r="G155" s="50" t="s">
        <v>245</v>
      </c>
      <c r="H155" s="52"/>
      <c r="I155" s="52"/>
      <c r="J155" s="52"/>
      <c r="K155" s="52"/>
      <c r="L155" s="52">
        <v>0</v>
      </c>
      <c r="M155" s="52">
        <v>0</v>
      </c>
      <c r="N155" s="52">
        <v>0</v>
      </c>
      <c r="O155" s="52">
        <v>0</v>
      </c>
      <c r="P155" s="52">
        <v>0</v>
      </c>
      <c r="Q155" s="52">
        <v>0</v>
      </c>
      <c r="R155" s="52">
        <v>0</v>
      </c>
      <c r="S155" s="52">
        <v>0</v>
      </c>
      <c r="T155" s="52">
        <v>0</v>
      </c>
      <c r="U155" s="52">
        <v>0</v>
      </c>
      <c r="V155" s="52">
        <v>0</v>
      </c>
      <c r="W155" s="52">
        <v>0</v>
      </c>
      <c r="X155" s="52"/>
      <c r="Y155" s="52">
        <f>ROUND(SUM(H155:X155),5)</f>
        <v>0</v>
      </c>
      <c r="Z155" s="52">
        <v>6000</v>
      </c>
      <c r="AA155" s="59">
        <v>6000</v>
      </c>
      <c r="AB155" s="103"/>
      <c r="AC155" s="114">
        <f t="shared" si="30"/>
        <v>500</v>
      </c>
      <c r="AD155" s="114">
        <f t="shared" si="31"/>
        <v>500</v>
      </c>
      <c r="AE155" s="59">
        <f t="shared" si="32"/>
        <v>0</v>
      </c>
    </row>
    <row r="156" spans="1:31" x14ac:dyDescent="0.3">
      <c r="A156" s="50"/>
      <c r="B156" s="50"/>
      <c r="C156" s="50"/>
      <c r="D156" s="50"/>
      <c r="E156" s="50"/>
      <c r="F156" s="50" t="s">
        <v>189</v>
      </c>
      <c r="G156" s="50"/>
      <c r="H156" s="51"/>
      <c r="I156" s="51"/>
      <c r="J156" s="51"/>
      <c r="K156" s="51"/>
      <c r="L156" s="51">
        <f t="shared" ref="L156:W156" si="37">ROUND(SUM(L151:L155),5)</f>
        <v>0</v>
      </c>
      <c r="M156" s="51">
        <f t="shared" si="37"/>
        <v>0</v>
      </c>
      <c r="N156" s="51">
        <f t="shared" si="37"/>
        <v>0</v>
      </c>
      <c r="O156" s="51">
        <f t="shared" si="37"/>
        <v>0</v>
      </c>
      <c r="P156" s="51">
        <f t="shared" si="37"/>
        <v>0</v>
      </c>
      <c r="Q156" s="51">
        <f t="shared" si="37"/>
        <v>0</v>
      </c>
      <c r="R156" s="51">
        <f t="shared" si="37"/>
        <v>0</v>
      </c>
      <c r="S156" s="51">
        <f t="shared" si="37"/>
        <v>0</v>
      </c>
      <c r="T156" s="51">
        <f t="shared" si="37"/>
        <v>0</v>
      </c>
      <c r="U156" s="51">
        <f t="shared" si="37"/>
        <v>0</v>
      </c>
      <c r="V156" s="51">
        <f t="shared" si="37"/>
        <v>0</v>
      </c>
      <c r="W156" s="51">
        <f t="shared" si="37"/>
        <v>0</v>
      </c>
      <c r="X156" s="51"/>
      <c r="Y156" s="51">
        <f>ROUND(SUM(H156:X156),5)</f>
        <v>0</v>
      </c>
      <c r="Z156" s="51">
        <f>ROUND(SUM(Z151:Z155),5)</f>
        <v>119500</v>
      </c>
      <c r="AA156" s="60">
        <f>ROUND(SUM(AA151:AA155),5)</f>
        <v>119500</v>
      </c>
      <c r="AB156" s="102"/>
      <c r="AC156" s="113"/>
      <c r="AD156" s="113"/>
      <c r="AE156" s="60"/>
    </row>
    <row r="157" spans="1:31" x14ac:dyDescent="0.3">
      <c r="A157" s="50"/>
      <c r="B157" s="50"/>
      <c r="C157" s="50"/>
      <c r="D157" s="50"/>
      <c r="E157" s="50"/>
      <c r="F157" s="50" t="s">
        <v>190</v>
      </c>
      <c r="G157" s="50"/>
      <c r="H157" s="51"/>
      <c r="I157" s="51"/>
      <c r="J157" s="51"/>
      <c r="K157" s="51"/>
      <c r="L157" s="51"/>
      <c r="M157" s="51"/>
      <c r="N157" s="51"/>
      <c r="O157" s="51"/>
      <c r="P157" s="51"/>
      <c r="Q157" s="51"/>
      <c r="R157" s="51"/>
      <c r="S157" s="51"/>
      <c r="T157" s="51"/>
      <c r="U157" s="51"/>
      <c r="V157" s="51"/>
      <c r="W157" s="51"/>
      <c r="X157" s="51"/>
      <c r="Y157" s="51"/>
      <c r="Z157" s="51"/>
      <c r="AA157" s="60"/>
      <c r="AB157" s="102"/>
      <c r="AC157" s="113"/>
      <c r="AD157" s="113"/>
      <c r="AE157" s="60"/>
    </row>
    <row r="158" spans="1:31" ht="15" thickBot="1" x14ac:dyDescent="0.35">
      <c r="A158" s="50"/>
      <c r="B158" s="50"/>
      <c r="C158" s="50"/>
      <c r="D158" s="50"/>
      <c r="E158" s="50"/>
      <c r="F158" s="50"/>
      <c r="G158" s="50" t="s">
        <v>191</v>
      </c>
      <c r="H158" s="52"/>
      <c r="I158" s="52"/>
      <c r="J158" s="52"/>
      <c r="K158" s="52"/>
      <c r="L158" s="52">
        <v>0</v>
      </c>
      <c r="M158" s="52">
        <v>0</v>
      </c>
      <c r="N158" s="52">
        <v>5379.38</v>
      </c>
      <c r="O158" s="52">
        <v>0</v>
      </c>
      <c r="P158" s="52">
        <v>0</v>
      </c>
      <c r="Q158" s="52">
        <v>0</v>
      </c>
      <c r="R158" s="52">
        <v>0</v>
      </c>
      <c r="S158" s="52">
        <v>0</v>
      </c>
      <c r="T158" s="52">
        <v>0</v>
      </c>
      <c r="U158" s="52">
        <v>0</v>
      </c>
      <c r="V158" s="52">
        <v>0</v>
      </c>
      <c r="W158" s="52">
        <v>0</v>
      </c>
      <c r="X158" s="52"/>
      <c r="Y158" s="52">
        <f>ROUND(SUM(H158:X158),5)</f>
        <v>5379.38</v>
      </c>
      <c r="Z158" s="52">
        <v>150000</v>
      </c>
      <c r="AA158" s="59">
        <v>150000</v>
      </c>
      <c r="AB158" s="103" t="s">
        <v>257</v>
      </c>
      <c r="AC158" s="114">
        <f t="shared" si="30"/>
        <v>12500</v>
      </c>
      <c r="AD158" s="114">
        <f t="shared" si="31"/>
        <v>12500</v>
      </c>
      <c r="AE158" s="59">
        <f t="shared" si="32"/>
        <v>0</v>
      </c>
    </row>
    <row r="159" spans="1:31" x14ac:dyDescent="0.3">
      <c r="A159" s="50"/>
      <c r="B159" s="50"/>
      <c r="C159" s="50"/>
      <c r="D159" s="50"/>
      <c r="E159" s="50"/>
      <c r="F159" s="50" t="s">
        <v>192</v>
      </c>
      <c r="G159" s="50"/>
      <c r="H159" s="51"/>
      <c r="I159" s="51"/>
      <c r="J159" s="51"/>
      <c r="K159" s="51"/>
      <c r="L159" s="51">
        <f t="shared" ref="L159:W159" si="38">ROUND(SUM(L157:L158),5)</f>
        <v>0</v>
      </c>
      <c r="M159" s="51">
        <f t="shared" si="38"/>
        <v>0</v>
      </c>
      <c r="N159" s="51">
        <f t="shared" si="38"/>
        <v>5379.38</v>
      </c>
      <c r="O159" s="51">
        <f t="shared" si="38"/>
        <v>0</v>
      </c>
      <c r="P159" s="51">
        <f t="shared" si="38"/>
        <v>0</v>
      </c>
      <c r="Q159" s="51">
        <f t="shared" si="38"/>
        <v>0</v>
      </c>
      <c r="R159" s="51">
        <f t="shared" si="38"/>
        <v>0</v>
      </c>
      <c r="S159" s="51">
        <f t="shared" si="38"/>
        <v>0</v>
      </c>
      <c r="T159" s="51">
        <f t="shared" si="38"/>
        <v>0</v>
      </c>
      <c r="U159" s="51">
        <f t="shared" si="38"/>
        <v>0</v>
      </c>
      <c r="V159" s="51">
        <f t="shared" si="38"/>
        <v>0</v>
      </c>
      <c r="W159" s="51">
        <f t="shared" si="38"/>
        <v>0</v>
      </c>
      <c r="X159" s="51"/>
      <c r="Y159" s="51">
        <f>ROUND(SUM(H159:X159),5)</f>
        <v>5379.38</v>
      </c>
      <c r="Z159" s="51">
        <f>ROUND(SUM(Z157:Z158),5)</f>
        <v>150000</v>
      </c>
      <c r="AA159" s="60">
        <f>ROUND(SUM(AA157:AA158),5)</f>
        <v>150000</v>
      </c>
      <c r="AB159" s="102"/>
      <c r="AC159" s="113"/>
      <c r="AD159" s="113"/>
      <c r="AE159" s="60"/>
    </row>
    <row r="160" spans="1:31" x14ac:dyDescent="0.3">
      <c r="A160" s="50"/>
      <c r="B160" s="50"/>
      <c r="C160" s="50"/>
      <c r="D160" s="50"/>
      <c r="E160" s="50"/>
      <c r="F160" s="50" t="s">
        <v>193</v>
      </c>
      <c r="G160" s="50"/>
      <c r="H160" s="51"/>
      <c r="I160" s="51"/>
      <c r="J160" s="51"/>
      <c r="K160" s="51"/>
      <c r="L160" s="51"/>
      <c r="M160" s="51"/>
      <c r="N160" s="51"/>
      <c r="O160" s="51"/>
      <c r="P160" s="51"/>
      <c r="Q160" s="51"/>
      <c r="R160" s="51"/>
      <c r="S160" s="51"/>
      <c r="T160" s="51"/>
      <c r="U160" s="51"/>
      <c r="V160" s="51"/>
      <c r="W160" s="51"/>
      <c r="X160" s="51"/>
      <c r="Y160" s="51"/>
      <c r="Z160" s="51"/>
      <c r="AA160" s="60"/>
      <c r="AB160" s="102"/>
      <c r="AC160" s="113"/>
      <c r="AD160" s="113"/>
      <c r="AE160" s="60"/>
    </row>
    <row r="161" spans="1:31" x14ac:dyDescent="0.3">
      <c r="A161" s="50"/>
      <c r="B161" s="50"/>
      <c r="C161" s="50"/>
      <c r="D161" s="50"/>
      <c r="E161" s="50"/>
      <c r="F161" s="50"/>
      <c r="G161" s="50" t="s">
        <v>194</v>
      </c>
      <c r="H161" s="51"/>
      <c r="I161" s="51"/>
      <c r="J161" s="51"/>
      <c r="K161" s="51"/>
      <c r="L161" s="51">
        <v>0</v>
      </c>
      <c r="M161" s="51">
        <v>0</v>
      </c>
      <c r="N161" s="51">
        <v>0</v>
      </c>
      <c r="O161" s="51">
        <v>0</v>
      </c>
      <c r="P161" s="51">
        <v>0</v>
      </c>
      <c r="Q161" s="51">
        <v>0</v>
      </c>
      <c r="R161" s="51">
        <v>0</v>
      </c>
      <c r="S161" s="51">
        <v>0</v>
      </c>
      <c r="T161" s="51">
        <v>9137.67</v>
      </c>
      <c r="U161" s="51">
        <v>0</v>
      </c>
      <c r="V161" s="51">
        <v>0</v>
      </c>
      <c r="W161" s="51">
        <v>0</v>
      </c>
      <c r="X161" s="51"/>
      <c r="Y161" s="51">
        <f>ROUND(SUM(H161:X161),5)</f>
        <v>9137.67</v>
      </c>
      <c r="Z161" s="51">
        <v>75000</v>
      </c>
      <c r="AA161" s="60">
        <v>60000</v>
      </c>
      <c r="AB161" s="102"/>
      <c r="AC161" s="113">
        <f t="shared" si="30"/>
        <v>5000</v>
      </c>
      <c r="AD161" s="113">
        <f t="shared" si="31"/>
        <v>5000</v>
      </c>
      <c r="AE161" s="60">
        <f t="shared" si="32"/>
        <v>0</v>
      </c>
    </row>
    <row r="162" spans="1:31" x14ac:dyDescent="0.3">
      <c r="A162" s="50"/>
      <c r="B162" s="50"/>
      <c r="C162" s="50"/>
      <c r="D162" s="50"/>
      <c r="E162" s="50"/>
      <c r="F162" s="50"/>
      <c r="G162" s="50" t="s">
        <v>195</v>
      </c>
      <c r="H162" s="51"/>
      <c r="I162" s="51"/>
      <c r="J162" s="51"/>
      <c r="K162" s="51"/>
      <c r="L162" s="51">
        <v>0</v>
      </c>
      <c r="M162" s="51">
        <v>0</v>
      </c>
      <c r="N162" s="51">
        <v>0</v>
      </c>
      <c r="O162" s="51">
        <v>0</v>
      </c>
      <c r="P162" s="51">
        <v>0</v>
      </c>
      <c r="Q162" s="51">
        <v>0</v>
      </c>
      <c r="R162" s="51">
        <v>0</v>
      </c>
      <c r="S162" s="51">
        <v>2082.06</v>
      </c>
      <c r="T162" s="51">
        <v>0</v>
      </c>
      <c r="U162" s="51">
        <v>0</v>
      </c>
      <c r="V162" s="51">
        <v>0</v>
      </c>
      <c r="W162" s="51">
        <v>13119.14</v>
      </c>
      <c r="X162" s="51"/>
      <c r="Y162" s="51">
        <f>ROUND(SUM(H162:X162),5)</f>
        <v>15201.2</v>
      </c>
      <c r="Z162" s="51">
        <v>17000</v>
      </c>
      <c r="AA162" s="60">
        <v>17000</v>
      </c>
      <c r="AB162" s="102"/>
      <c r="AC162" s="113">
        <f t="shared" si="30"/>
        <v>1416.67</v>
      </c>
      <c r="AD162" s="113">
        <f t="shared" si="31"/>
        <v>1416.6299999999992</v>
      </c>
      <c r="AE162" s="60">
        <f t="shared" si="32"/>
        <v>0</v>
      </c>
    </row>
    <row r="163" spans="1:31" ht="22.2" thickBot="1" x14ac:dyDescent="0.35">
      <c r="A163" s="50"/>
      <c r="B163" s="50"/>
      <c r="C163" s="50"/>
      <c r="D163" s="50"/>
      <c r="E163" s="50"/>
      <c r="F163" s="50"/>
      <c r="G163" s="50" t="s">
        <v>196</v>
      </c>
      <c r="H163" s="51"/>
      <c r="I163" s="51"/>
      <c r="J163" s="51"/>
      <c r="K163" s="51"/>
      <c r="L163" s="51">
        <v>0</v>
      </c>
      <c r="M163" s="51">
        <v>1945</v>
      </c>
      <c r="N163" s="51">
        <v>0</v>
      </c>
      <c r="O163" s="51">
        <v>0</v>
      </c>
      <c r="P163" s="51">
        <v>0</v>
      </c>
      <c r="Q163" s="51">
        <v>0</v>
      </c>
      <c r="R163" s="51">
        <v>0</v>
      </c>
      <c r="S163" s="51">
        <v>0</v>
      </c>
      <c r="T163" s="51">
        <v>0</v>
      </c>
      <c r="U163" s="51">
        <v>0</v>
      </c>
      <c r="V163" s="51">
        <v>0</v>
      </c>
      <c r="W163" s="51">
        <v>0</v>
      </c>
      <c r="X163" s="51"/>
      <c r="Y163" s="51">
        <f>ROUND(SUM(H163:X163),5)</f>
        <v>1945</v>
      </c>
      <c r="Z163" s="51">
        <v>5000</v>
      </c>
      <c r="AA163" s="60">
        <v>5000</v>
      </c>
      <c r="AB163" s="102" t="s">
        <v>260</v>
      </c>
      <c r="AC163" s="113">
        <f t="shared" si="30"/>
        <v>416.67</v>
      </c>
      <c r="AD163" s="113">
        <f t="shared" si="31"/>
        <v>416.63000000000011</v>
      </c>
      <c r="AE163" s="60">
        <f t="shared" si="32"/>
        <v>0</v>
      </c>
    </row>
    <row r="164" spans="1:31" x14ac:dyDescent="0.3">
      <c r="A164" s="50"/>
      <c r="B164" s="50"/>
      <c r="C164" s="50"/>
      <c r="D164" s="50"/>
      <c r="E164" s="50"/>
      <c r="F164" s="50" t="s">
        <v>197</v>
      </c>
      <c r="G164" s="50"/>
      <c r="H164" s="54"/>
      <c r="I164" s="54"/>
      <c r="J164" s="54"/>
      <c r="K164" s="54"/>
      <c r="L164" s="54">
        <f t="shared" ref="L164:W164" si="39">ROUND(SUM(L160:L163),5)</f>
        <v>0</v>
      </c>
      <c r="M164" s="54">
        <f t="shared" si="39"/>
        <v>1945</v>
      </c>
      <c r="N164" s="54">
        <f t="shared" si="39"/>
        <v>0</v>
      </c>
      <c r="O164" s="54">
        <f t="shared" si="39"/>
        <v>0</v>
      </c>
      <c r="P164" s="54">
        <f t="shared" si="39"/>
        <v>0</v>
      </c>
      <c r="Q164" s="54">
        <f t="shared" si="39"/>
        <v>0</v>
      </c>
      <c r="R164" s="54">
        <f t="shared" si="39"/>
        <v>0</v>
      </c>
      <c r="S164" s="54">
        <f t="shared" si="39"/>
        <v>2082.06</v>
      </c>
      <c r="T164" s="54">
        <f t="shared" si="39"/>
        <v>9137.67</v>
      </c>
      <c r="U164" s="54">
        <f t="shared" si="39"/>
        <v>0</v>
      </c>
      <c r="V164" s="54">
        <f t="shared" si="39"/>
        <v>0</v>
      </c>
      <c r="W164" s="54">
        <f t="shared" si="39"/>
        <v>13119.14</v>
      </c>
      <c r="X164" s="54"/>
      <c r="Y164" s="54">
        <f>ROUND(SUM(H164:X164),5)</f>
        <v>26283.87</v>
      </c>
      <c r="Z164" s="54">
        <f>ROUND(SUM(Z160:Z163),5)</f>
        <v>97000</v>
      </c>
      <c r="AA164" s="61">
        <f>ROUND(SUM(AA160:AA163),5)</f>
        <v>82000</v>
      </c>
      <c r="AB164" s="105"/>
      <c r="AC164" s="117"/>
      <c r="AD164" s="117"/>
      <c r="AE164" s="61"/>
    </row>
    <row r="165" spans="1:31" x14ac:dyDescent="0.3">
      <c r="A165" s="50"/>
      <c r="B165" s="50"/>
      <c r="C165" s="50"/>
      <c r="D165" s="50"/>
      <c r="E165" s="50" t="s">
        <v>198</v>
      </c>
      <c r="F165" s="50"/>
      <c r="G165" s="50"/>
      <c r="H165" s="51"/>
      <c r="I165" s="51"/>
      <c r="J165" s="51"/>
      <c r="K165" s="51"/>
      <c r="L165" s="70">
        <f t="shared" ref="L165:W165" si="40">ROUND(L150+L156+L159+L164,5)</f>
        <v>0</v>
      </c>
      <c r="M165" s="70">
        <f t="shared" si="40"/>
        <v>1945</v>
      </c>
      <c r="N165" s="70">
        <f t="shared" si="40"/>
        <v>5379.38</v>
      </c>
      <c r="O165" s="70">
        <f t="shared" si="40"/>
        <v>0</v>
      </c>
      <c r="P165" s="70">
        <f t="shared" si="40"/>
        <v>0</v>
      </c>
      <c r="Q165" s="70">
        <f t="shared" si="40"/>
        <v>0</v>
      </c>
      <c r="R165" s="70">
        <f t="shared" si="40"/>
        <v>0</v>
      </c>
      <c r="S165" s="70">
        <f t="shared" si="40"/>
        <v>2082.06</v>
      </c>
      <c r="T165" s="70">
        <f t="shared" si="40"/>
        <v>9137.67</v>
      </c>
      <c r="U165" s="70">
        <f t="shared" si="40"/>
        <v>0</v>
      </c>
      <c r="V165" s="70">
        <f t="shared" si="40"/>
        <v>0</v>
      </c>
      <c r="W165" s="70">
        <f t="shared" si="40"/>
        <v>13119.14</v>
      </c>
      <c r="X165" s="70"/>
      <c r="Y165" s="70">
        <f>ROUND(SUM(H165:X165),5)</f>
        <v>31663.25</v>
      </c>
      <c r="Z165" s="70">
        <f>ROUND(Z150+Z156+Z159+Z164,5)</f>
        <v>366500</v>
      </c>
      <c r="AA165" s="79">
        <f>ROUND(AA150+AA156+AA159+AA164,5)</f>
        <v>351500</v>
      </c>
      <c r="AB165" s="106"/>
      <c r="AC165" s="118"/>
      <c r="AD165" s="118"/>
      <c r="AE165" s="79"/>
    </row>
    <row r="166" spans="1:31" x14ac:dyDescent="0.3">
      <c r="A166" s="50"/>
      <c r="B166" s="50"/>
      <c r="C166" s="50"/>
      <c r="D166" s="50"/>
      <c r="E166" s="50"/>
      <c r="F166" s="50"/>
      <c r="G166" s="50"/>
      <c r="H166" s="51"/>
      <c r="I166" s="51"/>
      <c r="J166" s="51"/>
      <c r="K166" s="51"/>
      <c r="L166" s="70"/>
      <c r="M166" s="70"/>
      <c r="N166" s="70"/>
      <c r="O166" s="70"/>
      <c r="P166" s="70"/>
      <c r="Q166" s="70"/>
      <c r="R166" s="70"/>
      <c r="S166" s="70"/>
      <c r="T166" s="70"/>
      <c r="U166" s="70"/>
      <c r="V166" s="70"/>
      <c r="W166" s="70"/>
      <c r="X166" s="70"/>
      <c r="Y166" s="70"/>
      <c r="Z166" s="70"/>
      <c r="AA166" s="79"/>
      <c r="AB166" s="106"/>
      <c r="AC166" s="118"/>
      <c r="AD166" s="118"/>
      <c r="AE166" s="79"/>
    </row>
    <row r="167" spans="1:31" x14ac:dyDescent="0.3">
      <c r="A167" s="50"/>
      <c r="B167" s="50"/>
      <c r="C167" s="50"/>
      <c r="D167" s="50"/>
      <c r="E167" s="50"/>
      <c r="F167" s="50"/>
      <c r="G167" s="50"/>
      <c r="H167" s="51"/>
      <c r="I167" s="51"/>
      <c r="J167" s="51"/>
      <c r="K167" s="51"/>
      <c r="L167" s="51"/>
      <c r="M167" s="51"/>
      <c r="N167" s="51"/>
      <c r="O167" s="51"/>
      <c r="P167" s="51"/>
      <c r="Q167" s="51"/>
      <c r="R167" s="51"/>
      <c r="S167" s="51"/>
      <c r="T167" s="51"/>
      <c r="U167" s="51"/>
      <c r="V167" s="51"/>
      <c r="W167" s="51"/>
      <c r="X167" s="51"/>
      <c r="Y167" s="51"/>
      <c r="Z167" s="51"/>
      <c r="AA167" s="60"/>
      <c r="AB167" s="102"/>
      <c r="AC167" s="113"/>
      <c r="AD167" s="113"/>
      <c r="AE167" s="60"/>
    </row>
    <row r="168" spans="1:31" x14ac:dyDescent="0.3">
      <c r="A168" s="50"/>
      <c r="B168" s="50"/>
      <c r="C168" s="50"/>
      <c r="D168" s="50"/>
      <c r="E168" s="50"/>
      <c r="F168" s="50"/>
      <c r="G168" s="50"/>
      <c r="H168" s="51"/>
      <c r="I168" s="51"/>
      <c r="J168" s="51"/>
      <c r="K168" s="51"/>
      <c r="L168" s="51"/>
      <c r="M168" s="51"/>
      <c r="N168" s="51"/>
      <c r="O168" s="51"/>
      <c r="P168" s="51"/>
      <c r="Q168" s="51"/>
      <c r="R168" s="51"/>
      <c r="S168" s="51"/>
      <c r="T168" s="51"/>
      <c r="U168" s="51"/>
      <c r="V168" s="51"/>
      <c r="W168" s="51"/>
      <c r="X168" s="51"/>
      <c r="Y168" s="51"/>
      <c r="Z168" s="51"/>
      <c r="AA168" s="60"/>
      <c r="AB168" s="102"/>
      <c r="AC168" s="113"/>
      <c r="AD168" s="113"/>
      <c r="AE168" s="60"/>
    </row>
    <row r="169" spans="1:31" ht="39.6" customHeight="1" thickBot="1" x14ac:dyDescent="0.35">
      <c r="A169" s="50"/>
      <c r="B169" s="50"/>
      <c r="C169" s="50"/>
      <c r="D169" s="50"/>
      <c r="E169" s="50" t="s">
        <v>206</v>
      </c>
      <c r="F169" s="50"/>
      <c r="G169" s="50"/>
      <c r="H169" s="51"/>
      <c r="I169" s="51"/>
      <c r="J169" s="51"/>
      <c r="K169" s="51"/>
      <c r="L169" s="69">
        <v>0</v>
      </c>
      <c r="M169" s="69">
        <v>0</v>
      </c>
      <c r="N169" s="69">
        <v>0</v>
      </c>
      <c r="O169" s="69">
        <v>0</v>
      </c>
      <c r="P169" s="69">
        <v>0</v>
      </c>
      <c r="Q169" s="69">
        <v>0</v>
      </c>
      <c r="R169" s="69">
        <v>0</v>
      </c>
      <c r="S169" s="69">
        <v>0</v>
      </c>
      <c r="T169" s="69">
        <v>0</v>
      </c>
      <c r="U169" s="69">
        <v>0</v>
      </c>
      <c r="V169" s="69">
        <v>0</v>
      </c>
      <c r="W169" s="69">
        <v>0</v>
      </c>
      <c r="X169" s="69"/>
      <c r="Y169" s="69">
        <v>0</v>
      </c>
      <c r="Z169" s="69">
        <v>177000</v>
      </c>
      <c r="AA169" s="107">
        <f>AA16+AA17+AA23+AA19</f>
        <v>226000</v>
      </c>
      <c r="AB169" s="108" t="s">
        <v>212</v>
      </c>
      <c r="AC169" s="119">
        <f t="shared" si="30"/>
        <v>18833.330000000002</v>
      </c>
      <c r="AD169" s="119">
        <f t="shared" si="31"/>
        <v>18833.369999999995</v>
      </c>
      <c r="AE169" s="107">
        <f t="shared" si="32"/>
        <v>0</v>
      </c>
    </row>
    <row r="170" spans="1:31" ht="54" customHeight="1" thickBot="1" x14ac:dyDescent="0.35">
      <c r="A170" s="50"/>
      <c r="B170" s="50"/>
      <c r="C170" s="50"/>
      <c r="D170" s="50"/>
      <c r="E170" s="50" t="s">
        <v>207</v>
      </c>
      <c r="F170" s="50"/>
      <c r="G170" s="50"/>
      <c r="H170" s="51"/>
      <c r="I170" s="51"/>
      <c r="J170" s="51"/>
      <c r="K170" s="51"/>
      <c r="L170" s="51">
        <v>0</v>
      </c>
      <c r="M170" s="51">
        <v>0</v>
      </c>
      <c r="N170" s="51">
        <v>0</v>
      </c>
      <c r="O170" s="51">
        <v>0</v>
      </c>
      <c r="P170" s="51">
        <v>0</v>
      </c>
      <c r="Q170" s="51">
        <v>0</v>
      </c>
      <c r="R170" s="51">
        <v>0</v>
      </c>
      <c r="S170" s="51">
        <v>0</v>
      </c>
      <c r="T170" s="51">
        <v>0</v>
      </c>
      <c r="U170" s="51">
        <v>0</v>
      </c>
      <c r="V170" s="51">
        <v>0</v>
      </c>
      <c r="W170" s="51">
        <v>0</v>
      </c>
      <c r="X170" s="51"/>
      <c r="Y170" s="51">
        <v>0</v>
      </c>
      <c r="Z170" s="51">
        <v>236020</v>
      </c>
      <c r="AA170" s="60">
        <f>245659+351500-300648-4077</f>
        <v>292434</v>
      </c>
      <c r="AB170" s="102" t="s">
        <v>266</v>
      </c>
      <c r="AC170" s="113">
        <f t="shared" si="30"/>
        <v>24369.5</v>
      </c>
      <c r="AD170" s="113">
        <f t="shared" si="31"/>
        <v>24369.5</v>
      </c>
      <c r="AE170" s="60">
        <f t="shared" si="32"/>
        <v>0</v>
      </c>
    </row>
    <row r="171" spans="1:31" ht="15" thickBot="1" x14ac:dyDescent="0.35">
      <c r="A171" s="50"/>
      <c r="B171" s="50"/>
      <c r="C171" s="50"/>
      <c r="D171" s="50" t="s">
        <v>8</v>
      </c>
      <c r="E171" s="50"/>
      <c r="F171" s="50"/>
      <c r="G171" s="50"/>
      <c r="H171" s="53"/>
      <c r="I171" s="53"/>
      <c r="J171" s="53"/>
      <c r="K171" s="53"/>
      <c r="L171" s="53">
        <f>ROUND(L48+L75+L143+L149+L165,5)+L169+L170</f>
        <v>27999</v>
      </c>
      <c r="M171" s="53">
        <f t="shared" ref="M171:AA171" si="41">ROUND(M48+M75+M143+M149+M165,5)+M169+M170</f>
        <v>43641.53</v>
      </c>
      <c r="N171" s="53">
        <f t="shared" si="41"/>
        <v>40907.26</v>
      </c>
      <c r="O171" s="53">
        <f t="shared" si="41"/>
        <v>48192.54</v>
      </c>
      <c r="P171" s="53">
        <f t="shared" si="41"/>
        <v>32728.26</v>
      </c>
      <c r="Q171" s="53">
        <f t="shared" si="41"/>
        <v>36866.379999999997</v>
      </c>
      <c r="R171" s="53">
        <f t="shared" si="41"/>
        <v>44453.31</v>
      </c>
      <c r="S171" s="53">
        <f t="shared" si="41"/>
        <v>32567.72</v>
      </c>
      <c r="T171" s="53">
        <f t="shared" si="41"/>
        <v>51434.97</v>
      </c>
      <c r="U171" s="53">
        <f t="shared" si="41"/>
        <v>54600.480000000003</v>
      </c>
      <c r="V171" s="53">
        <f t="shared" si="41"/>
        <v>35265.449999999997</v>
      </c>
      <c r="W171" s="53">
        <f t="shared" si="41"/>
        <v>110406.32</v>
      </c>
      <c r="X171" s="53">
        <f t="shared" si="41"/>
        <v>0</v>
      </c>
      <c r="Y171" s="53">
        <f t="shared" si="41"/>
        <v>559063.22</v>
      </c>
      <c r="Z171" s="53">
        <f t="shared" si="41"/>
        <v>1445300</v>
      </c>
      <c r="AA171" s="78">
        <f t="shared" si="41"/>
        <v>1552500</v>
      </c>
      <c r="AB171" s="104"/>
      <c r="AC171" s="115"/>
      <c r="AD171" s="115"/>
      <c r="AE171" s="78"/>
    </row>
    <row r="172" spans="1:31" x14ac:dyDescent="0.3">
      <c r="A172" s="50"/>
      <c r="B172" s="50" t="s">
        <v>9</v>
      </c>
      <c r="C172" s="50"/>
      <c r="D172" s="50"/>
      <c r="E172" s="50"/>
      <c r="F172" s="50"/>
      <c r="G172" s="50"/>
      <c r="H172" s="51"/>
      <c r="I172" s="51"/>
      <c r="J172" s="51"/>
      <c r="K172" s="51"/>
      <c r="L172" s="51">
        <f t="shared" ref="L172:W172" si="42">ROUND(L2+L38-L171,5)</f>
        <v>-8841.0400000000009</v>
      </c>
      <c r="M172" s="51">
        <f t="shared" si="42"/>
        <v>-10879.27</v>
      </c>
      <c r="N172" s="51">
        <f t="shared" si="42"/>
        <v>-2325.44</v>
      </c>
      <c r="O172" s="51">
        <f t="shared" si="42"/>
        <v>43497.59</v>
      </c>
      <c r="P172" s="51">
        <f t="shared" si="42"/>
        <v>-13444.18</v>
      </c>
      <c r="Q172" s="51">
        <f t="shared" si="42"/>
        <v>210923.35</v>
      </c>
      <c r="R172" s="51">
        <f t="shared" si="42"/>
        <v>211891.72</v>
      </c>
      <c r="S172" s="51">
        <f t="shared" si="42"/>
        <v>26678.65</v>
      </c>
      <c r="T172" s="51">
        <f t="shared" si="42"/>
        <v>14025.84</v>
      </c>
      <c r="U172" s="51">
        <f t="shared" si="42"/>
        <v>42664.27</v>
      </c>
      <c r="V172" s="51">
        <f t="shared" si="42"/>
        <v>201556.7</v>
      </c>
      <c r="W172" s="51">
        <f t="shared" si="42"/>
        <v>8770.73</v>
      </c>
      <c r="X172" s="51"/>
      <c r="Y172" s="51">
        <f>ROUND(SUM(H172:X172),5)</f>
        <v>724518.92</v>
      </c>
      <c r="Z172" s="51">
        <f>ROUND(Z2+Z38-Z171,5)</f>
        <v>-366500</v>
      </c>
      <c r="AA172" s="60">
        <f>ROUND(AA2+AA38-AA171,5)</f>
        <v>-351500</v>
      </c>
      <c r="AB172" s="102"/>
      <c r="AC172" s="113"/>
      <c r="AD172" s="113"/>
      <c r="AE172" s="60"/>
    </row>
    <row r="173" spans="1:31" x14ac:dyDescent="0.3">
      <c r="A173" s="50"/>
      <c r="B173" s="50" t="s">
        <v>10</v>
      </c>
      <c r="C173" s="50"/>
      <c r="D173" s="50"/>
      <c r="E173" s="50"/>
      <c r="F173" s="50"/>
      <c r="G173" s="50"/>
      <c r="H173" s="51"/>
      <c r="I173" s="51"/>
      <c r="J173" s="51"/>
      <c r="K173" s="51"/>
      <c r="L173" s="51"/>
      <c r="M173" s="51"/>
      <c r="N173" s="51"/>
      <c r="O173" s="51"/>
      <c r="P173" s="51"/>
      <c r="Q173" s="51"/>
      <c r="R173" s="51"/>
      <c r="S173" s="51"/>
      <c r="T173" s="51"/>
      <c r="U173" s="51"/>
      <c r="V173" s="51"/>
      <c r="W173" s="51"/>
      <c r="X173" s="51"/>
      <c r="Y173" s="51"/>
      <c r="Z173" s="51"/>
      <c r="AA173" s="60"/>
      <c r="AB173" s="102"/>
      <c r="AC173" s="113"/>
      <c r="AD173" s="113"/>
      <c r="AE173" s="60"/>
    </row>
    <row r="174" spans="1:31" x14ac:dyDescent="0.3">
      <c r="A174" s="50"/>
      <c r="B174" s="50"/>
      <c r="C174" s="50" t="s">
        <v>11</v>
      </c>
      <c r="D174" s="50"/>
      <c r="E174" s="50"/>
      <c r="F174" s="50"/>
      <c r="G174" s="50"/>
      <c r="H174" s="51"/>
      <c r="I174" s="51"/>
      <c r="J174" s="51"/>
      <c r="K174" s="51"/>
      <c r="L174" s="51"/>
      <c r="M174" s="51"/>
      <c r="N174" s="51"/>
      <c r="O174" s="51"/>
      <c r="P174" s="51"/>
      <c r="Q174" s="51"/>
      <c r="R174" s="51"/>
      <c r="S174" s="51"/>
      <c r="T174" s="51"/>
      <c r="U174" s="51"/>
      <c r="V174" s="51"/>
      <c r="W174" s="51"/>
      <c r="X174" s="51"/>
      <c r="Y174" s="51"/>
      <c r="Z174" s="51"/>
      <c r="AA174" s="60"/>
      <c r="AB174" s="102"/>
      <c r="AC174" s="113"/>
      <c r="AD174" s="113"/>
      <c r="AE174" s="60"/>
    </row>
    <row r="175" spans="1:31" ht="28.2" customHeight="1" x14ac:dyDescent="0.3">
      <c r="A175" s="50"/>
      <c r="B175" s="50"/>
      <c r="C175" s="50"/>
      <c r="D175" s="50" t="s">
        <v>199</v>
      </c>
      <c r="E175" s="50"/>
      <c r="F175" s="50"/>
      <c r="G175" s="50"/>
      <c r="H175" s="51"/>
      <c r="I175" s="51"/>
      <c r="J175" s="51"/>
      <c r="K175" s="51"/>
      <c r="L175" s="51">
        <v>0</v>
      </c>
      <c r="M175" s="51">
        <v>0</v>
      </c>
      <c r="N175" s="51">
        <v>0</v>
      </c>
      <c r="O175" s="51">
        <v>0</v>
      </c>
      <c r="P175" s="51">
        <v>0</v>
      </c>
      <c r="Q175" s="51">
        <v>0</v>
      </c>
      <c r="R175" s="51">
        <v>2768.64</v>
      </c>
      <c r="S175" s="51">
        <v>0</v>
      </c>
      <c r="T175" s="51">
        <v>0</v>
      </c>
      <c r="U175" s="51">
        <v>0</v>
      </c>
      <c r="V175" s="51">
        <v>0</v>
      </c>
      <c r="W175" s="51">
        <v>0</v>
      </c>
      <c r="X175" s="51"/>
      <c r="Y175" s="51">
        <f>ROUND(SUM(H175:X175),5)</f>
        <v>2768.64</v>
      </c>
      <c r="Z175" s="51">
        <v>0</v>
      </c>
      <c r="AA175" s="60">
        <v>0</v>
      </c>
      <c r="AB175" s="102" t="s">
        <v>209</v>
      </c>
      <c r="AC175" s="113"/>
      <c r="AD175" s="113"/>
      <c r="AE175" s="60"/>
    </row>
    <row r="176" spans="1:31" ht="30.6" customHeight="1" thickBot="1" x14ac:dyDescent="0.35">
      <c r="A176" s="50"/>
      <c r="B176" s="50"/>
      <c r="C176" s="50"/>
      <c r="D176" s="50" t="s">
        <v>200</v>
      </c>
      <c r="E176" s="50"/>
      <c r="F176" s="50"/>
      <c r="G176" s="50"/>
      <c r="H176" s="51"/>
      <c r="I176" s="51"/>
      <c r="J176" s="51"/>
      <c r="K176" s="51"/>
      <c r="L176" s="51">
        <v>3379.65</v>
      </c>
      <c r="M176" s="51">
        <v>-3012.35</v>
      </c>
      <c r="N176" s="51">
        <v>-3352.29</v>
      </c>
      <c r="O176" s="51">
        <v>-8759.74</v>
      </c>
      <c r="P176" s="51">
        <v>2275.2600000000002</v>
      </c>
      <c r="Q176" s="51">
        <v>-9141.42</v>
      </c>
      <c r="R176" s="51">
        <v>-5290.7</v>
      </c>
      <c r="S176" s="51">
        <v>-9875.18</v>
      </c>
      <c r="T176" s="51">
        <v>-10281.08</v>
      </c>
      <c r="U176" s="51">
        <v>-4192.53</v>
      </c>
      <c r="V176" s="51">
        <v>3613.14</v>
      </c>
      <c r="W176" s="51">
        <v>-10762.94</v>
      </c>
      <c r="X176" s="51"/>
      <c r="Y176" s="51">
        <f>ROUND(SUM(H176:X176),5)</f>
        <v>-55400.18</v>
      </c>
      <c r="Z176" s="51">
        <v>0</v>
      </c>
      <c r="AA176" s="60">
        <v>0</v>
      </c>
      <c r="AB176" s="102" t="s">
        <v>209</v>
      </c>
      <c r="AC176" s="113"/>
      <c r="AD176" s="113"/>
      <c r="AE176" s="60"/>
    </row>
    <row r="177" spans="1:31" ht="15" thickBot="1" x14ac:dyDescent="0.35">
      <c r="A177" s="50"/>
      <c r="B177" s="50"/>
      <c r="C177" s="50" t="s">
        <v>12</v>
      </c>
      <c r="D177" s="50"/>
      <c r="E177" s="50"/>
      <c r="F177" s="50"/>
      <c r="G177" s="50"/>
      <c r="H177" s="54"/>
      <c r="I177" s="54"/>
      <c r="J177" s="54"/>
      <c r="K177" s="54"/>
      <c r="L177" s="54">
        <f t="shared" ref="L177:W177" si="43">ROUND(SUM(L174:L176),5)</f>
        <v>3379.65</v>
      </c>
      <c r="M177" s="54">
        <f t="shared" si="43"/>
        <v>-3012.35</v>
      </c>
      <c r="N177" s="54">
        <f t="shared" si="43"/>
        <v>-3352.29</v>
      </c>
      <c r="O177" s="54">
        <f t="shared" si="43"/>
        <v>-8759.74</v>
      </c>
      <c r="P177" s="54">
        <f t="shared" si="43"/>
        <v>2275.2600000000002</v>
      </c>
      <c r="Q177" s="54">
        <f t="shared" si="43"/>
        <v>-9141.42</v>
      </c>
      <c r="R177" s="54">
        <f t="shared" si="43"/>
        <v>-2522.06</v>
      </c>
      <c r="S177" s="54">
        <f t="shared" si="43"/>
        <v>-9875.18</v>
      </c>
      <c r="T177" s="54">
        <f t="shared" si="43"/>
        <v>-10281.08</v>
      </c>
      <c r="U177" s="54">
        <f t="shared" si="43"/>
        <v>-4192.53</v>
      </c>
      <c r="V177" s="54">
        <f t="shared" si="43"/>
        <v>3613.14</v>
      </c>
      <c r="W177" s="54">
        <f t="shared" si="43"/>
        <v>-10762.94</v>
      </c>
      <c r="X177" s="54"/>
      <c r="Y177" s="54">
        <f>ROUND(SUM(H177:X177),5)</f>
        <v>-52631.54</v>
      </c>
      <c r="Z177" s="54">
        <f>ROUND(SUM(Z174:Z176),5)</f>
        <v>0</v>
      </c>
      <c r="AA177" s="61">
        <f>ROUND(SUM(AA174:AA176),5)</f>
        <v>0</v>
      </c>
      <c r="AB177" s="105"/>
      <c r="AC177" s="117"/>
      <c r="AD177" s="117"/>
      <c r="AE177" s="61"/>
    </row>
    <row r="178" spans="1:31" ht="15" thickBot="1" x14ac:dyDescent="0.35">
      <c r="A178" s="50"/>
      <c r="B178" s="50" t="s">
        <v>13</v>
      </c>
      <c r="C178" s="50"/>
      <c r="D178" s="50"/>
      <c r="E178" s="50"/>
      <c r="F178" s="50"/>
      <c r="G178" s="50"/>
      <c r="H178" s="54"/>
      <c r="I178" s="54"/>
      <c r="J178" s="54"/>
      <c r="K178" s="54"/>
      <c r="L178" s="54">
        <f t="shared" ref="L178:W178" si="44">ROUND(L173+L177,5)</f>
        <v>3379.65</v>
      </c>
      <c r="M178" s="54">
        <f t="shared" si="44"/>
        <v>-3012.35</v>
      </c>
      <c r="N178" s="54">
        <f t="shared" si="44"/>
        <v>-3352.29</v>
      </c>
      <c r="O178" s="54">
        <f t="shared" si="44"/>
        <v>-8759.74</v>
      </c>
      <c r="P178" s="54">
        <f t="shared" si="44"/>
        <v>2275.2600000000002</v>
      </c>
      <c r="Q178" s="54">
        <f t="shared" si="44"/>
        <v>-9141.42</v>
      </c>
      <c r="R178" s="54">
        <f t="shared" si="44"/>
        <v>-2522.06</v>
      </c>
      <c r="S178" s="54">
        <f t="shared" si="44"/>
        <v>-9875.18</v>
      </c>
      <c r="T178" s="54">
        <f t="shared" si="44"/>
        <v>-10281.08</v>
      </c>
      <c r="U178" s="54">
        <f t="shared" si="44"/>
        <v>-4192.53</v>
      </c>
      <c r="V178" s="54">
        <f t="shared" si="44"/>
        <v>3613.14</v>
      </c>
      <c r="W178" s="54">
        <f t="shared" si="44"/>
        <v>-10762.94</v>
      </c>
      <c r="X178" s="54"/>
      <c r="Y178" s="54">
        <f>ROUND(SUM(H178:X178),5)</f>
        <v>-52631.54</v>
      </c>
      <c r="Z178" s="54">
        <f>ROUND(Z173+Z177,5)</f>
        <v>0</v>
      </c>
      <c r="AA178" s="61">
        <f>ROUND(AA173+AA177,5)</f>
        <v>0</v>
      </c>
      <c r="AB178" s="105"/>
      <c r="AC178" s="117"/>
      <c r="AD178" s="117"/>
      <c r="AE178" s="61"/>
    </row>
    <row r="179" spans="1:31" s="56" customFormat="1" ht="10.8" thickBot="1" x14ac:dyDescent="0.25">
      <c r="A179" s="50" t="s">
        <v>14</v>
      </c>
      <c r="B179" s="50"/>
      <c r="C179" s="50"/>
      <c r="D179" s="50"/>
      <c r="E179" s="50"/>
      <c r="F179" s="50"/>
      <c r="G179" s="50"/>
      <c r="H179" s="55"/>
      <c r="I179" s="55"/>
      <c r="J179" s="55"/>
      <c r="K179" s="55"/>
      <c r="L179" s="55">
        <f t="shared" ref="L179:W179" si="45">ROUND(L172+L178,5)</f>
        <v>-5461.39</v>
      </c>
      <c r="M179" s="55">
        <f t="shared" si="45"/>
        <v>-13891.62</v>
      </c>
      <c r="N179" s="55">
        <f t="shared" si="45"/>
        <v>-5677.73</v>
      </c>
      <c r="O179" s="55">
        <f t="shared" si="45"/>
        <v>34737.85</v>
      </c>
      <c r="P179" s="55">
        <f t="shared" si="45"/>
        <v>-11168.92</v>
      </c>
      <c r="Q179" s="55">
        <f t="shared" si="45"/>
        <v>201781.93</v>
      </c>
      <c r="R179" s="55">
        <f t="shared" si="45"/>
        <v>209369.66</v>
      </c>
      <c r="S179" s="55">
        <f t="shared" si="45"/>
        <v>16803.47</v>
      </c>
      <c r="T179" s="55">
        <f t="shared" si="45"/>
        <v>3744.76</v>
      </c>
      <c r="U179" s="55">
        <f t="shared" si="45"/>
        <v>38471.74</v>
      </c>
      <c r="V179" s="55">
        <f t="shared" si="45"/>
        <v>205169.84</v>
      </c>
      <c r="W179" s="55">
        <f t="shared" si="45"/>
        <v>-1992.21</v>
      </c>
      <c r="X179" s="55"/>
      <c r="Y179" s="55">
        <f>ROUND(SUM(H179:X179),5)</f>
        <v>671887.38</v>
      </c>
      <c r="Z179" s="55">
        <f>ROUND(Z172+Z178,5)</f>
        <v>-366500</v>
      </c>
      <c r="AA179" s="80">
        <f>ROUND(AA172+AA178,5)</f>
        <v>-351500</v>
      </c>
      <c r="AB179" s="109"/>
      <c r="AC179" s="120"/>
      <c r="AD179" s="120"/>
      <c r="AE179" s="80"/>
    </row>
    <row r="180" spans="1:31" ht="15" thickTop="1" x14ac:dyDescent="0.3"/>
  </sheetData>
  <printOptions horizontalCentered="1"/>
  <pageMargins left="0.2" right="0.7" top="0.75" bottom="0.75" header="0.1" footer="0.3"/>
  <pageSetup scale="85" orientation="portrait" horizontalDpi="0" verticalDpi="0" r:id="rId1"/>
  <headerFooter>
    <oddHeader>&amp;C&amp;"Arial,Bold"&amp;12 Temecula Public Cemetery District
&amp;14 Draft Budget #4
FYE 06/30/2022</oddHeader>
    <oddFooter>&amp;R&amp;"Arial,Bold"&amp;8 Page &amp;P of &amp;N</oddFooter>
  </headerFooter>
  <drawing r:id="rId2"/>
  <legacyDrawing r:id="rId3"/>
  <controls>
    <mc:AlternateContent xmlns:mc="http://schemas.openxmlformats.org/markup-compatibility/2006">
      <mc:Choice Requires="x14">
        <control shapeId="135169" r:id="rId4" name="FILTER">
          <controlPr defaultSize="0" autoLine="0" r:id="rId5">
            <anchor moveWithCells="1">
              <from>
                <xdr:col>0</xdr:col>
                <xdr:colOff>0</xdr:colOff>
                <xdr:row>0</xdr:row>
                <xdr:rowOff>0</xdr:rowOff>
              </from>
              <to>
                <xdr:col>4</xdr:col>
                <xdr:colOff>91440</xdr:colOff>
                <xdr:row>0</xdr:row>
                <xdr:rowOff>228600</xdr:rowOff>
              </to>
            </anchor>
          </controlPr>
        </control>
      </mc:Choice>
      <mc:Fallback>
        <control shapeId="135169" r:id="rId4" name="FILTER"/>
      </mc:Fallback>
    </mc:AlternateContent>
    <mc:AlternateContent xmlns:mc="http://schemas.openxmlformats.org/markup-compatibility/2006">
      <mc:Choice Requires="x14">
        <control shapeId="135170" r:id="rId6" name="HEADER">
          <controlPr defaultSize="0" autoLine="0" r:id="rId7">
            <anchor moveWithCells="1">
              <from>
                <xdr:col>0</xdr:col>
                <xdr:colOff>0</xdr:colOff>
                <xdr:row>0</xdr:row>
                <xdr:rowOff>0</xdr:rowOff>
              </from>
              <to>
                <xdr:col>4</xdr:col>
                <xdr:colOff>91440</xdr:colOff>
                <xdr:row>0</xdr:row>
                <xdr:rowOff>228600</xdr:rowOff>
              </to>
            </anchor>
          </controlPr>
        </control>
      </mc:Choice>
      <mc:Fallback>
        <control shapeId="135170" r:id="rId6" name="HEADER"/>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B64B8-E072-4CDB-91B8-3E01C61FD203}">
  <sheetPr codeName="Sheet16"/>
  <dimension ref="A1:AB180"/>
  <sheetViews>
    <sheetView workbookViewId="0">
      <pane xSplit="7" ySplit="1" topLeftCell="Z102" activePane="bottomRight" state="frozenSplit"/>
      <selection pane="topRight" activeCell="H1" sqref="H1"/>
      <selection pane="bottomLeft" activeCell="A2" sqref="A2"/>
      <selection pane="bottomRight" activeCell="AE163" sqref="AE163"/>
    </sheetView>
  </sheetViews>
  <sheetFormatPr defaultRowHeight="14.4" x14ac:dyDescent="0.3"/>
  <cols>
    <col min="1" max="6" width="3" style="56" customWidth="1"/>
    <col min="7" max="7" width="27.5546875" style="56" customWidth="1"/>
    <col min="8" max="9" width="7.109375" hidden="1" customWidth="1"/>
    <col min="10" max="10" width="7.88671875" hidden="1" customWidth="1"/>
    <col min="11" max="11" width="8.33203125" hidden="1" customWidth="1"/>
    <col min="12" max="12" width="7.109375" hidden="1" customWidth="1"/>
    <col min="13" max="13" width="7.5546875" hidden="1" customWidth="1"/>
    <col min="14" max="15" width="7.109375" hidden="1" customWidth="1"/>
    <col min="16" max="16" width="7.5546875" hidden="1" customWidth="1"/>
    <col min="17" max="18" width="7.88671875" hidden="1" customWidth="1"/>
    <col min="19" max="19" width="7.109375" hidden="1" customWidth="1"/>
    <col min="20" max="20" width="7.5546875" hidden="1" customWidth="1"/>
    <col min="21" max="23" width="9.5546875" hidden="1" customWidth="1"/>
    <col min="24" max="24" width="7.5546875" hidden="1" customWidth="1"/>
    <col min="25" max="25" width="16.88671875" hidden="1" customWidth="1"/>
    <col min="26" max="26" width="9.5546875" customWidth="1"/>
    <col min="27" max="27" width="9.5546875" style="110" customWidth="1"/>
    <col min="28" max="28" width="22.88671875" style="111" customWidth="1"/>
  </cols>
  <sheetData>
    <row r="1" spans="1:28" s="47" customFormat="1" ht="43.8" customHeight="1" thickBot="1" x14ac:dyDescent="0.35">
      <c r="A1" s="57"/>
      <c r="B1" s="57"/>
      <c r="C1" s="57"/>
      <c r="D1" s="57"/>
      <c r="E1" s="57"/>
      <c r="F1" s="57"/>
      <c r="G1" s="57"/>
      <c r="H1" s="58"/>
      <c r="I1" s="58"/>
      <c r="J1" s="58"/>
      <c r="K1" s="58"/>
      <c r="L1" s="58" t="s">
        <v>226</v>
      </c>
      <c r="M1" s="58" t="s">
        <v>227</v>
      </c>
      <c r="N1" s="58" t="s">
        <v>228</v>
      </c>
      <c r="O1" s="58" t="s">
        <v>229</v>
      </c>
      <c r="P1" s="58" t="s">
        <v>230</v>
      </c>
      <c r="Q1" s="58" t="s">
        <v>231</v>
      </c>
      <c r="R1" s="58" t="s">
        <v>232</v>
      </c>
      <c r="S1" s="58" t="s">
        <v>233</v>
      </c>
      <c r="T1" s="58" t="s">
        <v>234</v>
      </c>
      <c r="U1" s="58" t="s">
        <v>267</v>
      </c>
      <c r="V1" s="58" t="s">
        <v>281</v>
      </c>
      <c r="W1" s="58" t="s">
        <v>241</v>
      </c>
      <c r="X1" s="58"/>
      <c r="Y1" s="58" t="s">
        <v>282</v>
      </c>
      <c r="Z1" s="58" t="s">
        <v>286</v>
      </c>
      <c r="AA1" s="101" t="s">
        <v>246</v>
      </c>
      <c r="AB1" s="101"/>
    </row>
    <row r="2" spans="1:28" ht="15" thickTop="1" x14ac:dyDescent="0.3">
      <c r="A2" s="50"/>
      <c r="B2" s="50" t="s">
        <v>4</v>
      </c>
      <c r="C2" s="50"/>
      <c r="D2" s="50"/>
      <c r="E2" s="50"/>
      <c r="F2" s="50"/>
      <c r="G2" s="50"/>
      <c r="H2" s="51"/>
      <c r="I2" s="51"/>
      <c r="J2" s="51"/>
      <c r="K2" s="51"/>
      <c r="L2" s="51"/>
      <c r="M2" s="51"/>
      <c r="N2" s="51"/>
      <c r="O2" s="51"/>
      <c r="P2" s="51"/>
      <c r="Q2" s="51"/>
      <c r="R2" s="51"/>
      <c r="S2" s="51"/>
      <c r="T2" s="51"/>
      <c r="U2" s="51"/>
      <c r="V2" s="51"/>
      <c r="W2" s="51"/>
      <c r="X2" s="51"/>
      <c r="Y2" s="51"/>
      <c r="Z2" s="51"/>
      <c r="AA2" s="60"/>
      <c r="AB2" s="102"/>
    </row>
    <row r="3" spans="1:28" x14ac:dyDescent="0.3">
      <c r="A3" s="50"/>
      <c r="B3" s="50"/>
      <c r="C3" s="50"/>
      <c r="D3" s="50" t="s">
        <v>5</v>
      </c>
      <c r="E3" s="50"/>
      <c r="F3" s="50"/>
      <c r="G3" s="50"/>
      <c r="H3" s="51"/>
      <c r="I3" s="51"/>
      <c r="J3" s="51"/>
      <c r="K3" s="51"/>
      <c r="L3" s="51"/>
      <c r="M3" s="51"/>
      <c r="N3" s="51"/>
      <c r="O3" s="51"/>
      <c r="P3" s="51"/>
      <c r="Q3" s="51"/>
      <c r="R3" s="51"/>
      <c r="S3" s="51"/>
      <c r="T3" s="51"/>
      <c r="U3" s="51"/>
      <c r="V3" s="51"/>
      <c r="W3" s="51"/>
      <c r="X3" s="51"/>
      <c r="Y3" s="51"/>
      <c r="Z3" s="51"/>
      <c r="AA3" s="60"/>
      <c r="AB3" s="102"/>
    </row>
    <row r="4" spans="1:28" x14ac:dyDescent="0.3">
      <c r="A4" s="50"/>
      <c r="B4" s="50"/>
      <c r="C4" s="50"/>
      <c r="D4" s="50"/>
      <c r="E4" s="50" t="s">
        <v>77</v>
      </c>
      <c r="F4" s="50"/>
      <c r="G4" s="50"/>
      <c r="H4" s="51"/>
      <c r="I4" s="51"/>
      <c r="J4" s="51"/>
      <c r="K4" s="51"/>
      <c r="L4" s="51"/>
      <c r="M4" s="51"/>
      <c r="N4" s="51"/>
      <c r="O4" s="51"/>
      <c r="P4" s="51"/>
      <c r="Q4" s="51"/>
      <c r="R4" s="51"/>
      <c r="S4" s="51"/>
      <c r="T4" s="51"/>
      <c r="U4" s="51"/>
      <c r="V4" s="51"/>
      <c r="W4" s="51"/>
      <c r="X4" s="51"/>
      <c r="Y4" s="51"/>
      <c r="Z4" s="51"/>
      <c r="AA4" s="60"/>
      <c r="AB4" s="102"/>
    </row>
    <row r="5" spans="1:28" x14ac:dyDescent="0.3">
      <c r="A5" s="50"/>
      <c r="B5" s="50"/>
      <c r="C5" s="50"/>
      <c r="D5" s="50"/>
      <c r="E5" s="50"/>
      <c r="F5" s="50" t="s">
        <v>78</v>
      </c>
      <c r="G5" s="50"/>
      <c r="H5" s="51"/>
      <c r="I5" s="51"/>
      <c r="J5" s="51"/>
      <c r="K5" s="51"/>
      <c r="L5" s="51">
        <v>-4000.33</v>
      </c>
      <c r="M5" s="51">
        <v>0</v>
      </c>
      <c r="N5" s="51">
        <v>0</v>
      </c>
      <c r="O5" s="51">
        <v>0</v>
      </c>
      <c r="P5" s="51">
        <v>0</v>
      </c>
      <c r="Q5" s="51">
        <v>198022.72</v>
      </c>
      <c r="R5" s="51">
        <v>156187.59</v>
      </c>
      <c r="S5" s="51">
        <v>3095.51</v>
      </c>
      <c r="T5" s="51">
        <v>0</v>
      </c>
      <c r="U5" s="51">
        <v>66007.55</v>
      </c>
      <c r="V5" s="51">
        <v>201866.14</v>
      </c>
      <c r="W5" s="51">
        <v>13907</v>
      </c>
      <c r="X5" s="51"/>
      <c r="Y5" s="51">
        <f t="shared" ref="Y5:Y14" si="0">ROUND(SUM(H5:X5),5)</f>
        <v>635086.18000000005</v>
      </c>
      <c r="Z5" s="51">
        <v>625300</v>
      </c>
      <c r="AA5" s="60">
        <v>663000</v>
      </c>
      <c r="AB5" s="102"/>
    </row>
    <row r="6" spans="1:28" x14ac:dyDescent="0.3">
      <c r="A6" s="50"/>
      <c r="B6" s="50"/>
      <c r="C6" s="50"/>
      <c r="D6" s="50"/>
      <c r="E6" s="50"/>
      <c r="F6" s="50" t="s">
        <v>79</v>
      </c>
      <c r="G6" s="50"/>
      <c r="H6" s="51"/>
      <c r="I6" s="51"/>
      <c r="J6" s="51"/>
      <c r="K6" s="51"/>
      <c r="L6" s="51">
        <v>0</v>
      </c>
      <c r="M6" s="51">
        <v>0</v>
      </c>
      <c r="N6" s="51">
        <v>0</v>
      </c>
      <c r="O6" s="51">
        <v>25398.66</v>
      </c>
      <c r="P6" s="51">
        <v>0</v>
      </c>
      <c r="Q6" s="51">
        <v>1708.76</v>
      </c>
      <c r="R6" s="51">
        <v>0</v>
      </c>
      <c r="S6" s="51">
        <v>0</v>
      </c>
      <c r="T6" s="51">
        <v>0</v>
      </c>
      <c r="U6" s="51">
        <v>0</v>
      </c>
      <c r="V6" s="51">
        <v>0</v>
      </c>
      <c r="W6" s="51">
        <v>17730</v>
      </c>
      <c r="X6" s="51"/>
      <c r="Y6" s="51">
        <f t="shared" si="0"/>
        <v>44837.42</v>
      </c>
      <c r="Z6" s="51">
        <v>15000</v>
      </c>
      <c r="AA6" s="60">
        <v>25000</v>
      </c>
      <c r="AB6" s="102" t="s">
        <v>261</v>
      </c>
    </row>
    <row r="7" spans="1:28" x14ac:dyDescent="0.3">
      <c r="A7" s="50"/>
      <c r="B7" s="50"/>
      <c r="C7" s="50"/>
      <c r="D7" s="50"/>
      <c r="E7" s="50"/>
      <c r="F7" s="50" t="s">
        <v>80</v>
      </c>
      <c r="G7" s="50"/>
      <c r="H7" s="51"/>
      <c r="I7" s="51"/>
      <c r="J7" s="51"/>
      <c r="K7" s="51"/>
      <c r="L7" s="51">
        <v>0</v>
      </c>
      <c r="M7" s="51">
        <v>0</v>
      </c>
      <c r="N7" s="51">
        <v>0</v>
      </c>
      <c r="O7" s="51">
        <v>0</v>
      </c>
      <c r="P7" s="51">
        <v>0</v>
      </c>
      <c r="Q7" s="51">
        <v>0</v>
      </c>
      <c r="R7" s="51">
        <v>3744.8</v>
      </c>
      <c r="S7" s="51">
        <v>0</v>
      </c>
      <c r="T7" s="51">
        <v>2285.4699999999998</v>
      </c>
      <c r="U7" s="51">
        <v>0</v>
      </c>
      <c r="V7" s="51">
        <v>4035.74</v>
      </c>
      <c r="W7" s="51">
        <v>260</v>
      </c>
      <c r="X7" s="51"/>
      <c r="Y7" s="51">
        <f t="shared" si="0"/>
        <v>10326.01</v>
      </c>
      <c r="Z7" s="51">
        <v>9000</v>
      </c>
      <c r="AA7" s="60">
        <v>9600</v>
      </c>
      <c r="AB7" s="102" t="s">
        <v>261</v>
      </c>
    </row>
    <row r="8" spans="1:28" x14ac:dyDescent="0.3">
      <c r="A8" s="50"/>
      <c r="B8" s="50"/>
      <c r="C8" s="50"/>
      <c r="D8" s="50"/>
      <c r="E8" s="50"/>
      <c r="F8" s="50" t="s">
        <v>81</v>
      </c>
      <c r="G8" s="50"/>
      <c r="H8" s="51"/>
      <c r="I8" s="51"/>
      <c r="J8" s="51"/>
      <c r="K8" s="51"/>
      <c r="L8" s="51">
        <v>0</v>
      </c>
      <c r="M8" s="51">
        <v>0</v>
      </c>
      <c r="N8" s="51">
        <v>0</v>
      </c>
      <c r="O8" s="51">
        <v>0</v>
      </c>
      <c r="P8" s="51">
        <v>0</v>
      </c>
      <c r="Q8" s="51">
        <v>0</v>
      </c>
      <c r="R8" s="51">
        <v>3829.4</v>
      </c>
      <c r="S8" s="51">
        <v>0</v>
      </c>
      <c r="T8" s="51">
        <v>644.45000000000005</v>
      </c>
      <c r="U8" s="51">
        <v>0</v>
      </c>
      <c r="V8" s="51">
        <v>579.12</v>
      </c>
      <c r="W8" s="51">
        <v>2014.63</v>
      </c>
      <c r="X8" s="51"/>
      <c r="Y8" s="51">
        <f t="shared" si="0"/>
        <v>7067.6</v>
      </c>
      <c r="Z8" s="51">
        <v>3500</v>
      </c>
      <c r="AA8" s="60">
        <v>4500</v>
      </c>
      <c r="AB8" s="102" t="s">
        <v>261</v>
      </c>
    </row>
    <row r="9" spans="1:28" x14ac:dyDescent="0.3">
      <c r="A9" s="50"/>
      <c r="B9" s="50"/>
      <c r="C9" s="50"/>
      <c r="D9" s="50"/>
      <c r="E9" s="50"/>
      <c r="F9" s="50" t="s">
        <v>82</v>
      </c>
      <c r="G9" s="50"/>
      <c r="H9" s="51"/>
      <c r="I9" s="51"/>
      <c r="J9" s="51"/>
      <c r="K9" s="51"/>
      <c r="L9" s="51">
        <v>0</v>
      </c>
      <c r="M9" s="51">
        <v>0</v>
      </c>
      <c r="N9" s="51">
        <v>0</v>
      </c>
      <c r="O9" s="51">
        <v>4889.55</v>
      </c>
      <c r="P9" s="51">
        <v>0</v>
      </c>
      <c r="Q9" s="51">
        <v>0</v>
      </c>
      <c r="R9" s="51">
        <v>0</v>
      </c>
      <c r="S9" s="51">
        <v>0</v>
      </c>
      <c r="T9" s="51">
        <v>0</v>
      </c>
      <c r="U9" s="51">
        <v>0</v>
      </c>
      <c r="V9" s="51">
        <v>0</v>
      </c>
      <c r="W9" s="51">
        <v>-1639</v>
      </c>
      <c r="X9" s="51"/>
      <c r="Y9" s="51">
        <f t="shared" si="0"/>
        <v>3250.55</v>
      </c>
      <c r="Z9" s="51">
        <v>10000</v>
      </c>
      <c r="AA9" s="60">
        <v>10000</v>
      </c>
      <c r="AB9" s="102"/>
    </row>
    <row r="10" spans="1:28" x14ac:dyDescent="0.3">
      <c r="A10" s="50"/>
      <c r="B10" s="50"/>
      <c r="C10" s="50"/>
      <c r="D10" s="50"/>
      <c r="E10" s="50"/>
      <c r="F10" s="50" t="s">
        <v>83</v>
      </c>
      <c r="G10" s="50"/>
      <c r="H10" s="51"/>
      <c r="I10" s="51"/>
      <c r="J10" s="51"/>
      <c r="K10" s="51"/>
      <c r="L10" s="51">
        <v>0</v>
      </c>
      <c r="M10" s="51">
        <v>0</v>
      </c>
      <c r="N10" s="51">
        <v>0</v>
      </c>
      <c r="O10" s="51">
        <v>0</v>
      </c>
      <c r="P10" s="51">
        <v>0</v>
      </c>
      <c r="Q10" s="51">
        <v>0</v>
      </c>
      <c r="R10" s="51">
        <v>43513.8</v>
      </c>
      <c r="S10" s="51">
        <v>0</v>
      </c>
      <c r="T10" s="51">
        <v>0</v>
      </c>
      <c r="U10" s="51">
        <v>0</v>
      </c>
      <c r="V10" s="51">
        <v>0</v>
      </c>
      <c r="W10" s="51">
        <v>41834.04</v>
      </c>
      <c r="X10" s="51"/>
      <c r="Y10" s="51">
        <f t="shared" si="0"/>
        <v>85347.839999999997</v>
      </c>
      <c r="Z10" s="51">
        <v>40000</v>
      </c>
      <c r="AA10" s="60">
        <v>40000</v>
      </c>
      <c r="AB10" s="102"/>
    </row>
    <row r="11" spans="1:28" x14ac:dyDescent="0.3">
      <c r="A11" s="50"/>
      <c r="B11" s="50"/>
      <c r="C11" s="50"/>
      <c r="D11" s="50"/>
      <c r="E11" s="50"/>
      <c r="F11" s="50" t="s">
        <v>84</v>
      </c>
      <c r="G11" s="50"/>
      <c r="H11" s="51"/>
      <c r="I11" s="51"/>
      <c r="J11" s="51"/>
      <c r="K11" s="51"/>
      <c r="L11" s="51">
        <v>0</v>
      </c>
      <c r="M11" s="51">
        <v>0</v>
      </c>
      <c r="N11" s="51">
        <v>0</v>
      </c>
      <c r="O11" s="51">
        <v>0</v>
      </c>
      <c r="P11" s="51">
        <v>0</v>
      </c>
      <c r="Q11" s="51">
        <v>0</v>
      </c>
      <c r="R11" s="51">
        <v>0</v>
      </c>
      <c r="S11" s="51">
        <v>0</v>
      </c>
      <c r="T11" s="51">
        <v>0</v>
      </c>
      <c r="U11" s="51">
        <v>0</v>
      </c>
      <c r="V11" s="51">
        <v>2204.91</v>
      </c>
      <c r="W11" s="51">
        <v>946.84</v>
      </c>
      <c r="X11" s="51"/>
      <c r="Y11" s="51">
        <f t="shared" si="0"/>
        <v>3151.75</v>
      </c>
      <c r="Z11" s="51">
        <v>7000</v>
      </c>
      <c r="AA11" s="60">
        <v>4000</v>
      </c>
      <c r="AB11" s="102"/>
    </row>
    <row r="12" spans="1:28" x14ac:dyDescent="0.3">
      <c r="A12" s="50"/>
      <c r="B12" s="50"/>
      <c r="C12" s="50"/>
      <c r="D12" s="50"/>
      <c r="E12" s="50"/>
      <c r="F12" s="50" t="s">
        <v>85</v>
      </c>
      <c r="G12" s="50"/>
      <c r="H12" s="51"/>
      <c r="I12" s="51"/>
      <c r="J12" s="51"/>
      <c r="K12" s="51"/>
      <c r="L12" s="51">
        <v>0</v>
      </c>
      <c r="M12" s="51">
        <v>0</v>
      </c>
      <c r="N12" s="51">
        <v>0</v>
      </c>
      <c r="O12" s="51">
        <v>0</v>
      </c>
      <c r="P12" s="51">
        <v>0</v>
      </c>
      <c r="Q12" s="51">
        <v>0</v>
      </c>
      <c r="R12" s="51">
        <v>5671.54</v>
      </c>
      <c r="S12" s="51">
        <v>0</v>
      </c>
      <c r="T12" s="51">
        <v>0</v>
      </c>
      <c r="U12" s="51">
        <v>0</v>
      </c>
      <c r="V12" s="51">
        <v>5666.49</v>
      </c>
      <c r="W12" s="51">
        <v>143</v>
      </c>
      <c r="X12" s="51"/>
      <c r="Y12" s="51">
        <f t="shared" si="0"/>
        <v>11481.03</v>
      </c>
      <c r="Z12" s="51">
        <v>10000</v>
      </c>
      <c r="AA12" s="60">
        <v>10500</v>
      </c>
      <c r="AB12" s="102"/>
    </row>
    <row r="13" spans="1:28" ht="15" thickBot="1" x14ac:dyDescent="0.35">
      <c r="A13" s="50"/>
      <c r="B13" s="50"/>
      <c r="C13" s="50"/>
      <c r="D13" s="50"/>
      <c r="E13" s="50"/>
      <c r="F13" s="50" t="s">
        <v>86</v>
      </c>
      <c r="G13" s="50"/>
      <c r="H13" s="52"/>
      <c r="I13" s="52"/>
      <c r="J13" s="52"/>
      <c r="K13" s="52"/>
      <c r="L13" s="52">
        <v>0</v>
      </c>
      <c r="M13" s="52">
        <v>0</v>
      </c>
      <c r="N13" s="52">
        <v>0</v>
      </c>
      <c r="O13" s="52">
        <v>0</v>
      </c>
      <c r="P13" s="52">
        <v>0</v>
      </c>
      <c r="Q13" s="52">
        <v>115.4</v>
      </c>
      <c r="R13" s="52">
        <v>0</v>
      </c>
      <c r="S13" s="52">
        <v>0</v>
      </c>
      <c r="T13" s="52">
        <v>0</v>
      </c>
      <c r="U13" s="52">
        <v>0</v>
      </c>
      <c r="V13" s="52">
        <v>0</v>
      </c>
      <c r="W13" s="52">
        <v>0</v>
      </c>
      <c r="X13" s="52"/>
      <c r="Y13" s="52">
        <f t="shared" si="0"/>
        <v>115.4</v>
      </c>
      <c r="Z13" s="52">
        <v>200</v>
      </c>
      <c r="AA13" s="59">
        <v>200</v>
      </c>
      <c r="AB13" s="103"/>
    </row>
    <row r="14" spans="1:28" x14ac:dyDescent="0.3">
      <c r="A14" s="50"/>
      <c r="B14" s="50"/>
      <c r="C14" s="50"/>
      <c r="D14" s="50"/>
      <c r="E14" s="50" t="s">
        <v>87</v>
      </c>
      <c r="F14" s="50"/>
      <c r="G14" s="50"/>
      <c r="H14" s="51"/>
      <c r="I14" s="51"/>
      <c r="J14" s="51"/>
      <c r="K14" s="51"/>
      <c r="L14" s="51">
        <f t="shared" ref="L14:W14" si="1">ROUND(SUM(L4:L13),5)</f>
        <v>-4000.33</v>
      </c>
      <c r="M14" s="51">
        <f t="shared" si="1"/>
        <v>0</v>
      </c>
      <c r="N14" s="51">
        <f t="shared" si="1"/>
        <v>0</v>
      </c>
      <c r="O14" s="51">
        <f t="shared" si="1"/>
        <v>30288.21</v>
      </c>
      <c r="P14" s="51">
        <f t="shared" si="1"/>
        <v>0</v>
      </c>
      <c r="Q14" s="51">
        <f t="shared" si="1"/>
        <v>199846.88</v>
      </c>
      <c r="R14" s="51">
        <f t="shared" si="1"/>
        <v>212947.13</v>
      </c>
      <c r="S14" s="51">
        <f t="shared" si="1"/>
        <v>3095.51</v>
      </c>
      <c r="T14" s="51">
        <f t="shared" si="1"/>
        <v>2929.92</v>
      </c>
      <c r="U14" s="51">
        <f t="shared" si="1"/>
        <v>66007.55</v>
      </c>
      <c r="V14" s="51">
        <f t="shared" si="1"/>
        <v>214352.4</v>
      </c>
      <c r="W14" s="51">
        <f t="shared" si="1"/>
        <v>75196.509999999995</v>
      </c>
      <c r="X14" s="51"/>
      <c r="Y14" s="51">
        <f t="shared" si="0"/>
        <v>800663.78</v>
      </c>
      <c r="Z14" s="51">
        <f>ROUND(SUM(Z4:Z13),5)</f>
        <v>720000</v>
      </c>
      <c r="AA14" s="60">
        <f>ROUND(SUM(AA4:AA13),5)</f>
        <v>766800</v>
      </c>
      <c r="AB14" s="102"/>
    </row>
    <row r="15" spans="1:28" x14ac:dyDescent="0.3">
      <c r="A15" s="50"/>
      <c r="B15" s="50"/>
      <c r="C15" s="50"/>
      <c r="D15" s="50"/>
      <c r="E15" s="50" t="s">
        <v>88</v>
      </c>
      <c r="F15" s="50"/>
      <c r="G15" s="50"/>
      <c r="H15" s="51"/>
      <c r="I15" s="51"/>
      <c r="J15" s="51"/>
      <c r="K15" s="51"/>
      <c r="L15" s="51"/>
      <c r="M15" s="51"/>
      <c r="N15" s="51"/>
      <c r="O15" s="51"/>
      <c r="P15" s="51"/>
      <c r="Q15" s="51"/>
      <c r="R15" s="51"/>
      <c r="S15" s="51"/>
      <c r="T15" s="51"/>
      <c r="U15" s="51"/>
      <c r="V15" s="51"/>
      <c r="W15" s="51"/>
      <c r="X15" s="51"/>
      <c r="Y15" s="51"/>
      <c r="Z15" s="51"/>
      <c r="AA15" s="60"/>
      <c r="AB15" s="102"/>
    </row>
    <row r="16" spans="1:28" x14ac:dyDescent="0.3">
      <c r="A16" s="50"/>
      <c r="B16" s="50"/>
      <c r="C16" s="50"/>
      <c r="D16" s="50"/>
      <c r="E16" s="50"/>
      <c r="F16" s="50" t="s">
        <v>89</v>
      </c>
      <c r="G16" s="50"/>
      <c r="H16" s="51"/>
      <c r="I16" s="51"/>
      <c r="J16" s="51"/>
      <c r="K16" s="51"/>
      <c r="L16" s="51">
        <v>603.74</v>
      </c>
      <c r="M16" s="51">
        <v>636.47</v>
      </c>
      <c r="N16" s="51">
        <v>550.29999999999995</v>
      </c>
      <c r="O16" s="51">
        <v>512.91999999999996</v>
      </c>
      <c r="P16" s="51">
        <v>505.03</v>
      </c>
      <c r="Q16" s="51">
        <v>452.33</v>
      </c>
      <c r="R16" s="51">
        <v>7314.37</v>
      </c>
      <c r="S16" s="51">
        <v>420.5</v>
      </c>
      <c r="T16" s="51">
        <v>378.15</v>
      </c>
      <c r="U16" s="51">
        <v>381.98</v>
      </c>
      <c r="V16" s="51">
        <v>432.36</v>
      </c>
      <c r="W16" s="51">
        <v>432.04</v>
      </c>
      <c r="X16" s="51"/>
      <c r="Y16" s="51">
        <f t="shared" ref="Y16:Y21" si="2">ROUND(SUM(H16:X16),5)</f>
        <v>12620.19</v>
      </c>
      <c r="Z16" s="51">
        <v>4000</v>
      </c>
      <c r="AA16" s="60">
        <v>10000</v>
      </c>
      <c r="AB16" s="102" t="s">
        <v>253</v>
      </c>
    </row>
    <row r="17" spans="1:28" x14ac:dyDescent="0.3">
      <c r="A17" s="50"/>
      <c r="B17" s="50"/>
      <c r="C17" s="50"/>
      <c r="D17" s="50"/>
      <c r="E17" s="50"/>
      <c r="F17" s="50" t="s">
        <v>90</v>
      </c>
      <c r="G17" s="50"/>
      <c r="H17" s="51"/>
      <c r="I17" s="51"/>
      <c r="J17" s="51"/>
      <c r="K17" s="51"/>
      <c r="L17" s="51">
        <v>4709.55</v>
      </c>
      <c r="M17" s="51">
        <v>9565.7900000000009</v>
      </c>
      <c r="N17" s="51">
        <v>-941.62</v>
      </c>
      <c r="O17" s="51">
        <v>8144.95</v>
      </c>
      <c r="P17" s="51">
        <v>6079.05</v>
      </c>
      <c r="Q17" s="51">
        <v>4930.87</v>
      </c>
      <c r="R17" s="51">
        <v>4937.05</v>
      </c>
      <c r="S17" s="51">
        <v>4807.21</v>
      </c>
      <c r="T17" s="51">
        <v>4995.72</v>
      </c>
      <c r="U17" s="51">
        <v>6212.36</v>
      </c>
      <c r="V17" s="51">
        <v>4787.07</v>
      </c>
      <c r="W17" s="51">
        <v>6667.33</v>
      </c>
      <c r="X17" s="51"/>
      <c r="Y17" s="51">
        <f t="shared" si="2"/>
        <v>64895.33</v>
      </c>
      <c r="Z17" s="51">
        <v>40000</v>
      </c>
      <c r="AA17" s="60">
        <v>50000</v>
      </c>
      <c r="AB17" s="102"/>
    </row>
    <row r="18" spans="1:28" x14ac:dyDescent="0.3">
      <c r="A18" s="50"/>
      <c r="B18" s="50"/>
      <c r="C18" s="50"/>
      <c r="D18" s="50"/>
      <c r="E18" s="50"/>
      <c r="F18" s="50" t="s">
        <v>91</v>
      </c>
      <c r="G18" s="50"/>
      <c r="H18" s="51"/>
      <c r="I18" s="51"/>
      <c r="J18" s="51"/>
      <c r="K18" s="51"/>
      <c r="L18" s="51">
        <v>0</v>
      </c>
      <c r="M18" s="51">
        <v>0</v>
      </c>
      <c r="N18" s="51">
        <v>2382.91</v>
      </c>
      <c r="O18" s="51">
        <v>164.98</v>
      </c>
      <c r="P18" s="51">
        <v>0</v>
      </c>
      <c r="Q18" s="51">
        <v>1779.4</v>
      </c>
      <c r="R18" s="51">
        <v>208.6</v>
      </c>
      <c r="S18" s="51">
        <v>0</v>
      </c>
      <c r="T18" s="51">
        <v>1194.3699999999999</v>
      </c>
      <c r="U18" s="51">
        <v>83.37</v>
      </c>
      <c r="V18" s="51">
        <v>0</v>
      </c>
      <c r="W18" s="51">
        <v>1026.4000000000001</v>
      </c>
      <c r="X18" s="51"/>
      <c r="Y18" s="51">
        <f t="shared" si="2"/>
        <v>6840.03</v>
      </c>
      <c r="Z18" s="51">
        <v>13000</v>
      </c>
      <c r="AA18" s="60">
        <v>10000</v>
      </c>
      <c r="AB18" s="102" t="s">
        <v>253</v>
      </c>
    </row>
    <row r="19" spans="1:28" x14ac:dyDescent="0.3">
      <c r="A19" s="50"/>
      <c r="B19" s="50"/>
      <c r="C19" s="50"/>
      <c r="D19" s="50"/>
      <c r="E19" s="50"/>
      <c r="F19" s="50" t="s">
        <v>92</v>
      </c>
      <c r="G19" s="50"/>
      <c r="H19" s="51"/>
      <c r="I19" s="51"/>
      <c r="J19" s="51"/>
      <c r="K19" s="51"/>
      <c r="L19" s="51">
        <v>-854</v>
      </c>
      <c r="M19" s="51">
        <v>0</v>
      </c>
      <c r="N19" s="51">
        <v>541.74</v>
      </c>
      <c r="O19" s="51">
        <v>38.130000000000003</v>
      </c>
      <c r="P19" s="51">
        <v>0</v>
      </c>
      <c r="Q19" s="51">
        <v>411.31</v>
      </c>
      <c r="R19" s="51">
        <v>53.48</v>
      </c>
      <c r="S19" s="51">
        <v>0</v>
      </c>
      <c r="T19" s="51">
        <v>306.22000000000003</v>
      </c>
      <c r="U19" s="51">
        <v>19.61</v>
      </c>
      <c r="V19" s="51">
        <v>0</v>
      </c>
      <c r="W19" s="51">
        <v>241.34</v>
      </c>
      <c r="X19" s="51"/>
      <c r="Y19" s="51">
        <f t="shared" si="2"/>
        <v>757.83</v>
      </c>
      <c r="Z19" s="51">
        <v>3000</v>
      </c>
      <c r="AA19" s="60">
        <v>1000</v>
      </c>
      <c r="AB19" s="102" t="s">
        <v>253</v>
      </c>
    </row>
    <row r="20" spans="1:28" ht="23.4" customHeight="1" thickBot="1" x14ac:dyDescent="0.35">
      <c r="A20" s="50"/>
      <c r="B20" s="50"/>
      <c r="C20" s="50"/>
      <c r="D20" s="50"/>
      <c r="E20" s="50"/>
      <c r="F20" s="50" t="s">
        <v>93</v>
      </c>
      <c r="G20" s="50"/>
      <c r="H20" s="52"/>
      <c r="I20" s="52"/>
      <c r="J20" s="52"/>
      <c r="K20" s="52"/>
      <c r="L20" s="52">
        <v>-126</v>
      </c>
      <c r="M20" s="52">
        <v>0</v>
      </c>
      <c r="N20" s="52">
        <v>3663.49</v>
      </c>
      <c r="O20" s="52">
        <v>240.94</v>
      </c>
      <c r="P20" s="52">
        <v>0</v>
      </c>
      <c r="Q20" s="52">
        <v>2598.63</v>
      </c>
      <c r="R20" s="52">
        <v>304.14999999999998</v>
      </c>
      <c r="S20" s="52">
        <v>0</v>
      </c>
      <c r="T20" s="52">
        <v>1741.43</v>
      </c>
      <c r="U20" s="52">
        <v>99.78</v>
      </c>
      <c r="V20" s="52">
        <v>0</v>
      </c>
      <c r="W20" s="52">
        <v>1228.4100000000001</v>
      </c>
      <c r="X20" s="52"/>
      <c r="Y20" s="52">
        <f t="shared" si="2"/>
        <v>9750.83</v>
      </c>
      <c r="Z20" s="52">
        <v>30000</v>
      </c>
      <c r="AA20" s="59">
        <v>20000</v>
      </c>
      <c r="AB20" s="103" t="s">
        <v>283</v>
      </c>
    </row>
    <row r="21" spans="1:28" x14ac:dyDescent="0.3">
      <c r="A21" s="50"/>
      <c r="B21" s="50"/>
      <c r="C21" s="50"/>
      <c r="D21" s="50"/>
      <c r="E21" s="50" t="s">
        <v>94</v>
      </c>
      <c r="F21" s="50"/>
      <c r="G21" s="50"/>
      <c r="H21" s="51"/>
      <c r="I21" s="51"/>
      <c r="J21" s="51"/>
      <c r="K21" s="51"/>
      <c r="L21" s="51">
        <f t="shared" ref="L21:W21" si="3">ROUND(SUM(L15:L20),5)</f>
        <v>4333.29</v>
      </c>
      <c r="M21" s="51">
        <f t="shared" si="3"/>
        <v>10202.26</v>
      </c>
      <c r="N21" s="51">
        <f t="shared" si="3"/>
        <v>6196.82</v>
      </c>
      <c r="O21" s="51">
        <f t="shared" si="3"/>
        <v>9101.92</v>
      </c>
      <c r="P21" s="51">
        <f t="shared" si="3"/>
        <v>6584.08</v>
      </c>
      <c r="Q21" s="51">
        <f t="shared" si="3"/>
        <v>10172.540000000001</v>
      </c>
      <c r="R21" s="51">
        <f t="shared" si="3"/>
        <v>12817.65</v>
      </c>
      <c r="S21" s="51">
        <f t="shared" si="3"/>
        <v>5227.71</v>
      </c>
      <c r="T21" s="51">
        <f t="shared" si="3"/>
        <v>8615.89</v>
      </c>
      <c r="U21" s="51">
        <f t="shared" si="3"/>
        <v>6797.1</v>
      </c>
      <c r="V21" s="51">
        <f t="shared" si="3"/>
        <v>5219.43</v>
      </c>
      <c r="W21" s="51">
        <f t="shared" si="3"/>
        <v>9595.52</v>
      </c>
      <c r="X21" s="51"/>
      <c r="Y21" s="51">
        <f t="shared" si="2"/>
        <v>94864.21</v>
      </c>
      <c r="Z21" s="51">
        <f>ROUND(SUM(Z15:Z20),5)</f>
        <v>90000</v>
      </c>
      <c r="AA21" s="60">
        <f>ROUND(SUM(AA15:AA20),5)</f>
        <v>91000</v>
      </c>
      <c r="AB21" s="102"/>
    </row>
    <row r="22" spans="1:28" x14ac:dyDescent="0.3">
      <c r="A22" s="50"/>
      <c r="B22" s="50"/>
      <c r="C22" s="50"/>
      <c r="D22" s="50"/>
      <c r="E22" s="50" t="s">
        <v>95</v>
      </c>
      <c r="F22" s="50"/>
      <c r="G22" s="50"/>
      <c r="H22" s="51"/>
      <c r="I22" s="51"/>
      <c r="J22" s="51"/>
      <c r="K22" s="51"/>
      <c r="L22" s="51"/>
      <c r="M22" s="51"/>
      <c r="N22" s="51"/>
      <c r="O22" s="51"/>
      <c r="P22" s="51"/>
      <c r="Q22" s="51"/>
      <c r="R22" s="51"/>
      <c r="S22" s="51"/>
      <c r="T22" s="51"/>
      <c r="U22" s="51"/>
      <c r="V22" s="51"/>
      <c r="W22" s="51"/>
      <c r="X22" s="51"/>
      <c r="Y22" s="51"/>
      <c r="Z22" s="51"/>
      <c r="AA22" s="60"/>
      <c r="AB22" s="102"/>
    </row>
    <row r="23" spans="1:28" x14ac:dyDescent="0.3">
      <c r="A23" s="50"/>
      <c r="B23" s="50"/>
      <c r="C23" s="50"/>
      <c r="D23" s="50"/>
      <c r="E23" s="50"/>
      <c r="F23" s="50" t="s">
        <v>96</v>
      </c>
      <c r="G23" s="50"/>
      <c r="H23" s="51"/>
      <c r="I23" s="51"/>
      <c r="J23" s="51"/>
      <c r="K23" s="51"/>
      <c r="L23" s="51">
        <v>8225</v>
      </c>
      <c r="M23" s="51">
        <v>10866.67</v>
      </c>
      <c r="N23" s="51">
        <v>9500</v>
      </c>
      <c r="O23" s="51">
        <v>25066.67</v>
      </c>
      <c r="P23" s="51">
        <v>7800</v>
      </c>
      <c r="Q23" s="51">
        <v>20950</v>
      </c>
      <c r="R23" s="51">
        <v>19000</v>
      </c>
      <c r="S23" s="51">
        <v>24450</v>
      </c>
      <c r="T23" s="51">
        <v>22500</v>
      </c>
      <c r="U23" s="51">
        <v>12325</v>
      </c>
      <c r="V23" s="51">
        <v>7500</v>
      </c>
      <c r="W23" s="51">
        <v>12018</v>
      </c>
      <c r="X23" s="51"/>
      <c r="Y23" s="51">
        <f t="shared" ref="Y23:Y34" si="4">ROUND(SUM(H23:X23),5)</f>
        <v>180201.34</v>
      </c>
      <c r="Z23" s="51">
        <v>120000</v>
      </c>
      <c r="AA23" s="60">
        <v>165000</v>
      </c>
      <c r="AB23" s="102" t="s">
        <v>253</v>
      </c>
    </row>
    <row r="24" spans="1:28" x14ac:dyDescent="0.3">
      <c r="A24" s="50"/>
      <c r="B24" s="50"/>
      <c r="C24" s="50"/>
      <c r="D24" s="50"/>
      <c r="E24" s="50"/>
      <c r="F24" s="50" t="s">
        <v>97</v>
      </c>
      <c r="G24" s="50"/>
      <c r="H24" s="51"/>
      <c r="I24" s="51"/>
      <c r="J24" s="51"/>
      <c r="K24" s="51"/>
      <c r="L24" s="51">
        <v>1200</v>
      </c>
      <c r="M24" s="51">
        <v>1410</v>
      </c>
      <c r="N24" s="51">
        <v>1250</v>
      </c>
      <c r="O24" s="51">
        <v>2500</v>
      </c>
      <c r="P24" s="51">
        <v>500</v>
      </c>
      <c r="Q24" s="51">
        <v>2000</v>
      </c>
      <c r="R24" s="51">
        <v>1250</v>
      </c>
      <c r="S24" s="51">
        <v>1910</v>
      </c>
      <c r="T24" s="51">
        <v>2500</v>
      </c>
      <c r="U24" s="51">
        <v>1450</v>
      </c>
      <c r="V24" s="51">
        <v>1500</v>
      </c>
      <c r="W24" s="51">
        <v>1650</v>
      </c>
      <c r="X24" s="51"/>
      <c r="Y24" s="51">
        <f t="shared" si="4"/>
        <v>19120</v>
      </c>
      <c r="Z24" s="51">
        <v>12000</v>
      </c>
      <c r="AA24" s="60">
        <v>18000</v>
      </c>
      <c r="AB24" s="102"/>
    </row>
    <row r="25" spans="1:28" x14ac:dyDescent="0.3">
      <c r="A25" s="50"/>
      <c r="B25" s="50"/>
      <c r="C25" s="50"/>
      <c r="D25" s="50"/>
      <c r="E25" s="50"/>
      <c r="F25" s="50" t="s">
        <v>235</v>
      </c>
      <c r="G25" s="50"/>
      <c r="H25" s="51"/>
      <c r="I25" s="51"/>
      <c r="J25" s="51"/>
      <c r="K25" s="51"/>
      <c r="L25" s="51">
        <v>0</v>
      </c>
      <c r="M25" s="51">
        <v>0</v>
      </c>
      <c r="N25" s="51">
        <v>0</v>
      </c>
      <c r="O25" s="51">
        <v>0</v>
      </c>
      <c r="P25" s="51">
        <v>0</v>
      </c>
      <c r="Q25" s="51">
        <v>450</v>
      </c>
      <c r="R25" s="51">
        <v>0</v>
      </c>
      <c r="S25" s="51">
        <v>450</v>
      </c>
      <c r="T25" s="51">
        <v>0</v>
      </c>
      <c r="U25" s="51">
        <v>225</v>
      </c>
      <c r="V25" s="51">
        <v>0</v>
      </c>
      <c r="W25" s="51">
        <v>455</v>
      </c>
      <c r="X25" s="51"/>
      <c r="Y25" s="51">
        <f t="shared" si="4"/>
        <v>1580</v>
      </c>
      <c r="Z25" s="51">
        <v>0</v>
      </c>
      <c r="AA25" s="60">
        <v>3000</v>
      </c>
      <c r="AB25" s="102"/>
    </row>
    <row r="26" spans="1:28" x14ac:dyDescent="0.3">
      <c r="A26" s="50"/>
      <c r="B26" s="50"/>
      <c r="C26" s="50"/>
      <c r="D26" s="50"/>
      <c r="E26" s="50"/>
      <c r="F26" s="50" t="s">
        <v>98</v>
      </c>
      <c r="G26" s="50"/>
      <c r="H26" s="51"/>
      <c r="I26" s="51"/>
      <c r="J26" s="51"/>
      <c r="K26" s="51"/>
      <c r="L26" s="51">
        <v>3650</v>
      </c>
      <c r="M26" s="51">
        <v>3250</v>
      </c>
      <c r="N26" s="51">
        <v>2800</v>
      </c>
      <c r="O26" s="51">
        <v>6100</v>
      </c>
      <c r="P26" s="51">
        <v>100</v>
      </c>
      <c r="Q26" s="51">
        <v>4900</v>
      </c>
      <c r="R26" s="51">
        <v>3500</v>
      </c>
      <c r="S26" s="51">
        <v>7650</v>
      </c>
      <c r="T26" s="51">
        <v>8000</v>
      </c>
      <c r="U26" s="51">
        <v>3700</v>
      </c>
      <c r="V26" s="51">
        <v>2050</v>
      </c>
      <c r="W26" s="51">
        <v>6100</v>
      </c>
      <c r="X26" s="51"/>
      <c r="Y26" s="51">
        <f t="shared" si="4"/>
        <v>51800</v>
      </c>
      <c r="Z26" s="51">
        <v>30000</v>
      </c>
      <c r="AA26" s="60">
        <v>47000</v>
      </c>
      <c r="AB26" s="102"/>
    </row>
    <row r="27" spans="1:28" x14ac:dyDescent="0.3">
      <c r="A27" s="50"/>
      <c r="B27" s="50"/>
      <c r="C27" s="50"/>
      <c r="D27" s="50"/>
      <c r="E27" s="50"/>
      <c r="F27" s="50" t="s">
        <v>99</v>
      </c>
      <c r="G27" s="50"/>
      <c r="H27" s="51"/>
      <c r="I27" s="51"/>
      <c r="J27" s="51"/>
      <c r="K27" s="51"/>
      <c r="L27" s="51">
        <v>2500</v>
      </c>
      <c r="M27" s="51">
        <v>6083.33</v>
      </c>
      <c r="N27" s="51">
        <v>16450</v>
      </c>
      <c r="O27" s="51">
        <v>17583.330000000002</v>
      </c>
      <c r="P27" s="51">
        <v>0</v>
      </c>
      <c r="Q27" s="51">
        <v>3050</v>
      </c>
      <c r="R27" s="51">
        <v>4000</v>
      </c>
      <c r="S27" s="51">
        <v>9050</v>
      </c>
      <c r="T27" s="51">
        <v>16650</v>
      </c>
      <c r="U27" s="51">
        <v>2675</v>
      </c>
      <c r="V27" s="51">
        <v>5800</v>
      </c>
      <c r="W27" s="51">
        <v>9282</v>
      </c>
      <c r="X27" s="51"/>
      <c r="Y27" s="51">
        <f t="shared" si="4"/>
        <v>93123.66</v>
      </c>
      <c r="Z27" s="51">
        <v>67000</v>
      </c>
      <c r="AA27" s="60">
        <v>70000</v>
      </c>
      <c r="AB27" s="102"/>
    </row>
    <row r="28" spans="1:28" x14ac:dyDescent="0.3">
      <c r="A28" s="50"/>
      <c r="B28" s="50"/>
      <c r="C28" s="50"/>
      <c r="D28" s="50"/>
      <c r="E28" s="50"/>
      <c r="F28" s="50" t="s">
        <v>100</v>
      </c>
      <c r="G28" s="50"/>
      <c r="H28" s="51"/>
      <c r="I28" s="51"/>
      <c r="J28" s="51"/>
      <c r="K28" s="51"/>
      <c r="L28" s="51">
        <v>1500</v>
      </c>
      <c r="M28" s="51">
        <v>0</v>
      </c>
      <c r="N28" s="51">
        <v>1600</v>
      </c>
      <c r="O28" s="51">
        <v>0</v>
      </c>
      <c r="P28" s="51">
        <v>3000</v>
      </c>
      <c r="Q28" s="51">
        <v>3100</v>
      </c>
      <c r="R28" s="51">
        <v>0</v>
      </c>
      <c r="S28" s="51">
        <v>3300</v>
      </c>
      <c r="T28" s="51">
        <v>1500</v>
      </c>
      <c r="U28" s="51">
        <v>3100</v>
      </c>
      <c r="V28" s="51">
        <v>0</v>
      </c>
      <c r="W28" s="51">
        <v>2700</v>
      </c>
      <c r="X28" s="51"/>
      <c r="Y28" s="51">
        <f t="shared" si="4"/>
        <v>19800</v>
      </c>
      <c r="Z28" s="51">
        <v>27000</v>
      </c>
      <c r="AA28" s="60">
        <v>17000</v>
      </c>
      <c r="AB28" s="102"/>
    </row>
    <row r="29" spans="1:28" x14ac:dyDescent="0.3">
      <c r="A29" s="50"/>
      <c r="B29" s="50"/>
      <c r="C29" s="50"/>
      <c r="D29" s="50"/>
      <c r="E29" s="50"/>
      <c r="F29" s="50" t="s">
        <v>201</v>
      </c>
      <c r="G29" s="50"/>
      <c r="H29" s="51"/>
      <c r="I29" s="51"/>
      <c r="J29" s="51"/>
      <c r="K29" s="51"/>
      <c r="L29" s="51">
        <v>0</v>
      </c>
      <c r="M29" s="51">
        <v>0</v>
      </c>
      <c r="N29" s="51">
        <v>0</v>
      </c>
      <c r="O29" s="51">
        <v>0</v>
      </c>
      <c r="P29" s="51">
        <v>300</v>
      </c>
      <c r="Q29" s="51">
        <v>0</v>
      </c>
      <c r="R29" s="51">
        <v>0</v>
      </c>
      <c r="S29" s="51">
        <v>0</v>
      </c>
      <c r="T29" s="51">
        <v>0</v>
      </c>
      <c r="U29" s="51">
        <v>0</v>
      </c>
      <c r="V29" s="51">
        <v>0</v>
      </c>
      <c r="W29" s="51">
        <v>0</v>
      </c>
      <c r="X29" s="51"/>
      <c r="Y29" s="51">
        <f t="shared" si="4"/>
        <v>300</v>
      </c>
      <c r="Z29" s="51">
        <v>300</v>
      </c>
      <c r="AA29" s="60">
        <v>300</v>
      </c>
      <c r="AB29" s="102"/>
    </row>
    <row r="30" spans="1:28" ht="21.6" x14ac:dyDescent="0.3">
      <c r="A30" s="50"/>
      <c r="B30" s="50"/>
      <c r="C30" s="50"/>
      <c r="D30" s="50"/>
      <c r="E30" s="50"/>
      <c r="F30" s="50" t="s">
        <v>236</v>
      </c>
      <c r="G30" s="50"/>
      <c r="H30" s="51"/>
      <c r="I30" s="51"/>
      <c r="J30" s="51"/>
      <c r="K30" s="51"/>
      <c r="L30" s="51">
        <v>0</v>
      </c>
      <c r="M30" s="51">
        <v>0</v>
      </c>
      <c r="N30" s="51">
        <v>0</v>
      </c>
      <c r="O30" s="51">
        <v>-500</v>
      </c>
      <c r="P30" s="51">
        <v>500</v>
      </c>
      <c r="Q30" s="51">
        <v>2000</v>
      </c>
      <c r="R30" s="51">
        <v>1500</v>
      </c>
      <c r="S30" s="51">
        <v>0</v>
      </c>
      <c r="T30" s="51">
        <v>0</v>
      </c>
      <c r="U30" s="51">
        <v>0</v>
      </c>
      <c r="V30" s="51">
        <v>0</v>
      </c>
      <c r="W30" s="51">
        <v>500</v>
      </c>
      <c r="X30" s="51"/>
      <c r="Y30" s="51">
        <f t="shared" si="4"/>
        <v>4000</v>
      </c>
      <c r="Z30" s="51">
        <v>0</v>
      </c>
      <c r="AA30" s="60">
        <v>6500</v>
      </c>
      <c r="AB30" s="102" t="s">
        <v>264</v>
      </c>
    </row>
    <row r="31" spans="1:28" x14ac:dyDescent="0.3">
      <c r="A31" s="50"/>
      <c r="B31" s="50"/>
      <c r="C31" s="50"/>
      <c r="D31" s="50"/>
      <c r="E31" s="50"/>
      <c r="F31" s="50" t="s">
        <v>101</v>
      </c>
      <c r="G31" s="50"/>
      <c r="H31" s="51"/>
      <c r="I31" s="51"/>
      <c r="J31" s="51"/>
      <c r="K31" s="51"/>
      <c r="L31" s="51">
        <v>1750</v>
      </c>
      <c r="M31" s="51">
        <v>950</v>
      </c>
      <c r="N31" s="51">
        <v>785</v>
      </c>
      <c r="O31" s="51">
        <v>1550</v>
      </c>
      <c r="P31" s="51">
        <v>500</v>
      </c>
      <c r="Q31" s="51">
        <v>1320</v>
      </c>
      <c r="R31" s="51">
        <v>1330</v>
      </c>
      <c r="S31" s="51">
        <v>4113.1499999999996</v>
      </c>
      <c r="T31" s="51">
        <v>2765</v>
      </c>
      <c r="U31" s="51">
        <v>985</v>
      </c>
      <c r="V31" s="51">
        <v>400</v>
      </c>
      <c r="W31" s="51">
        <v>1680</v>
      </c>
      <c r="X31" s="51"/>
      <c r="Y31" s="51">
        <f t="shared" si="4"/>
        <v>18128.150000000001</v>
      </c>
      <c r="Z31" s="51">
        <v>12000</v>
      </c>
      <c r="AA31" s="60">
        <v>16000</v>
      </c>
      <c r="AB31" s="102"/>
    </row>
    <row r="32" spans="1:28" ht="15" thickBot="1" x14ac:dyDescent="0.35">
      <c r="A32" s="50"/>
      <c r="B32" s="50"/>
      <c r="C32" s="50"/>
      <c r="D32" s="50"/>
      <c r="E32" s="50"/>
      <c r="F32" s="50" t="s">
        <v>102</v>
      </c>
      <c r="G32" s="50"/>
      <c r="H32" s="51"/>
      <c r="I32" s="51"/>
      <c r="J32" s="51"/>
      <c r="K32" s="51"/>
      <c r="L32" s="51">
        <v>0</v>
      </c>
      <c r="M32" s="51">
        <v>0</v>
      </c>
      <c r="N32" s="51">
        <v>0</v>
      </c>
      <c r="O32" s="51">
        <v>0</v>
      </c>
      <c r="P32" s="51">
        <v>0</v>
      </c>
      <c r="Q32" s="51">
        <v>0</v>
      </c>
      <c r="R32" s="51">
        <v>0</v>
      </c>
      <c r="S32" s="51">
        <v>0</v>
      </c>
      <c r="T32" s="51">
        <v>0</v>
      </c>
      <c r="U32" s="51">
        <v>0</v>
      </c>
      <c r="V32" s="51">
        <v>0</v>
      </c>
      <c r="W32" s="51">
        <v>0</v>
      </c>
      <c r="X32" s="51"/>
      <c r="Y32" s="51">
        <f t="shared" si="4"/>
        <v>0</v>
      </c>
      <c r="Z32" s="51">
        <v>500</v>
      </c>
      <c r="AA32" s="60">
        <v>400</v>
      </c>
      <c r="AB32" s="102"/>
    </row>
    <row r="33" spans="1:28" ht="15" thickBot="1" x14ac:dyDescent="0.35">
      <c r="A33" s="50"/>
      <c r="B33" s="50"/>
      <c r="C33" s="50"/>
      <c r="D33" s="50"/>
      <c r="E33" s="50" t="s">
        <v>103</v>
      </c>
      <c r="F33" s="50"/>
      <c r="G33" s="50"/>
      <c r="H33" s="53"/>
      <c r="I33" s="53"/>
      <c r="J33" s="53"/>
      <c r="K33" s="53"/>
      <c r="L33" s="53">
        <f t="shared" ref="L33:W33" si="5">ROUND(SUM(L22:L32),5)</f>
        <v>18825</v>
      </c>
      <c r="M33" s="53">
        <f t="shared" si="5"/>
        <v>22560</v>
      </c>
      <c r="N33" s="53">
        <f t="shared" si="5"/>
        <v>32385</v>
      </c>
      <c r="O33" s="53">
        <f t="shared" si="5"/>
        <v>52300</v>
      </c>
      <c r="P33" s="53">
        <f t="shared" si="5"/>
        <v>12700</v>
      </c>
      <c r="Q33" s="53">
        <f t="shared" si="5"/>
        <v>37770</v>
      </c>
      <c r="R33" s="53">
        <f t="shared" si="5"/>
        <v>30580</v>
      </c>
      <c r="S33" s="53">
        <f t="shared" si="5"/>
        <v>50923.15</v>
      </c>
      <c r="T33" s="53">
        <f t="shared" si="5"/>
        <v>53915</v>
      </c>
      <c r="U33" s="53">
        <f t="shared" si="5"/>
        <v>24460</v>
      </c>
      <c r="V33" s="53">
        <f t="shared" si="5"/>
        <v>17250</v>
      </c>
      <c r="W33" s="53">
        <f t="shared" si="5"/>
        <v>34385</v>
      </c>
      <c r="X33" s="53"/>
      <c r="Y33" s="53">
        <f t="shared" si="4"/>
        <v>388053.15</v>
      </c>
      <c r="Z33" s="53">
        <f>ROUND(SUM(Z22:Z32),5)</f>
        <v>268800</v>
      </c>
      <c r="AA33" s="78">
        <f>ROUND(SUM(AA22:AA32),5)</f>
        <v>343200</v>
      </c>
      <c r="AB33" s="104"/>
    </row>
    <row r="34" spans="1:28" x14ac:dyDescent="0.3">
      <c r="A34" s="50"/>
      <c r="B34" s="50"/>
      <c r="C34" s="50"/>
      <c r="D34" s="50" t="s">
        <v>6</v>
      </c>
      <c r="E34" s="50"/>
      <c r="F34" s="50"/>
      <c r="G34" s="50"/>
      <c r="H34" s="51"/>
      <c r="I34" s="51"/>
      <c r="J34" s="51"/>
      <c r="K34" s="51"/>
      <c r="L34" s="51">
        <f t="shared" ref="L34:W34" si="6">ROUND(L3+L14+L21+L33,5)</f>
        <v>19157.96</v>
      </c>
      <c r="M34" s="51">
        <f t="shared" si="6"/>
        <v>32762.26</v>
      </c>
      <c r="N34" s="51">
        <f t="shared" si="6"/>
        <v>38581.82</v>
      </c>
      <c r="O34" s="51">
        <f t="shared" si="6"/>
        <v>91690.13</v>
      </c>
      <c r="P34" s="51">
        <f t="shared" si="6"/>
        <v>19284.080000000002</v>
      </c>
      <c r="Q34" s="51">
        <f t="shared" si="6"/>
        <v>247789.42</v>
      </c>
      <c r="R34" s="51">
        <f t="shared" si="6"/>
        <v>256344.78</v>
      </c>
      <c r="S34" s="51">
        <f t="shared" si="6"/>
        <v>59246.37</v>
      </c>
      <c r="T34" s="51">
        <f t="shared" si="6"/>
        <v>65460.81</v>
      </c>
      <c r="U34" s="51">
        <f t="shared" si="6"/>
        <v>97264.65</v>
      </c>
      <c r="V34" s="51">
        <f t="shared" si="6"/>
        <v>236821.83</v>
      </c>
      <c r="W34" s="51">
        <f t="shared" si="6"/>
        <v>119177.03</v>
      </c>
      <c r="X34" s="51"/>
      <c r="Y34" s="51">
        <f t="shared" si="4"/>
        <v>1283581.1399999999</v>
      </c>
      <c r="Z34" s="51">
        <f>ROUND(Z3+Z14+Z21+Z33,5)</f>
        <v>1078800</v>
      </c>
      <c r="AA34" s="60">
        <f>ROUND(AA3+AA14+AA21+AA33,5)</f>
        <v>1201000</v>
      </c>
      <c r="AB34" s="102"/>
    </row>
    <row r="35" spans="1:28" hidden="1" x14ac:dyDescent="0.3">
      <c r="A35" s="50"/>
      <c r="B35" s="50"/>
      <c r="C35" s="50"/>
      <c r="D35" s="50" t="s">
        <v>104</v>
      </c>
      <c r="E35" s="50"/>
      <c r="F35" s="50"/>
      <c r="G35" s="50"/>
      <c r="H35" s="51"/>
      <c r="I35" s="51"/>
      <c r="J35" s="51"/>
      <c r="K35" s="51"/>
      <c r="L35" s="51"/>
      <c r="M35" s="51"/>
      <c r="N35" s="51"/>
      <c r="O35" s="51"/>
      <c r="P35" s="51"/>
      <c r="Q35" s="51"/>
      <c r="R35" s="51"/>
      <c r="S35" s="51"/>
      <c r="T35" s="51"/>
      <c r="U35" s="51"/>
      <c r="V35" s="51"/>
      <c r="W35" s="51"/>
      <c r="X35" s="51"/>
      <c r="Y35" s="51"/>
      <c r="Z35" s="51"/>
      <c r="AA35" s="60"/>
      <c r="AB35" s="102"/>
    </row>
    <row r="36" spans="1:28" hidden="1" x14ac:dyDescent="0.3">
      <c r="A36" s="50"/>
      <c r="B36" s="50"/>
      <c r="C36" s="50"/>
      <c r="D36" s="50"/>
      <c r="E36" s="50" t="s">
        <v>105</v>
      </c>
      <c r="F36" s="50"/>
      <c r="G36" s="50"/>
      <c r="H36" s="51"/>
      <c r="I36" s="51"/>
      <c r="J36" s="51"/>
      <c r="K36" s="51"/>
      <c r="L36" s="51">
        <v>0</v>
      </c>
      <c r="M36" s="51">
        <v>0</v>
      </c>
      <c r="N36" s="51">
        <v>0</v>
      </c>
      <c r="O36" s="51">
        <v>0</v>
      </c>
      <c r="P36" s="51">
        <v>0</v>
      </c>
      <c r="Q36" s="51">
        <v>0</v>
      </c>
      <c r="R36" s="51">
        <v>0</v>
      </c>
      <c r="S36" s="51">
        <v>0</v>
      </c>
      <c r="T36" s="51">
        <v>0</v>
      </c>
      <c r="U36" s="51">
        <v>0</v>
      </c>
      <c r="V36" s="51">
        <v>0</v>
      </c>
      <c r="W36" s="51">
        <v>0</v>
      </c>
      <c r="X36" s="51"/>
      <c r="Y36" s="51">
        <f>ROUND(SUM(H36:X36),5)</f>
        <v>0</v>
      </c>
      <c r="Z36" s="51">
        <v>0</v>
      </c>
      <c r="AA36" s="60">
        <v>0</v>
      </c>
      <c r="AB36" s="102"/>
    </row>
    <row r="37" spans="1:28" ht="15" hidden="1" thickBot="1" x14ac:dyDescent="0.35">
      <c r="A37" s="50"/>
      <c r="B37" s="50"/>
      <c r="C37" s="50"/>
      <c r="D37" s="50" t="s">
        <v>106</v>
      </c>
      <c r="E37" s="50"/>
      <c r="F37" s="50"/>
      <c r="G37" s="50"/>
      <c r="H37" s="53"/>
      <c r="I37" s="53"/>
      <c r="J37" s="53"/>
      <c r="K37" s="53"/>
      <c r="L37" s="53">
        <f t="shared" ref="L37:W37" si="7">ROUND(SUM(L35:L36),5)</f>
        <v>0</v>
      </c>
      <c r="M37" s="53">
        <f t="shared" si="7"/>
        <v>0</v>
      </c>
      <c r="N37" s="53">
        <f t="shared" si="7"/>
        <v>0</v>
      </c>
      <c r="O37" s="53">
        <f t="shared" si="7"/>
        <v>0</v>
      </c>
      <c r="P37" s="53">
        <f t="shared" si="7"/>
        <v>0</v>
      </c>
      <c r="Q37" s="53">
        <f t="shared" si="7"/>
        <v>0</v>
      </c>
      <c r="R37" s="53">
        <f t="shared" si="7"/>
        <v>0</v>
      </c>
      <c r="S37" s="53">
        <f t="shared" si="7"/>
        <v>0</v>
      </c>
      <c r="T37" s="53">
        <f t="shared" si="7"/>
        <v>0</v>
      </c>
      <c r="U37" s="53">
        <f t="shared" si="7"/>
        <v>0</v>
      </c>
      <c r="V37" s="53">
        <f t="shared" si="7"/>
        <v>0</v>
      </c>
      <c r="W37" s="53">
        <f t="shared" si="7"/>
        <v>0</v>
      </c>
      <c r="X37" s="53"/>
      <c r="Y37" s="53">
        <f>ROUND(SUM(H37:X37),5)</f>
        <v>0</v>
      </c>
      <c r="Z37" s="53">
        <f>ROUND(SUM(Z35:Z36),5)</f>
        <v>0</v>
      </c>
      <c r="AA37" s="78">
        <f>ROUND(SUM(AA35:AA36),5)</f>
        <v>0</v>
      </c>
      <c r="AB37" s="104"/>
    </row>
    <row r="38" spans="1:28" hidden="1" x14ac:dyDescent="0.3">
      <c r="A38" s="50"/>
      <c r="B38" s="50"/>
      <c r="C38" s="50" t="s">
        <v>107</v>
      </c>
      <c r="D38" s="50"/>
      <c r="E38" s="50"/>
      <c r="F38" s="50"/>
      <c r="G38" s="50"/>
      <c r="H38" s="51"/>
      <c r="I38" s="51"/>
      <c r="J38" s="51"/>
      <c r="K38" s="51"/>
      <c r="L38" s="51">
        <f t="shared" ref="L38:W38" si="8">ROUND(L34-L37,5)</f>
        <v>19157.96</v>
      </c>
      <c r="M38" s="51">
        <f t="shared" si="8"/>
        <v>32762.26</v>
      </c>
      <c r="N38" s="51">
        <f t="shared" si="8"/>
        <v>38581.82</v>
      </c>
      <c r="O38" s="51">
        <f t="shared" si="8"/>
        <v>91690.13</v>
      </c>
      <c r="P38" s="51">
        <f t="shared" si="8"/>
        <v>19284.080000000002</v>
      </c>
      <c r="Q38" s="51">
        <f t="shared" si="8"/>
        <v>247789.42</v>
      </c>
      <c r="R38" s="51">
        <f t="shared" si="8"/>
        <v>256344.78</v>
      </c>
      <c r="S38" s="51">
        <f t="shared" si="8"/>
        <v>59246.37</v>
      </c>
      <c r="T38" s="51">
        <f t="shared" si="8"/>
        <v>65460.81</v>
      </c>
      <c r="U38" s="51">
        <f t="shared" si="8"/>
        <v>97264.65</v>
      </c>
      <c r="V38" s="51">
        <f t="shared" si="8"/>
        <v>236821.83</v>
      </c>
      <c r="W38" s="51">
        <f t="shared" si="8"/>
        <v>119177.03</v>
      </c>
      <c r="X38" s="51"/>
      <c r="Y38" s="51">
        <f>ROUND(SUM(H38:X38),5)</f>
        <v>1283581.1399999999</v>
      </c>
      <c r="Z38" s="51">
        <f>ROUND(Z34-Z37,5)</f>
        <v>1078800</v>
      </c>
      <c r="AA38" s="60">
        <f>ROUND(AA34-AA37,5)</f>
        <v>1201000</v>
      </c>
      <c r="AB38" s="102"/>
    </row>
    <row r="39" spans="1:28" x14ac:dyDescent="0.3">
      <c r="A39" s="50"/>
      <c r="B39" s="50"/>
      <c r="C39" s="50"/>
      <c r="D39" s="50"/>
      <c r="E39" s="50"/>
      <c r="F39" s="50"/>
      <c r="G39" s="50"/>
      <c r="H39" s="51"/>
      <c r="I39" s="51"/>
      <c r="J39" s="51"/>
      <c r="K39" s="51"/>
      <c r="L39" s="51"/>
      <c r="M39" s="51"/>
      <c r="N39" s="51"/>
      <c r="O39" s="51"/>
      <c r="P39" s="51"/>
      <c r="Q39" s="51"/>
      <c r="R39" s="51"/>
      <c r="S39" s="51"/>
      <c r="T39" s="51"/>
      <c r="U39" s="51"/>
      <c r="V39" s="51"/>
      <c r="W39" s="51"/>
      <c r="X39" s="51"/>
      <c r="Y39" s="51"/>
      <c r="Z39" s="51"/>
      <c r="AA39" s="60"/>
      <c r="AB39" s="102"/>
    </row>
    <row r="40" spans="1:28" x14ac:dyDescent="0.3">
      <c r="A40" s="50"/>
      <c r="B40" s="50"/>
      <c r="C40" s="50"/>
      <c r="D40" s="50"/>
      <c r="E40" s="50"/>
      <c r="F40" s="50"/>
      <c r="G40" s="50"/>
      <c r="H40" s="51"/>
      <c r="I40" s="51"/>
      <c r="J40" s="51"/>
      <c r="K40" s="51"/>
      <c r="L40" s="51"/>
      <c r="M40" s="51"/>
      <c r="N40" s="51"/>
      <c r="O40" s="51"/>
      <c r="P40" s="51"/>
      <c r="Q40" s="51"/>
      <c r="R40" s="51"/>
      <c r="S40" s="51"/>
      <c r="T40" s="51"/>
      <c r="U40" s="51"/>
      <c r="V40" s="51"/>
      <c r="W40" s="51"/>
      <c r="X40" s="51"/>
      <c r="Y40" s="51"/>
      <c r="Z40" s="51"/>
      <c r="AA40" s="60"/>
      <c r="AB40" s="102"/>
    </row>
    <row r="41" spans="1:28" x14ac:dyDescent="0.3">
      <c r="A41" s="50"/>
      <c r="B41" s="50"/>
      <c r="C41" s="50"/>
      <c r="D41" s="50"/>
      <c r="E41" s="50"/>
      <c r="F41" s="50"/>
      <c r="G41" s="50"/>
      <c r="H41" s="51"/>
      <c r="I41" s="51"/>
      <c r="J41" s="51"/>
      <c r="K41" s="51"/>
      <c r="L41" s="51"/>
      <c r="M41" s="51"/>
      <c r="N41" s="51"/>
      <c r="O41" s="51"/>
      <c r="P41" s="51"/>
      <c r="Q41" s="51"/>
      <c r="R41" s="51"/>
      <c r="S41" s="51"/>
      <c r="T41" s="51"/>
      <c r="U41" s="51"/>
      <c r="V41" s="51"/>
      <c r="W41" s="51"/>
      <c r="X41" s="51"/>
      <c r="Y41" s="51"/>
      <c r="Z41" s="51"/>
      <c r="AA41" s="60"/>
      <c r="AB41" s="102"/>
    </row>
    <row r="42" spans="1:28" x14ac:dyDescent="0.3">
      <c r="A42" s="50"/>
      <c r="B42" s="50"/>
      <c r="C42" s="50"/>
      <c r="D42" s="50"/>
      <c r="E42" s="50"/>
      <c r="F42" s="50"/>
      <c r="G42" s="50"/>
      <c r="H42" s="51"/>
      <c r="I42" s="51"/>
      <c r="J42" s="51"/>
      <c r="K42" s="51"/>
      <c r="L42" s="51"/>
      <c r="M42" s="51"/>
      <c r="N42" s="51"/>
      <c r="O42" s="51"/>
      <c r="P42" s="51"/>
      <c r="Q42" s="51"/>
      <c r="R42" s="51"/>
      <c r="S42" s="51"/>
      <c r="T42" s="51"/>
      <c r="U42" s="51"/>
      <c r="V42" s="51"/>
      <c r="W42" s="51"/>
      <c r="X42" s="51"/>
      <c r="Y42" s="51"/>
      <c r="Z42" s="51"/>
      <c r="AA42" s="60"/>
      <c r="AB42" s="102"/>
    </row>
    <row r="43" spans="1:28" x14ac:dyDescent="0.3">
      <c r="A43" s="50"/>
      <c r="B43" s="50"/>
      <c r="C43" s="50"/>
      <c r="D43" s="50"/>
      <c r="E43" s="50"/>
      <c r="F43" s="50"/>
      <c r="G43" s="50"/>
      <c r="H43" s="51"/>
      <c r="I43" s="51"/>
      <c r="J43" s="51"/>
      <c r="K43" s="51"/>
      <c r="L43" s="51"/>
      <c r="M43" s="51"/>
      <c r="N43" s="51"/>
      <c r="O43" s="51"/>
      <c r="P43" s="51"/>
      <c r="Q43" s="51"/>
      <c r="R43" s="51"/>
      <c r="S43" s="51"/>
      <c r="T43" s="51"/>
      <c r="U43" s="51"/>
      <c r="V43" s="51"/>
      <c r="W43" s="51"/>
      <c r="X43" s="51"/>
      <c r="Y43" s="51"/>
      <c r="Z43" s="51"/>
      <c r="AA43" s="60"/>
      <c r="AB43" s="102"/>
    </row>
    <row r="44" spans="1:28" x14ac:dyDescent="0.3">
      <c r="A44" s="50"/>
      <c r="B44" s="50"/>
      <c r="C44" s="50"/>
      <c r="D44" s="50"/>
      <c r="E44" s="50"/>
      <c r="F44" s="50"/>
      <c r="G44" s="50"/>
      <c r="H44" s="51"/>
      <c r="I44" s="51"/>
      <c r="J44" s="51"/>
      <c r="K44" s="51"/>
      <c r="L44" s="51"/>
      <c r="M44" s="51"/>
      <c r="N44" s="51"/>
      <c r="O44" s="51"/>
      <c r="P44" s="51"/>
      <c r="Q44" s="51"/>
      <c r="R44" s="51"/>
      <c r="S44" s="51"/>
      <c r="T44" s="51"/>
      <c r="U44" s="51"/>
      <c r="V44" s="51"/>
      <c r="W44" s="51"/>
      <c r="X44" s="51"/>
      <c r="Y44" s="51"/>
      <c r="Z44" s="51"/>
      <c r="AA44" s="60"/>
      <c r="AB44" s="102"/>
    </row>
    <row r="45" spans="1:28" x14ac:dyDescent="0.3">
      <c r="A45" s="50"/>
      <c r="B45" s="50"/>
      <c r="C45" s="50"/>
      <c r="D45" s="50"/>
      <c r="E45" s="50"/>
      <c r="F45" s="50"/>
      <c r="G45" s="50"/>
      <c r="H45" s="51"/>
      <c r="I45" s="51"/>
      <c r="J45" s="51"/>
      <c r="K45" s="51"/>
      <c r="L45" s="51"/>
      <c r="M45" s="51"/>
      <c r="N45" s="51"/>
      <c r="O45" s="51"/>
      <c r="P45" s="51"/>
      <c r="Q45" s="51"/>
      <c r="R45" s="51"/>
      <c r="S45" s="51"/>
      <c r="T45" s="51"/>
      <c r="U45" s="51"/>
      <c r="V45" s="51"/>
      <c r="W45" s="51"/>
      <c r="X45" s="51"/>
      <c r="Y45" s="51"/>
      <c r="Z45" s="51"/>
      <c r="AA45" s="60"/>
      <c r="AB45" s="102"/>
    </row>
    <row r="46" spans="1:28" x14ac:dyDescent="0.3">
      <c r="A46" s="50"/>
      <c r="B46" s="50"/>
      <c r="C46" s="50"/>
      <c r="D46" s="50"/>
      <c r="E46" s="50"/>
      <c r="F46" s="50"/>
      <c r="G46" s="50"/>
      <c r="H46" s="51"/>
      <c r="I46" s="51"/>
      <c r="J46" s="51"/>
      <c r="K46" s="51"/>
      <c r="L46" s="51"/>
      <c r="M46" s="51"/>
      <c r="N46" s="51"/>
      <c r="O46" s="51"/>
      <c r="P46" s="51"/>
      <c r="Q46" s="51"/>
      <c r="R46" s="51"/>
      <c r="S46" s="51"/>
      <c r="T46" s="51"/>
      <c r="U46" s="51"/>
      <c r="V46" s="51"/>
      <c r="W46" s="51"/>
      <c r="X46" s="51"/>
      <c r="Y46" s="51"/>
      <c r="Z46" s="51"/>
      <c r="AA46" s="60"/>
      <c r="AB46" s="102"/>
    </row>
    <row r="47" spans="1:28" x14ac:dyDescent="0.3">
      <c r="A47" s="50"/>
      <c r="B47" s="50"/>
      <c r="C47" s="50"/>
      <c r="D47" s="50"/>
      <c r="E47" s="50"/>
      <c r="F47" s="50"/>
      <c r="G47" s="50"/>
      <c r="H47" s="51"/>
      <c r="I47" s="51"/>
      <c r="J47" s="51"/>
      <c r="K47" s="51"/>
      <c r="L47" s="51"/>
      <c r="M47" s="51"/>
      <c r="N47" s="51"/>
      <c r="O47" s="51"/>
      <c r="P47" s="51"/>
      <c r="Q47" s="51"/>
      <c r="R47" s="51"/>
      <c r="S47" s="51"/>
      <c r="T47" s="51"/>
      <c r="U47" s="51"/>
      <c r="V47" s="51"/>
      <c r="W47" s="51"/>
      <c r="X47" s="51"/>
      <c r="Y47" s="51"/>
      <c r="Z47" s="51"/>
      <c r="AA47" s="60"/>
      <c r="AB47" s="102"/>
    </row>
    <row r="48" spans="1:28" x14ac:dyDescent="0.3">
      <c r="A48" s="50"/>
      <c r="B48" s="50"/>
      <c r="C48" s="50"/>
      <c r="D48" s="50" t="s">
        <v>7</v>
      </c>
      <c r="E48" s="50"/>
      <c r="F48" s="50"/>
      <c r="G48" s="50"/>
      <c r="H48" s="51"/>
      <c r="I48" s="51"/>
      <c r="J48" s="51"/>
      <c r="K48" s="51"/>
      <c r="L48" s="51"/>
      <c r="M48" s="51"/>
      <c r="N48" s="51"/>
      <c r="O48" s="51"/>
      <c r="P48" s="51"/>
      <c r="Q48" s="51"/>
      <c r="R48" s="51"/>
      <c r="S48" s="51"/>
      <c r="T48" s="51"/>
      <c r="U48" s="51"/>
      <c r="V48" s="51"/>
      <c r="W48" s="51"/>
      <c r="X48" s="51"/>
      <c r="Y48" s="51"/>
      <c r="Z48" s="51"/>
      <c r="AA48" s="60"/>
      <c r="AB48" s="102"/>
    </row>
    <row r="49" spans="1:28" x14ac:dyDescent="0.3">
      <c r="A49" s="50"/>
      <c r="B49" s="50"/>
      <c r="C49" s="50"/>
      <c r="D49" s="50"/>
      <c r="E49" s="50" t="s">
        <v>108</v>
      </c>
      <c r="F49" s="50"/>
      <c r="G49" s="50"/>
      <c r="H49" s="51"/>
      <c r="I49" s="51"/>
      <c r="J49" s="51"/>
      <c r="K49" s="51"/>
      <c r="L49" s="51"/>
      <c r="M49" s="51"/>
      <c r="N49" s="51"/>
      <c r="O49" s="51"/>
      <c r="P49" s="51"/>
      <c r="Q49" s="51"/>
      <c r="R49" s="51"/>
      <c r="S49" s="51"/>
      <c r="T49" s="51"/>
      <c r="U49" s="51"/>
      <c r="V49" s="51"/>
      <c r="W49" s="51"/>
      <c r="X49" s="51"/>
      <c r="Y49" s="51"/>
      <c r="Z49" s="51"/>
      <c r="AA49" s="60"/>
      <c r="AB49" s="102"/>
    </row>
    <row r="50" spans="1:28" x14ac:dyDescent="0.3">
      <c r="A50" s="50"/>
      <c r="B50" s="50"/>
      <c r="C50" s="50"/>
      <c r="D50" s="50"/>
      <c r="E50" s="50"/>
      <c r="F50" s="50" t="s">
        <v>109</v>
      </c>
      <c r="G50" s="50"/>
      <c r="H50" s="51"/>
      <c r="I50" s="51"/>
      <c r="J50" s="51"/>
      <c r="K50" s="51"/>
      <c r="L50" s="51"/>
      <c r="M50" s="51"/>
      <c r="N50" s="51"/>
      <c r="O50" s="51"/>
      <c r="P50" s="51"/>
      <c r="Q50" s="51"/>
      <c r="R50" s="51"/>
      <c r="S50" s="51"/>
      <c r="T50" s="51"/>
      <c r="U50" s="51"/>
      <c r="V50" s="51"/>
      <c r="W50" s="51"/>
      <c r="X50" s="51"/>
      <c r="Y50" s="51"/>
      <c r="Z50" s="51"/>
      <c r="AA50" s="60"/>
      <c r="AB50" s="102"/>
    </row>
    <row r="51" spans="1:28" x14ac:dyDescent="0.3">
      <c r="A51" s="50"/>
      <c r="B51" s="50"/>
      <c r="C51" s="50"/>
      <c r="D51" s="50"/>
      <c r="E51" s="50"/>
      <c r="F51" s="50"/>
      <c r="G51" s="50" t="s">
        <v>110</v>
      </c>
      <c r="H51" s="51"/>
      <c r="I51" s="51"/>
      <c r="J51" s="51"/>
      <c r="K51" s="51"/>
      <c r="L51" s="51">
        <v>8942.48</v>
      </c>
      <c r="M51" s="51">
        <v>16476.650000000001</v>
      </c>
      <c r="N51" s="51">
        <v>17665.79</v>
      </c>
      <c r="O51" s="51">
        <v>27986.11</v>
      </c>
      <c r="P51" s="51">
        <v>14362.23</v>
      </c>
      <c r="Q51" s="51">
        <v>14423.56</v>
      </c>
      <c r="R51" s="51">
        <v>24698.48</v>
      </c>
      <c r="S51" s="51">
        <v>16746.79</v>
      </c>
      <c r="T51" s="51">
        <v>16868.52</v>
      </c>
      <c r="U51" s="51">
        <v>25401.13</v>
      </c>
      <c r="V51" s="51">
        <v>16843.310000000001</v>
      </c>
      <c r="W51" s="51">
        <v>21343.49</v>
      </c>
      <c r="X51" s="51"/>
      <c r="Y51" s="51">
        <f t="shared" ref="Y51:Y56" si="9">ROUND(SUM(H51:X51),5)</f>
        <v>221758.54</v>
      </c>
      <c r="Z51" s="51">
        <v>235000</v>
      </c>
      <c r="AA51" s="60">
        <v>250000</v>
      </c>
      <c r="AB51" s="102" t="s">
        <v>210</v>
      </c>
    </row>
    <row r="52" spans="1:28" ht="21.6" x14ac:dyDescent="0.3">
      <c r="A52" s="50"/>
      <c r="B52" s="50"/>
      <c r="C52" s="50"/>
      <c r="D52" s="50"/>
      <c r="E52" s="50"/>
      <c r="F52" s="50"/>
      <c r="G52" s="50" t="s">
        <v>216</v>
      </c>
      <c r="H52" s="51"/>
      <c r="I52" s="51"/>
      <c r="J52" s="51"/>
      <c r="K52" s="51"/>
      <c r="L52" s="51">
        <v>0</v>
      </c>
      <c r="M52" s="51">
        <v>0</v>
      </c>
      <c r="N52" s="51">
        <v>0</v>
      </c>
      <c r="O52" s="51">
        <v>0</v>
      </c>
      <c r="P52" s="51">
        <v>0</v>
      </c>
      <c r="Q52" s="51">
        <v>0</v>
      </c>
      <c r="R52" s="51">
        <v>0</v>
      </c>
      <c r="S52" s="51">
        <v>0</v>
      </c>
      <c r="T52" s="51">
        <v>0</v>
      </c>
      <c r="U52" s="51">
        <v>0</v>
      </c>
      <c r="V52" s="51">
        <v>0</v>
      </c>
      <c r="W52" s="51">
        <v>0</v>
      </c>
      <c r="X52" s="51"/>
      <c r="Y52" s="51">
        <f t="shared" si="9"/>
        <v>0</v>
      </c>
      <c r="Z52" s="51">
        <v>43680</v>
      </c>
      <c r="AA52" s="60">
        <v>40000</v>
      </c>
      <c r="AB52" s="102" t="s">
        <v>279</v>
      </c>
    </row>
    <row r="53" spans="1:28" ht="21.6" x14ac:dyDescent="0.3">
      <c r="A53" s="50"/>
      <c r="B53" s="50"/>
      <c r="C53" s="50"/>
      <c r="D53" s="50"/>
      <c r="E53" s="50"/>
      <c r="F53" s="50"/>
      <c r="G53" s="50" t="s">
        <v>111</v>
      </c>
      <c r="H53" s="51"/>
      <c r="I53" s="51"/>
      <c r="J53" s="51"/>
      <c r="K53" s="51"/>
      <c r="L53" s="51">
        <v>0</v>
      </c>
      <c r="M53" s="51">
        <v>0</v>
      </c>
      <c r="N53" s="51">
        <v>0</v>
      </c>
      <c r="O53" s="51">
        <v>0</v>
      </c>
      <c r="P53" s="51">
        <v>0</v>
      </c>
      <c r="Q53" s="51">
        <v>3986.45</v>
      </c>
      <c r="R53" s="51">
        <v>0</v>
      </c>
      <c r="S53" s="51">
        <v>0</v>
      </c>
      <c r="T53" s="51">
        <v>0</v>
      </c>
      <c r="U53" s="51">
        <v>6572.5</v>
      </c>
      <c r="V53" s="51">
        <v>0</v>
      </c>
      <c r="W53" s="51">
        <v>0</v>
      </c>
      <c r="X53" s="51"/>
      <c r="Y53" s="51">
        <f t="shared" si="9"/>
        <v>10558.95</v>
      </c>
      <c r="Z53" s="51">
        <v>4500</v>
      </c>
      <c r="AA53" s="60">
        <v>6000</v>
      </c>
      <c r="AB53" s="102" t="s">
        <v>284</v>
      </c>
    </row>
    <row r="54" spans="1:28" x14ac:dyDescent="0.3">
      <c r="A54" s="50"/>
      <c r="B54" s="50"/>
      <c r="C54" s="50"/>
      <c r="D54" s="50"/>
      <c r="E54" s="50"/>
      <c r="F54" s="50"/>
      <c r="G54" s="50" t="s">
        <v>243</v>
      </c>
      <c r="H54" s="51"/>
      <c r="I54" s="51"/>
      <c r="J54" s="51"/>
      <c r="K54" s="51"/>
      <c r="L54" s="51">
        <v>0</v>
      </c>
      <c r="M54" s="51">
        <v>0</v>
      </c>
      <c r="N54" s="51">
        <v>0</v>
      </c>
      <c r="O54" s="51">
        <v>0</v>
      </c>
      <c r="P54" s="51">
        <v>0</v>
      </c>
      <c r="Q54" s="51">
        <v>0</v>
      </c>
      <c r="R54" s="51">
        <v>0</v>
      </c>
      <c r="S54" s="51">
        <v>0</v>
      </c>
      <c r="T54" s="51">
        <v>0</v>
      </c>
      <c r="U54" s="51">
        <v>0</v>
      </c>
      <c r="V54" s="51">
        <v>0</v>
      </c>
      <c r="W54" s="51">
        <v>0</v>
      </c>
      <c r="X54" s="51"/>
      <c r="Y54" s="51">
        <f t="shared" si="9"/>
        <v>0</v>
      </c>
      <c r="Z54" s="51">
        <v>5100</v>
      </c>
      <c r="AA54" s="60">
        <v>5500</v>
      </c>
      <c r="AB54" s="102" t="s">
        <v>210</v>
      </c>
    </row>
    <row r="55" spans="1:28" ht="15" thickBot="1" x14ac:dyDescent="0.35">
      <c r="A55" s="50"/>
      <c r="B55" s="50"/>
      <c r="C55" s="50"/>
      <c r="D55" s="50"/>
      <c r="E55" s="50"/>
      <c r="F55" s="50"/>
      <c r="G55" s="50" t="s">
        <v>112</v>
      </c>
      <c r="H55" s="52"/>
      <c r="I55" s="52"/>
      <c r="J55" s="52"/>
      <c r="K55" s="52"/>
      <c r="L55" s="52">
        <v>35.64</v>
      </c>
      <c r="M55" s="52">
        <v>35.64</v>
      </c>
      <c r="N55" s="52">
        <v>35.64</v>
      </c>
      <c r="O55" s="52">
        <v>35.64</v>
      </c>
      <c r="P55" s="52">
        <v>35.64</v>
      </c>
      <c r="Q55" s="52">
        <v>35.64</v>
      </c>
      <c r="R55" s="52">
        <v>35.64</v>
      </c>
      <c r="S55" s="52">
        <v>35.64</v>
      </c>
      <c r="T55" s="52">
        <v>35.64</v>
      </c>
      <c r="U55" s="52">
        <v>35.64</v>
      </c>
      <c r="V55" s="52">
        <v>35.64</v>
      </c>
      <c r="W55" s="52">
        <v>35.64</v>
      </c>
      <c r="X55" s="52"/>
      <c r="Y55" s="52">
        <f t="shared" si="9"/>
        <v>427.68</v>
      </c>
      <c r="Z55" s="52">
        <v>450</v>
      </c>
      <c r="AA55" s="59">
        <v>450</v>
      </c>
      <c r="AB55" s="103"/>
    </row>
    <row r="56" spans="1:28" x14ac:dyDescent="0.3">
      <c r="A56" s="50"/>
      <c r="B56" s="50"/>
      <c r="C56" s="50"/>
      <c r="D56" s="50"/>
      <c r="E56" s="50"/>
      <c r="F56" s="50" t="s">
        <v>113</v>
      </c>
      <c r="G56" s="50"/>
      <c r="H56" s="51"/>
      <c r="I56" s="51"/>
      <c r="J56" s="51"/>
      <c r="K56" s="51"/>
      <c r="L56" s="51">
        <f t="shared" ref="L56:W56" si="10">ROUND(SUM(L50:L55),5)</f>
        <v>8978.1200000000008</v>
      </c>
      <c r="M56" s="51">
        <f t="shared" si="10"/>
        <v>16512.29</v>
      </c>
      <c r="N56" s="51">
        <f t="shared" si="10"/>
        <v>17701.43</v>
      </c>
      <c r="O56" s="51">
        <f t="shared" si="10"/>
        <v>28021.75</v>
      </c>
      <c r="P56" s="51">
        <f t="shared" si="10"/>
        <v>14397.87</v>
      </c>
      <c r="Q56" s="51">
        <f t="shared" si="10"/>
        <v>18445.650000000001</v>
      </c>
      <c r="R56" s="51">
        <f t="shared" si="10"/>
        <v>24734.12</v>
      </c>
      <c r="S56" s="51">
        <f t="shared" si="10"/>
        <v>16782.43</v>
      </c>
      <c r="T56" s="51">
        <f t="shared" si="10"/>
        <v>16904.16</v>
      </c>
      <c r="U56" s="51">
        <f t="shared" si="10"/>
        <v>32009.27</v>
      </c>
      <c r="V56" s="51">
        <f t="shared" si="10"/>
        <v>16878.95</v>
      </c>
      <c r="W56" s="51">
        <f t="shared" si="10"/>
        <v>21379.13</v>
      </c>
      <c r="X56" s="51"/>
      <c r="Y56" s="51">
        <f t="shared" si="9"/>
        <v>232745.17</v>
      </c>
      <c r="Z56" s="51">
        <f>ROUND(SUM(Z50:Z55),5)</f>
        <v>288730</v>
      </c>
      <c r="AA56" s="60">
        <f>ROUND(SUM(AA50:AA55),5)</f>
        <v>301950</v>
      </c>
      <c r="AB56" s="102"/>
    </row>
    <row r="57" spans="1:28" x14ac:dyDescent="0.3">
      <c r="A57" s="50"/>
      <c r="B57" s="50"/>
      <c r="C57" s="50"/>
      <c r="D57" s="50"/>
      <c r="E57" s="50"/>
      <c r="F57" s="50" t="s">
        <v>114</v>
      </c>
      <c r="G57" s="50"/>
      <c r="H57" s="51"/>
      <c r="I57" s="51"/>
      <c r="J57" s="51"/>
      <c r="K57" s="51"/>
      <c r="L57" s="51"/>
      <c r="M57" s="51"/>
      <c r="N57" s="51"/>
      <c r="O57" s="51"/>
      <c r="P57" s="51"/>
      <c r="Q57" s="51"/>
      <c r="R57" s="51"/>
      <c r="S57" s="51"/>
      <c r="T57" s="51"/>
      <c r="U57" s="51"/>
      <c r="V57" s="51"/>
      <c r="W57" s="51"/>
      <c r="X57" s="51"/>
      <c r="Y57" s="51"/>
      <c r="Z57" s="51"/>
      <c r="AA57" s="60"/>
      <c r="AB57" s="102"/>
    </row>
    <row r="58" spans="1:28" x14ac:dyDescent="0.3">
      <c r="A58" s="50"/>
      <c r="B58" s="50"/>
      <c r="C58" s="50"/>
      <c r="D58" s="50"/>
      <c r="E58" s="50"/>
      <c r="F58" s="50"/>
      <c r="G58" s="50" t="s">
        <v>115</v>
      </c>
      <c r="H58" s="51"/>
      <c r="I58" s="51"/>
      <c r="J58" s="51"/>
      <c r="K58" s="51"/>
      <c r="L58" s="51">
        <v>1292.3</v>
      </c>
      <c r="M58" s="51">
        <v>1764.12</v>
      </c>
      <c r="N58" s="51">
        <v>589.02</v>
      </c>
      <c r="O58" s="51">
        <v>2195.9699999999998</v>
      </c>
      <c r="P58" s="51">
        <v>1217.4100000000001</v>
      </c>
      <c r="Q58" s="51">
        <v>1220.48</v>
      </c>
      <c r="R58" s="51">
        <v>1228.23</v>
      </c>
      <c r="S58" s="51">
        <v>1225.46</v>
      </c>
      <c r="T58" s="51">
        <v>1234.52</v>
      </c>
      <c r="U58" s="51">
        <v>1839.28</v>
      </c>
      <c r="V58" s="51">
        <v>1221.78</v>
      </c>
      <c r="W58" s="51">
        <v>1365.34</v>
      </c>
      <c r="X58" s="51"/>
      <c r="Y58" s="51">
        <f>ROUND(SUM(H58:X58),5)</f>
        <v>16393.91</v>
      </c>
      <c r="Z58" s="51">
        <v>16100</v>
      </c>
      <c r="AA58" s="60">
        <v>21000</v>
      </c>
      <c r="AB58" s="102" t="s">
        <v>210</v>
      </c>
    </row>
    <row r="59" spans="1:28" ht="15" thickBot="1" x14ac:dyDescent="0.35">
      <c r="A59" s="50"/>
      <c r="B59" s="50"/>
      <c r="C59" s="50"/>
      <c r="D59" s="50"/>
      <c r="E59" s="50"/>
      <c r="F59" s="50"/>
      <c r="G59" s="50" t="s">
        <v>116</v>
      </c>
      <c r="H59" s="52"/>
      <c r="I59" s="52"/>
      <c r="J59" s="52"/>
      <c r="K59" s="52"/>
      <c r="L59" s="52">
        <v>126.98</v>
      </c>
      <c r="M59" s="52">
        <v>589.03</v>
      </c>
      <c r="N59" s="52">
        <v>-589.03</v>
      </c>
      <c r="O59" s="52">
        <v>0</v>
      </c>
      <c r="P59" s="52">
        <v>0</v>
      </c>
      <c r="Q59" s="52">
        <v>0</v>
      </c>
      <c r="R59" s="52">
        <v>0</v>
      </c>
      <c r="S59" s="52">
        <v>0</v>
      </c>
      <c r="T59" s="52">
        <v>0</v>
      </c>
      <c r="U59" s="52">
        <v>0</v>
      </c>
      <c r="V59" s="52">
        <v>0</v>
      </c>
      <c r="W59" s="52">
        <v>-126.98</v>
      </c>
      <c r="X59" s="52"/>
      <c r="Y59" s="52">
        <f>ROUND(SUM(H59:X59),5)</f>
        <v>0</v>
      </c>
      <c r="Z59" s="52">
        <v>0</v>
      </c>
      <c r="AA59" s="59">
        <v>0</v>
      </c>
      <c r="AB59" s="103"/>
    </row>
    <row r="60" spans="1:28" x14ac:dyDescent="0.3">
      <c r="A60" s="50"/>
      <c r="B60" s="50"/>
      <c r="C60" s="50"/>
      <c r="D60" s="50"/>
      <c r="E60" s="50"/>
      <c r="F60" s="50" t="s">
        <v>117</v>
      </c>
      <c r="G60" s="50"/>
      <c r="H60" s="51"/>
      <c r="I60" s="51"/>
      <c r="J60" s="51"/>
      <c r="K60" s="51"/>
      <c r="L60" s="51">
        <f t="shared" ref="L60:W60" si="11">ROUND(SUM(L57:L59),5)</f>
        <v>1419.28</v>
      </c>
      <c r="M60" s="51">
        <f t="shared" si="11"/>
        <v>2353.15</v>
      </c>
      <c r="N60" s="51">
        <f t="shared" si="11"/>
        <v>-0.01</v>
      </c>
      <c r="O60" s="51">
        <f t="shared" si="11"/>
        <v>2195.9699999999998</v>
      </c>
      <c r="P60" s="51">
        <f t="shared" si="11"/>
        <v>1217.4100000000001</v>
      </c>
      <c r="Q60" s="51">
        <f t="shared" si="11"/>
        <v>1220.48</v>
      </c>
      <c r="R60" s="51">
        <f t="shared" si="11"/>
        <v>1228.23</v>
      </c>
      <c r="S60" s="51">
        <f t="shared" si="11"/>
        <v>1225.46</v>
      </c>
      <c r="T60" s="51">
        <f t="shared" si="11"/>
        <v>1234.52</v>
      </c>
      <c r="U60" s="51">
        <f t="shared" si="11"/>
        <v>1839.28</v>
      </c>
      <c r="V60" s="51">
        <f t="shared" si="11"/>
        <v>1221.78</v>
      </c>
      <c r="W60" s="51">
        <f t="shared" si="11"/>
        <v>1238.3599999999999</v>
      </c>
      <c r="X60" s="51"/>
      <c r="Y60" s="51">
        <f>ROUND(SUM(H60:X60),5)</f>
        <v>16393.91</v>
      </c>
      <c r="Z60" s="51">
        <f>ROUND(SUM(Z57:Z59),5)</f>
        <v>16100</v>
      </c>
      <c r="AA60" s="60">
        <f>ROUND(SUM(AA57:AA59),5)</f>
        <v>21000</v>
      </c>
      <c r="AB60" s="102"/>
    </row>
    <row r="61" spans="1:28" x14ac:dyDescent="0.3">
      <c r="A61" s="50"/>
      <c r="B61" s="50"/>
      <c r="C61" s="50"/>
      <c r="D61" s="50"/>
      <c r="E61" s="50"/>
      <c r="F61" s="50" t="s">
        <v>118</v>
      </c>
      <c r="G61" s="50"/>
      <c r="H61" s="51"/>
      <c r="I61" s="51"/>
      <c r="J61" s="51"/>
      <c r="K61" s="51"/>
      <c r="L61" s="51"/>
      <c r="M61" s="51"/>
      <c r="N61" s="51"/>
      <c r="O61" s="51"/>
      <c r="P61" s="51"/>
      <c r="Q61" s="51"/>
      <c r="R61" s="51"/>
      <c r="S61" s="51"/>
      <c r="T61" s="51"/>
      <c r="U61" s="51"/>
      <c r="V61" s="51"/>
      <c r="W61" s="51"/>
      <c r="X61" s="51"/>
      <c r="Y61" s="51"/>
      <c r="Z61" s="51"/>
      <c r="AA61" s="60"/>
      <c r="AB61" s="102"/>
    </row>
    <row r="62" spans="1:28" ht="23.4" customHeight="1" x14ac:dyDescent="0.3">
      <c r="A62" s="50"/>
      <c r="B62" s="50"/>
      <c r="C62" s="50"/>
      <c r="D62" s="50"/>
      <c r="E62" s="50"/>
      <c r="F62" s="50"/>
      <c r="G62" s="50" t="s">
        <v>119</v>
      </c>
      <c r="H62" s="51"/>
      <c r="I62" s="51"/>
      <c r="J62" s="51"/>
      <c r="K62" s="51"/>
      <c r="L62" s="51">
        <v>559.08000000000004</v>
      </c>
      <c r="M62" s="51">
        <v>1068.06</v>
      </c>
      <c r="N62" s="51">
        <v>1141.78</v>
      </c>
      <c r="O62" s="51">
        <v>1828.14</v>
      </c>
      <c r="P62" s="51">
        <v>890.47</v>
      </c>
      <c r="Q62" s="51">
        <v>1187.93</v>
      </c>
      <c r="R62" s="51">
        <v>1531.32</v>
      </c>
      <c r="S62" s="51">
        <v>1084.8</v>
      </c>
      <c r="T62" s="51">
        <v>1092.3599999999999</v>
      </c>
      <c r="U62" s="51">
        <v>2075.37</v>
      </c>
      <c r="V62" s="51">
        <v>1044.3</v>
      </c>
      <c r="W62" s="51">
        <v>1411.65</v>
      </c>
      <c r="X62" s="51"/>
      <c r="Y62" s="51">
        <f>ROUND(SUM(H62:X62),5)</f>
        <v>14915.26</v>
      </c>
      <c r="Z62" s="51">
        <v>19000</v>
      </c>
      <c r="AA62" s="60">
        <f>ROUND((AA51+AA53+AA54+AA88)*0.062,0)</f>
        <v>16911</v>
      </c>
      <c r="AB62" s="102" t="s">
        <v>211</v>
      </c>
    </row>
    <row r="63" spans="1:28" ht="23.4" customHeight="1" thickBot="1" x14ac:dyDescent="0.35">
      <c r="A63" s="50"/>
      <c r="B63" s="50"/>
      <c r="C63" s="50"/>
      <c r="D63" s="50"/>
      <c r="E63" s="50"/>
      <c r="F63" s="50"/>
      <c r="G63" s="50" t="s">
        <v>120</v>
      </c>
      <c r="H63" s="52"/>
      <c r="I63" s="52"/>
      <c r="J63" s="52"/>
      <c r="K63" s="52"/>
      <c r="L63" s="52">
        <v>130.76</v>
      </c>
      <c r="M63" s="52">
        <v>249.81</v>
      </c>
      <c r="N63" s="52">
        <v>267.06</v>
      </c>
      <c r="O63" s="52">
        <v>427.6</v>
      </c>
      <c r="P63" s="52">
        <v>208.26</v>
      </c>
      <c r="Q63" s="52">
        <v>277.83999999999997</v>
      </c>
      <c r="R63" s="52">
        <v>358.11</v>
      </c>
      <c r="S63" s="52">
        <v>253.72</v>
      </c>
      <c r="T63" s="52">
        <v>255.51</v>
      </c>
      <c r="U63" s="52">
        <v>485.42</v>
      </c>
      <c r="V63" s="52">
        <v>244.22</v>
      </c>
      <c r="W63" s="52">
        <v>330.2</v>
      </c>
      <c r="X63" s="52"/>
      <c r="Y63" s="52">
        <f>ROUND(SUM(H63:X63),5)</f>
        <v>3488.51</v>
      </c>
      <c r="Z63" s="52">
        <v>4000</v>
      </c>
      <c r="AA63" s="59">
        <f>ROUND((AA51+AA53+AA54+AA88)*0.0145,0)</f>
        <v>3955</v>
      </c>
      <c r="AB63" s="103" t="s">
        <v>211</v>
      </c>
    </row>
    <row r="64" spans="1:28" x14ac:dyDescent="0.3">
      <c r="A64" s="50"/>
      <c r="B64" s="50"/>
      <c r="C64" s="50"/>
      <c r="D64" s="50"/>
      <c r="E64" s="50"/>
      <c r="F64" s="50" t="s">
        <v>121</v>
      </c>
      <c r="G64" s="50"/>
      <c r="H64" s="51"/>
      <c r="I64" s="51"/>
      <c r="J64" s="51"/>
      <c r="K64" s="51"/>
      <c r="L64" s="51">
        <f t="shared" ref="L64:W64" si="12">ROUND(SUM(L61:L63),5)</f>
        <v>689.84</v>
      </c>
      <c r="M64" s="51">
        <f t="shared" si="12"/>
        <v>1317.87</v>
      </c>
      <c r="N64" s="51">
        <f t="shared" si="12"/>
        <v>1408.84</v>
      </c>
      <c r="O64" s="51">
        <f t="shared" si="12"/>
        <v>2255.7399999999998</v>
      </c>
      <c r="P64" s="51">
        <f t="shared" si="12"/>
        <v>1098.73</v>
      </c>
      <c r="Q64" s="51">
        <f t="shared" si="12"/>
        <v>1465.77</v>
      </c>
      <c r="R64" s="51">
        <f t="shared" si="12"/>
        <v>1889.43</v>
      </c>
      <c r="S64" s="51">
        <f t="shared" si="12"/>
        <v>1338.52</v>
      </c>
      <c r="T64" s="51">
        <f t="shared" si="12"/>
        <v>1347.87</v>
      </c>
      <c r="U64" s="51">
        <f t="shared" si="12"/>
        <v>2560.79</v>
      </c>
      <c r="V64" s="51">
        <f t="shared" si="12"/>
        <v>1288.52</v>
      </c>
      <c r="W64" s="51">
        <f t="shared" si="12"/>
        <v>1741.85</v>
      </c>
      <c r="X64" s="51"/>
      <c r="Y64" s="51">
        <f>ROUND(SUM(H64:X64),5)</f>
        <v>18403.77</v>
      </c>
      <c r="Z64" s="51">
        <f>ROUND(SUM(Z61:Z63),5)</f>
        <v>23000</v>
      </c>
      <c r="AA64" s="60">
        <f>ROUND(SUM(AA61:AA63),5)</f>
        <v>20866</v>
      </c>
      <c r="AB64" s="102"/>
    </row>
    <row r="65" spans="1:28" x14ac:dyDescent="0.3">
      <c r="A65" s="50"/>
      <c r="B65" s="50"/>
      <c r="C65" s="50"/>
      <c r="D65" s="50"/>
      <c r="E65" s="50"/>
      <c r="F65" s="50" t="s">
        <v>122</v>
      </c>
      <c r="G65" s="50"/>
      <c r="H65" s="51"/>
      <c r="I65" s="51"/>
      <c r="J65" s="51"/>
      <c r="K65" s="51"/>
      <c r="L65" s="51"/>
      <c r="M65" s="51"/>
      <c r="N65" s="51"/>
      <c r="O65" s="51"/>
      <c r="P65" s="51"/>
      <c r="Q65" s="51"/>
      <c r="R65" s="51"/>
      <c r="S65" s="51"/>
      <c r="T65" s="51"/>
      <c r="U65" s="51"/>
      <c r="V65" s="51"/>
      <c r="W65" s="51"/>
      <c r="X65" s="51"/>
      <c r="Y65" s="51"/>
      <c r="Z65" s="51"/>
      <c r="AA65" s="60"/>
      <c r="AB65" s="102"/>
    </row>
    <row r="66" spans="1:28" ht="21.6" x14ac:dyDescent="0.3">
      <c r="A66" s="50"/>
      <c r="B66" s="50"/>
      <c r="C66" s="50"/>
      <c r="D66" s="50"/>
      <c r="E66" s="50"/>
      <c r="F66" s="50"/>
      <c r="G66" s="50" t="s">
        <v>123</v>
      </c>
      <c r="H66" s="51"/>
      <c r="I66" s="51"/>
      <c r="J66" s="51"/>
      <c r="K66" s="51"/>
      <c r="L66" s="51">
        <v>3878.65</v>
      </c>
      <c r="M66" s="51">
        <v>3212.66</v>
      </c>
      <c r="N66" s="51">
        <v>0</v>
      </c>
      <c r="O66" s="51">
        <v>3212.66</v>
      </c>
      <c r="P66" s="51">
        <v>3212.66</v>
      </c>
      <c r="Q66" s="51">
        <v>3212.66</v>
      </c>
      <c r="R66" s="51">
        <v>3254.09</v>
      </c>
      <c r="S66" s="51">
        <v>3254.09</v>
      </c>
      <c r="T66" s="51">
        <v>4596.99</v>
      </c>
      <c r="U66" s="51">
        <v>3925.54</v>
      </c>
      <c r="V66" s="51">
        <v>3925.54</v>
      </c>
      <c r="W66" s="51">
        <v>8800.1</v>
      </c>
      <c r="X66" s="51"/>
      <c r="Y66" s="51">
        <f>ROUND(SUM(H66:X66),5)</f>
        <v>44485.64</v>
      </c>
      <c r="Z66" s="51">
        <v>60000</v>
      </c>
      <c r="AA66" s="60">
        <v>50000</v>
      </c>
      <c r="AB66" s="102" t="s">
        <v>285</v>
      </c>
    </row>
    <row r="67" spans="1:28" x14ac:dyDescent="0.3">
      <c r="A67" s="50"/>
      <c r="B67" s="50"/>
      <c r="C67" s="50"/>
      <c r="D67" s="50"/>
      <c r="E67" s="50"/>
      <c r="F67" s="50"/>
      <c r="G67" s="50" t="s">
        <v>124</v>
      </c>
      <c r="H67" s="51"/>
      <c r="I67" s="51"/>
      <c r="J67" s="51"/>
      <c r="K67" s="51"/>
      <c r="L67" s="51">
        <v>46.72</v>
      </c>
      <c r="M67" s="51">
        <v>40.33</v>
      </c>
      <c r="N67" s="51">
        <v>40.33</v>
      </c>
      <c r="O67" s="51">
        <v>40.33</v>
      </c>
      <c r="P67" s="51">
        <v>40.33</v>
      </c>
      <c r="Q67" s="51">
        <v>40.33</v>
      </c>
      <c r="R67" s="51">
        <v>49.23</v>
      </c>
      <c r="S67" s="51">
        <v>0</v>
      </c>
      <c r="T67" s="51">
        <v>98.46</v>
      </c>
      <c r="U67" s="51">
        <v>49.23</v>
      </c>
      <c r="V67" s="51">
        <v>49.23</v>
      </c>
      <c r="W67" s="51">
        <v>112</v>
      </c>
      <c r="X67" s="51"/>
      <c r="Y67" s="51">
        <f>ROUND(SUM(H67:X67),5)</f>
        <v>606.52</v>
      </c>
      <c r="Z67" s="51">
        <v>850</v>
      </c>
      <c r="AA67" s="60">
        <v>800</v>
      </c>
      <c r="AB67" s="102" t="s">
        <v>210</v>
      </c>
    </row>
    <row r="68" spans="1:28" ht="15" thickBot="1" x14ac:dyDescent="0.35">
      <c r="A68" s="50"/>
      <c r="B68" s="50"/>
      <c r="C68" s="50"/>
      <c r="D68" s="50"/>
      <c r="E68" s="50"/>
      <c r="F68" s="50"/>
      <c r="G68" s="50" t="s">
        <v>125</v>
      </c>
      <c r="H68" s="52"/>
      <c r="I68" s="52"/>
      <c r="J68" s="52"/>
      <c r="K68" s="52"/>
      <c r="L68" s="52">
        <v>332.36</v>
      </c>
      <c r="M68" s="52">
        <v>272.48</v>
      </c>
      <c r="N68" s="52">
        <v>272.48</v>
      </c>
      <c r="O68" s="52">
        <v>272.48</v>
      </c>
      <c r="P68" s="52">
        <v>272.48</v>
      </c>
      <c r="Q68" s="52">
        <v>272.48</v>
      </c>
      <c r="R68" s="52">
        <v>332.36</v>
      </c>
      <c r="S68" s="52">
        <v>0</v>
      </c>
      <c r="T68" s="52">
        <v>664.72</v>
      </c>
      <c r="U68" s="52">
        <v>332.36</v>
      </c>
      <c r="V68" s="52">
        <v>0</v>
      </c>
      <c r="W68" s="52">
        <v>429.76</v>
      </c>
      <c r="X68" s="52"/>
      <c r="Y68" s="52">
        <f>ROUND(SUM(H68:X68),5)</f>
        <v>3453.96</v>
      </c>
      <c r="Z68" s="52">
        <v>4100</v>
      </c>
      <c r="AA68" s="59">
        <v>3200</v>
      </c>
      <c r="AB68" s="103" t="s">
        <v>210</v>
      </c>
    </row>
    <row r="69" spans="1:28" x14ac:dyDescent="0.3">
      <c r="A69" s="50"/>
      <c r="B69" s="50"/>
      <c r="C69" s="50"/>
      <c r="D69" s="50"/>
      <c r="E69" s="50"/>
      <c r="F69" s="50" t="s">
        <v>126</v>
      </c>
      <c r="G69" s="50"/>
      <c r="H69" s="51"/>
      <c r="I69" s="51"/>
      <c r="J69" s="51"/>
      <c r="K69" s="51"/>
      <c r="L69" s="51">
        <f t="shared" ref="L69:W69" si="13">ROUND(SUM(L65:L68),5)</f>
        <v>4257.7299999999996</v>
      </c>
      <c r="M69" s="51">
        <f t="shared" si="13"/>
        <v>3525.47</v>
      </c>
      <c r="N69" s="51">
        <f t="shared" si="13"/>
        <v>312.81</v>
      </c>
      <c r="O69" s="51">
        <f t="shared" si="13"/>
        <v>3525.47</v>
      </c>
      <c r="P69" s="51">
        <f t="shared" si="13"/>
        <v>3525.47</v>
      </c>
      <c r="Q69" s="51">
        <f t="shared" si="13"/>
        <v>3525.47</v>
      </c>
      <c r="R69" s="51">
        <f t="shared" si="13"/>
        <v>3635.68</v>
      </c>
      <c r="S69" s="51">
        <f t="shared" si="13"/>
        <v>3254.09</v>
      </c>
      <c r="T69" s="51">
        <f t="shared" si="13"/>
        <v>5360.17</v>
      </c>
      <c r="U69" s="51">
        <f t="shared" si="13"/>
        <v>4307.13</v>
      </c>
      <c r="V69" s="51">
        <f t="shared" si="13"/>
        <v>3974.77</v>
      </c>
      <c r="W69" s="51">
        <f t="shared" si="13"/>
        <v>9341.86</v>
      </c>
      <c r="X69" s="51"/>
      <c r="Y69" s="51">
        <f>ROUND(SUM(H69:X69),5)</f>
        <v>48546.12</v>
      </c>
      <c r="Z69" s="51">
        <f>ROUND(SUM(Z65:Z68),5)</f>
        <v>64950</v>
      </c>
      <c r="AA69" s="60">
        <f>ROUND(SUM(AA65:AA68),5)</f>
        <v>54000</v>
      </c>
      <c r="AB69" s="102"/>
    </row>
    <row r="70" spans="1:28" x14ac:dyDescent="0.3">
      <c r="A70" s="50"/>
      <c r="B70" s="50"/>
      <c r="C70" s="50"/>
      <c r="D70" s="50"/>
      <c r="E70" s="50"/>
      <c r="F70" s="50" t="s">
        <v>127</v>
      </c>
      <c r="G70" s="50"/>
      <c r="H70" s="51"/>
      <c r="I70" s="51"/>
      <c r="J70" s="51"/>
      <c r="K70" s="51"/>
      <c r="L70" s="51"/>
      <c r="M70" s="51"/>
      <c r="N70" s="51"/>
      <c r="O70" s="51"/>
      <c r="P70" s="51"/>
      <c r="Q70" s="51"/>
      <c r="R70" s="51"/>
      <c r="S70" s="51"/>
      <c r="T70" s="51"/>
      <c r="U70" s="51"/>
      <c r="V70" s="51"/>
      <c r="W70" s="51"/>
      <c r="X70" s="51"/>
      <c r="Y70" s="51"/>
      <c r="Z70" s="51"/>
      <c r="AA70" s="60"/>
      <c r="AB70" s="102"/>
    </row>
    <row r="71" spans="1:28" ht="33.6" customHeight="1" x14ac:dyDescent="0.3">
      <c r="A71" s="50"/>
      <c r="B71" s="50"/>
      <c r="C71" s="50"/>
      <c r="D71" s="50"/>
      <c r="E71" s="50"/>
      <c r="F71" s="50"/>
      <c r="G71" s="50" t="s">
        <v>128</v>
      </c>
      <c r="H71" s="51"/>
      <c r="I71" s="51"/>
      <c r="J71" s="51"/>
      <c r="K71" s="51"/>
      <c r="L71" s="51">
        <v>1042.3699999999999</v>
      </c>
      <c r="M71" s="51">
        <v>1042.3699999999999</v>
      </c>
      <c r="N71" s="51">
        <v>3266.71</v>
      </c>
      <c r="O71" s="51">
        <v>1042.3699999999999</v>
      </c>
      <c r="P71" s="51">
        <v>1042.3699999999999</v>
      </c>
      <c r="Q71" s="51">
        <v>1042.3699999999999</v>
      </c>
      <c r="R71" s="51">
        <v>1042.3699999999999</v>
      </c>
      <c r="S71" s="51">
        <v>1042.3699999999999</v>
      </c>
      <c r="T71" s="51">
        <v>1042.3699999999999</v>
      </c>
      <c r="U71" s="51">
        <v>1042.3699999999999</v>
      </c>
      <c r="V71" s="51">
        <v>1042.3699999999999</v>
      </c>
      <c r="W71" s="51">
        <v>1590.51</v>
      </c>
      <c r="X71" s="51"/>
      <c r="Y71" s="51">
        <f>ROUND(SUM(H71:X71),5)</f>
        <v>15280.92</v>
      </c>
      <c r="Z71" s="51">
        <v>17000</v>
      </c>
      <c r="AA71" s="60">
        <v>22000</v>
      </c>
      <c r="AB71" s="102" t="s">
        <v>263</v>
      </c>
    </row>
    <row r="72" spans="1:28" x14ac:dyDescent="0.3">
      <c r="A72" s="50"/>
      <c r="B72" s="50"/>
      <c r="C72" s="50"/>
      <c r="D72" s="50"/>
      <c r="E72" s="50"/>
      <c r="F72" s="50"/>
      <c r="G72" s="50" t="s">
        <v>202</v>
      </c>
      <c r="H72" s="51"/>
      <c r="I72" s="51"/>
      <c r="J72" s="51"/>
      <c r="K72" s="51"/>
      <c r="L72" s="51">
        <v>0</v>
      </c>
      <c r="M72" s="51">
        <v>0</v>
      </c>
      <c r="N72" s="51">
        <v>0</v>
      </c>
      <c r="O72" s="51">
        <v>0</v>
      </c>
      <c r="P72" s="51">
        <v>0</v>
      </c>
      <c r="Q72" s="51">
        <v>0</v>
      </c>
      <c r="R72" s="51">
        <v>0</v>
      </c>
      <c r="S72" s="51">
        <v>0</v>
      </c>
      <c r="T72" s="51">
        <v>0</v>
      </c>
      <c r="U72" s="51">
        <v>0</v>
      </c>
      <c r="V72" s="51">
        <v>0</v>
      </c>
      <c r="W72" s="51">
        <v>0</v>
      </c>
      <c r="X72" s="51"/>
      <c r="Y72" s="51">
        <f>ROUND(SUM(H72:X72),5)</f>
        <v>0</v>
      </c>
      <c r="Z72" s="51">
        <v>1600</v>
      </c>
      <c r="AA72" s="60">
        <v>1600</v>
      </c>
      <c r="AB72" s="102"/>
    </row>
    <row r="73" spans="1:28" ht="15" thickBot="1" x14ac:dyDescent="0.35">
      <c r="A73" s="50"/>
      <c r="B73" s="50"/>
      <c r="C73" s="50"/>
      <c r="D73" s="50"/>
      <c r="E73" s="50"/>
      <c r="F73" s="50"/>
      <c r="G73" s="50" t="s">
        <v>129</v>
      </c>
      <c r="H73" s="51"/>
      <c r="I73" s="51"/>
      <c r="J73" s="51"/>
      <c r="K73" s="51"/>
      <c r="L73" s="51">
        <v>3.07</v>
      </c>
      <c r="M73" s="51">
        <v>24</v>
      </c>
      <c r="N73" s="51">
        <v>24</v>
      </c>
      <c r="O73" s="51">
        <v>48</v>
      </c>
      <c r="P73" s="51">
        <v>0</v>
      </c>
      <c r="Q73" s="51">
        <v>24</v>
      </c>
      <c r="R73" s="51">
        <v>426.54</v>
      </c>
      <c r="S73" s="51">
        <v>254.93</v>
      </c>
      <c r="T73" s="51">
        <v>153.99</v>
      </c>
      <c r="U73" s="51">
        <v>94.54</v>
      </c>
      <c r="V73" s="51">
        <v>0</v>
      </c>
      <c r="W73" s="51">
        <v>44.93</v>
      </c>
      <c r="X73" s="51"/>
      <c r="Y73" s="51">
        <f>ROUND(SUM(H73:X73),5)</f>
        <v>1098</v>
      </c>
      <c r="Z73" s="51">
        <v>2000</v>
      </c>
      <c r="AA73" s="60">
        <v>2000</v>
      </c>
      <c r="AB73" s="102"/>
    </row>
    <row r="74" spans="1:28" ht="15" thickBot="1" x14ac:dyDescent="0.35">
      <c r="A74" s="50"/>
      <c r="B74" s="50"/>
      <c r="C74" s="50"/>
      <c r="D74" s="50"/>
      <c r="E74" s="50"/>
      <c r="F74" s="50" t="s">
        <v>130</v>
      </c>
      <c r="G74" s="50"/>
      <c r="H74" s="53"/>
      <c r="I74" s="53"/>
      <c r="J74" s="53"/>
      <c r="K74" s="53"/>
      <c r="L74" s="53">
        <f t="shared" ref="L74:W74" si="14">ROUND(SUM(L70:L73),5)</f>
        <v>1045.44</v>
      </c>
      <c r="M74" s="53">
        <f t="shared" si="14"/>
        <v>1066.3699999999999</v>
      </c>
      <c r="N74" s="53">
        <f t="shared" si="14"/>
        <v>3290.71</v>
      </c>
      <c r="O74" s="53">
        <f t="shared" si="14"/>
        <v>1090.3699999999999</v>
      </c>
      <c r="P74" s="53">
        <f t="shared" si="14"/>
        <v>1042.3699999999999</v>
      </c>
      <c r="Q74" s="53">
        <f t="shared" si="14"/>
        <v>1066.3699999999999</v>
      </c>
      <c r="R74" s="53">
        <f t="shared" si="14"/>
        <v>1468.91</v>
      </c>
      <c r="S74" s="53">
        <f t="shared" si="14"/>
        <v>1297.3</v>
      </c>
      <c r="T74" s="53">
        <f t="shared" si="14"/>
        <v>1196.3599999999999</v>
      </c>
      <c r="U74" s="53">
        <f t="shared" si="14"/>
        <v>1136.9100000000001</v>
      </c>
      <c r="V74" s="53">
        <f t="shared" si="14"/>
        <v>1042.3699999999999</v>
      </c>
      <c r="W74" s="53">
        <f t="shared" si="14"/>
        <v>1635.44</v>
      </c>
      <c r="X74" s="53"/>
      <c r="Y74" s="53">
        <f>ROUND(SUM(H74:X74),5)</f>
        <v>16378.92</v>
      </c>
      <c r="Z74" s="53">
        <f>ROUND(SUM(Z70:Z73),5)</f>
        <v>20600</v>
      </c>
      <c r="AA74" s="78">
        <f>ROUND(SUM(AA70:AA73),5)</f>
        <v>25600</v>
      </c>
      <c r="AB74" s="104"/>
    </row>
    <row r="75" spans="1:28" x14ac:dyDescent="0.3">
      <c r="A75" s="50"/>
      <c r="B75" s="50"/>
      <c r="C75" s="50"/>
      <c r="D75" s="50"/>
      <c r="E75" s="50" t="s">
        <v>131</v>
      </c>
      <c r="F75" s="50"/>
      <c r="G75" s="50"/>
      <c r="H75" s="51"/>
      <c r="I75" s="51"/>
      <c r="J75" s="51"/>
      <c r="K75" s="51"/>
      <c r="L75" s="51">
        <f t="shared" ref="L75:W75" si="15">ROUND(L49+L56+L60+L64+L69+L74,5)</f>
        <v>16390.41</v>
      </c>
      <c r="M75" s="51">
        <f t="shared" si="15"/>
        <v>24775.15</v>
      </c>
      <c r="N75" s="51">
        <f t="shared" si="15"/>
        <v>22713.78</v>
      </c>
      <c r="O75" s="51">
        <f t="shared" si="15"/>
        <v>37089.300000000003</v>
      </c>
      <c r="P75" s="51">
        <f t="shared" si="15"/>
        <v>21281.85</v>
      </c>
      <c r="Q75" s="51">
        <f t="shared" si="15"/>
        <v>25723.74</v>
      </c>
      <c r="R75" s="51">
        <f t="shared" si="15"/>
        <v>32956.370000000003</v>
      </c>
      <c r="S75" s="51">
        <f t="shared" si="15"/>
        <v>23897.8</v>
      </c>
      <c r="T75" s="51">
        <f t="shared" si="15"/>
        <v>26043.08</v>
      </c>
      <c r="U75" s="51">
        <f t="shared" si="15"/>
        <v>41853.379999999997</v>
      </c>
      <c r="V75" s="51">
        <f t="shared" si="15"/>
        <v>24406.39</v>
      </c>
      <c r="W75" s="51">
        <f t="shared" si="15"/>
        <v>35336.639999999999</v>
      </c>
      <c r="X75" s="51"/>
      <c r="Y75" s="51">
        <f>ROUND(SUM(H75:X75),5)</f>
        <v>332467.89</v>
      </c>
      <c r="Z75" s="51">
        <f>ROUND(Z49+Z56+Z60+Z64+Z69+Z74,5)</f>
        <v>413380</v>
      </c>
      <c r="AA75" s="60">
        <f>ROUND(AA49+AA56+AA60+AA64+AA69+AA74,5)</f>
        <v>423416</v>
      </c>
      <c r="AB75" s="102"/>
    </row>
    <row r="76" spans="1:28" x14ac:dyDescent="0.3">
      <c r="A76" s="50"/>
      <c r="B76" s="50"/>
      <c r="C76" s="50"/>
      <c r="D76" s="50"/>
      <c r="E76" s="50" t="s">
        <v>132</v>
      </c>
      <c r="F76" s="50"/>
      <c r="G76" s="50"/>
      <c r="H76" s="51"/>
      <c r="I76" s="51"/>
      <c r="J76" s="51"/>
      <c r="K76" s="51"/>
      <c r="L76" s="51"/>
      <c r="M76" s="51"/>
      <c r="N76" s="51"/>
      <c r="O76" s="51"/>
      <c r="P76" s="51"/>
      <c r="Q76" s="51"/>
      <c r="R76" s="51"/>
      <c r="S76" s="51"/>
      <c r="T76" s="51"/>
      <c r="U76" s="51"/>
      <c r="V76" s="51"/>
      <c r="W76" s="51"/>
      <c r="X76" s="51"/>
      <c r="Y76" s="51"/>
      <c r="Z76" s="51"/>
      <c r="AA76" s="60"/>
      <c r="AB76" s="102"/>
    </row>
    <row r="77" spans="1:28" x14ac:dyDescent="0.3">
      <c r="A77" s="50"/>
      <c r="B77" s="50"/>
      <c r="C77" s="50"/>
      <c r="D77" s="50"/>
      <c r="E77" s="50"/>
      <c r="F77" s="50" t="s">
        <v>133</v>
      </c>
      <c r="G77" s="50"/>
      <c r="H77" s="51"/>
      <c r="I77" s="51"/>
      <c r="J77" s="51"/>
      <c r="K77" s="51"/>
      <c r="L77" s="51"/>
      <c r="M77" s="51"/>
      <c r="N77" s="51"/>
      <c r="O77" s="51"/>
      <c r="P77" s="51"/>
      <c r="Q77" s="51"/>
      <c r="R77" s="51"/>
      <c r="S77" s="51"/>
      <c r="T77" s="51"/>
      <c r="U77" s="51"/>
      <c r="V77" s="51"/>
      <c r="W77" s="51"/>
      <c r="X77" s="51"/>
      <c r="Y77" s="51"/>
      <c r="Z77" s="51"/>
      <c r="AA77" s="60"/>
      <c r="AB77" s="102"/>
    </row>
    <row r="78" spans="1:28" x14ac:dyDescent="0.3">
      <c r="A78" s="50"/>
      <c r="B78" s="50"/>
      <c r="C78" s="50"/>
      <c r="D78" s="50"/>
      <c r="E78" s="50"/>
      <c r="F78" s="50"/>
      <c r="G78" s="50" t="s">
        <v>134</v>
      </c>
      <c r="H78" s="51"/>
      <c r="I78" s="51"/>
      <c r="J78" s="51"/>
      <c r="K78" s="51"/>
      <c r="L78" s="51">
        <v>265.27999999999997</v>
      </c>
      <c r="M78" s="51">
        <v>329.08</v>
      </c>
      <c r="N78" s="51">
        <v>297.18</v>
      </c>
      <c r="O78" s="51">
        <v>297.18</v>
      </c>
      <c r="P78" s="51">
        <v>297.18</v>
      </c>
      <c r="Q78" s="51">
        <v>342.55</v>
      </c>
      <c r="R78" s="51">
        <v>336.79</v>
      </c>
      <c r="S78" s="51">
        <v>336.79</v>
      </c>
      <c r="T78" s="51">
        <v>336.79</v>
      </c>
      <c r="U78" s="51">
        <v>336.79</v>
      </c>
      <c r="V78" s="51">
        <v>336.79</v>
      </c>
      <c r="W78" s="51">
        <v>336.79</v>
      </c>
      <c r="X78" s="51"/>
      <c r="Y78" s="51">
        <f>ROUND(SUM(H78:X78),5)</f>
        <v>3849.19</v>
      </c>
      <c r="Z78" s="51">
        <v>3300</v>
      </c>
      <c r="AA78" s="60">
        <v>4100</v>
      </c>
      <c r="AB78" s="102" t="s">
        <v>256</v>
      </c>
    </row>
    <row r="79" spans="1:28" ht="15" thickBot="1" x14ac:dyDescent="0.35">
      <c r="A79" s="50"/>
      <c r="B79" s="50"/>
      <c r="C79" s="50"/>
      <c r="D79" s="50"/>
      <c r="E79" s="50"/>
      <c r="F79" s="50"/>
      <c r="G79" s="50" t="s">
        <v>135</v>
      </c>
      <c r="H79" s="52"/>
      <c r="I79" s="52"/>
      <c r="J79" s="52"/>
      <c r="K79" s="52"/>
      <c r="L79" s="52">
        <v>0</v>
      </c>
      <c r="M79" s="52">
        <v>563.13</v>
      </c>
      <c r="N79" s="52">
        <v>558</v>
      </c>
      <c r="O79" s="52">
        <v>564.51</v>
      </c>
      <c r="P79" s="52">
        <v>381.22</v>
      </c>
      <c r="Q79" s="52">
        <v>394.29</v>
      </c>
      <c r="R79" s="52">
        <v>348.74</v>
      </c>
      <c r="S79" s="52">
        <v>330.04</v>
      </c>
      <c r="T79" s="52">
        <v>387.21</v>
      </c>
      <c r="U79" s="52">
        <v>320.44</v>
      </c>
      <c r="V79" s="52">
        <v>448.73</v>
      </c>
      <c r="W79" s="52">
        <v>490.16</v>
      </c>
      <c r="X79" s="52"/>
      <c r="Y79" s="52">
        <f>ROUND(SUM(H79:X79),5)</f>
        <v>4786.47</v>
      </c>
      <c r="Z79" s="52">
        <v>5000</v>
      </c>
      <c r="AA79" s="59">
        <v>5500</v>
      </c>
      <c r="AB79" s="103"/>
    </row>
    <row r="80" spans="1:28" x14ac:dyDescent="0.3">
      <c r="A80" s="50"/>
      <c r="B80" s="50"/>
      <c r="C80" s="50"/>
      <c r="D80" s="50"/>
      <c r="E80" s="50"/>
      <c r="F80" s="50" t="s">
        <v>136</v>
      </c>
      <c r="G80" s="50"/>
      <c r="H80" s="51"/>
      <c r="I80" s="51"/>
      <c r="J80" s="51"/>
      <c r="K80" s="51"/>
      <c r="L80" s="51">
        <f t="shared" ref="L80:W80" si="16">ROUND(SUM(L77:L79),5)</f>
        <v>265.27999999999997</v>
      </c>
      <c r="M80" s="51">
        <f t="shared" si="16"/>
        <v>892.21</v>
      </c>
      <c r="N80" s="51">
        <f t="shared" si="16"/>
        <v>855.18</v>
      </c>
      <c r="O80" s="51">
        <f t="shared" si="16"/>
        <v>861.69</v>
      </c>
      <c r="P80" s="51">
        <f t="shared" si="16"/>
        <v>678.4</v>
      </c>
      <c r="Q80" s="51">
        <f t="shared" si="16"/>
        <v>736.84</v>
      </c>
      <c r="R80" s="51">
        <f t="shared" si="16"/>
        <v>685.53</v>
      </c>
      <c r="S80" s="51">
        <f t="shared" si="16"/>
        <v>666.83</v>
      </c>
      <c r="T80" s="51">
        <f t="shared" si="16"/>
        <v>724</v>
      </c>
      <c r="U80" s="51">
        <f t="shared" si="16"/>
        <v>657.23</v>
      </c>
      <c r="V80" s="51">
        <f t="shared" si="16"/>
        <v>785.52</v>
      </c>
      <c r="W80" s="51">
        <f t="shared" si="16"/>
        <v>826.95</v>
      </c>
      <c r="X80" s="51"/>
      <c r="Y80" s="51">
        <f>ROUND(SUM(H80:X80),5)</f>
        <v>8635.66</v>
      </c>
      <c r="Z80" s="51">
        <f>ROUND(SUM(Z77:Z79),5)</f>
        <v>8300</v>
      </c>
      <c r="AA80" s="60">
        <f>ROUND(SUM(AA77:AA79),5)</f>
        <v>9600</v>
      </c>
      <c r="AB80" s="102"/>
    </row>
    <row r="81" spans="1:28" x14ac:dyDescent="0.3">
      <c r="A81" s="50"/>
      <c r="B81" s="50"/>
      <c r="C81" s="50"/>
      <c r="D81" s="50"/>
      <c r="E81" s="50"/>
      <c r="F81" s="50"/>
      <c r="G81" s="50"/>
      <c r="H81" s="51"/>
      <c r="I81" s="51"/>
      <c r="J81" s="51"/>
      <c r="K81" s="51"/>
      <c r="L81" s="51"/>
      <c r="M81" s="51"/>
      <c r="N81" s="51"/>
      <c r="O81" s="51"/>
      <c r="P81" s="51"/>
      <c r="Q81" s="51"/>
      <c r="R81" s="51"/>
      <c r="S81" s="51"/>
      <c r="T81" s="51"/>
      <c r="U81" s="51"/>
      <c r="V81" s="51"/>
      <c r="W81" s="51"/>
      <c r="X81" s="51"/>
      <c r="Y81" s="51"/>
      <c r="Z81" s="51"/>
      <c r="AA81" s="60"/>
      <c r="AB81" s="102"/>
    </row>
    <row r="82" spans="1:28" x14ac:dyDescent="0.3">
      <c r="A82" s="50"/>
      <c r="B82" s="50"/>
      <c r="C82" s="50"/>
      <c r="D82" s="50"/>
      <c r="E82" s="50"/>
      <c r="F82" s="50"/>
      <c r="G82" s="50"/>
      <c r="H82" s="51"/>
      <c r="I82" s="51"/>
      <c r="J82" s="51"/>
      <c r="K82" s="51"/>
      <c r="L82" s="51"/>
      <c r="M82" s="51"/>
      <c r="N82" s="51"/>
      <c r="O82" s="51"/>
      <c r="P82" s="51"/>
      <c r="Q82" s="51"/>
      <c r="R82" s="51"/>
      <c r="S82" s="51"/>
      <c r="T82" s="51"/>
      <c r="U82" s="51"/>
      <c r="V82" s="51"/>
      <c r="W82" s="51"/>
      <c r="X82" s="51"/>
      <c r="Y82" s="51"/>
      <c r="Z82" s="51"/>
      <c r="AA82" s="60"/>
      <c r="AB82" s="102"/>
    </row>
    <row r="83" spans="1:28" x14ac:dyDescent="0.3">
      <c r="A83" s="50"/>
      <c r="B83" s="50"/>
      <c r="C83" s="50"/>
      <c r="D83" s="50"/>
      <c r="E83" s="50"/>
      <c r="F83" s="50"/>
      <c r="G83" s="50"/>
      <c r="H83" s="51"/>
      <c r="I83" s="51"/>
      <c r="J83" s="51"/>
      <c r="K83" s="51"/>
      <c r="L83" s="51"/>
      <c r="M83" s="51"/>
      <c r="N83" s="51"/>
      <c r="O83" s="51"/>
      <c r="P83" s="51"/>
      <c r="Q83" s="51"/>
      <c r="R83" s="51"/>
      <c r="S83" s="51"/>
      <c r="T83" s="51"/>
      <c r="U83" s="51"/>
      <c r="V83" s="51"/>
      <c r="W83" s="51"/>
      <c r="X83" s="51"/>
      <c r="Y83" s="51"/>
      <c r="Z83" s="51"/>
      <c r="AA83" s="60"/>
      <c r="AB83" s="102"/>
    </row>
    <row r="84" spans="1:28" x14ac:dyDescent="0.3">
      <c r="A84" s="50"/>
      <c r="B84" s="50"/>
      <c r="C84" s="50"/>
      <c r="D84" s="50"/>
      <c r="E84" s="50"/>
      <c r="F84" s="50"/>
      <c r="G84" s="50"/>
      <c r="H84" s="51"/>
      <c r="I84" s="51"/>
      <c r="J84" s="51"/>
      <c r="K84" s="51"/>
      <c r="L84" s="51"/>
      <c r="M84" s="51"/>
      <c r="N84" s="51"/>
      <c r="O84" s="51"/>
      <c r="P84" s="51"/>
      <c r="Q84" s="51"/>
      <c r="R84" s="51"/>
      <c r="S84" s="51"/>
      <c r="T84" s="51"/>
      <c r="U84" s="51"/>
      <c r="V84" s="51"/>
      <c r="W84" s="51"/>
      <c r="X84" s="51"/>
      <c r="Y84" s="51"/>
      <c r="Z84" s="51"/>
      <c r="AA84" s="60"/>
      <c r="AB84" s="102"/>
    </row>
    <row r="85" spans="1:28" x14ac:dyDescent="0.3">
      <c r="A85" s="50"/>
      <c r="B85" s="50"/>
      <c r="C85" s="50"/>
      <c r="D85" s="50"/>
      <c r="E85" s="50"/>
      <c r="F85" s="50"/>
      <c r="G85" s="50"/>
      <c r="H85" s="51"/>
      <c r="I85" s="51"/>
      <c r="J85" s="51"/>
      <c r="K85" s="51"/>
      <c r="L85" s="51"/>
      <c r="M85" s="51"/>
      <c r="N85" s="51"/>
      <c r="O85" s="51"/>
      <c r="P85" s="51"/>
      <c r="Q85" s="51"/>
      <c r="R85" s="51"/>
      <c r="S85" s="51"/>
      <c r="T85" s="51"/>
      <c r="U85" s="51"/>
      <c r="V85" s="51"/>
      <c r="W85" s="51"/>
      <c r="X85" s="51"/>
      <c r="Y85" s="51"/>
      <c r="Z85" s="51"/>
      <c r="AA85" s="60"/>
      <c r="AB85" s="102"/>
    </row>
    <row r="86" spans="1:28" x14ac:dyDescent="0.3">
      <c r="A86" s="50"/>
      <c r="B86" s="50"/>
      <c r="C86" s="50"/>
      <c r="D86" s="50"/>
      <c r="E86" s="50"/>
      <c r="F86" s="50"/>
      <c r="G86" s="50"/>
      <c r="H86" s="51"/>
      <c r="I86" s="51"/>
      <c r="J86" s="51"/>
      <c r="K86" s="51"/>
      <c r="L86" s="51"/>
      <c r="M86" s="51"/>
      <c r="N86" s="51"/>
      <c r="O86" s="51"/>
      <c r="P86" s="51"/>
      <c r="Q86" s="51"/>
      <c r="R86" s="51"/>
      <c r="S86" s="51"/>
      <c r="T86" s="51"/>
      <c r="U86" s="51"/>
      <c r="V86" s="51"/>
      <c r="W86" s="51"/>
      <c r="X86" s="51"/>
      <c r="Y86" s="51"/>
      <c r="Z86" s="51"/>
      <c r="AA86" s="60"/>
      <c r="AB86" s="102"/>
    </row>
    <row r="87" spans="1:28" x14ac:dyDescent="0.3">
      <c r="A87" s="50"/>
      <c r="B87" s="50"/>
      <c r="C87" s="50"/>
      <c r="D87" s="50"/>
      <c r="E87" s="50"/>
      <c r="F87" s="50" t="s">
        <v>137</v>
      </c>
      <c r="G87" s="50"/>
      <c r="H87" s="51"/>
      <c r="I87" s="51"/>
      <c r="J87" s="51"/>
      <c r="K87" s="51"/>
      <c r="L87" s="51"/>
      <c r="M87" s="51"/>
      <c r="N87" s="51"/>
      <c r="O87" s="51"/>
      <c r="P87" s="51"/>
      <c r="Q87" s="51"/>
      <c r="R87" s="51"/>
      <c r="S87" s="51"/>
      <c r="T87" s="51"/>
      <c r="U87" s="51"/>
      <c r="V87" s="51"/>
      <c r="W87" s="51"/>
      <c r="X87" s="51"/>
      <c r="Y87" s="51"/>
      <c r="Z87" s="51"/>
      <c r="AA87" s="60"/>
      <c r="AB87" s="102"/>
    </row>
    <row r="88" spans="1:28" x14ac:dyDescent="0.3">
      <c r="A88" s="50"/>
      <c r="B88" s="50"/>
      <c r="C88" s="50"/>
      <c r="D88" s="50"/>
      <c r="E88" s="50"/>
      <c r="F88" s="50"/>
      <c r="G88" s="50" t="s">
        <v>138</v>
      </c>
      <c r="H88" s="51"/>
      <c r="I88" s="51"/>
      <c r="J88" s="51"/>
      <c r="K88" s="51"/>
      <c r="L88" s="51">
        <v>0</v>
      </c>
      <c r="M88" s="51">
        <v>750</v>
      </c>
      <c r="N88" s="51">
        <v>750</v>
      </c>
      <c r="O88" s="51">
        <v>1500</v>
      </c>
      <c r="P88" s="51">
        <v>0</v>
      </c>
      <c r="Q88" s="51">
        <v>750</v>
      </c>
      <c r="R88" s="51">
        <v>0</v>
      </c>
      <c r="S88" s="51">
        <v>750</v>
      </c>
      <c r="T88" s="51">
        <v>750</v>
      </c>
      <c r="U88" s="51">
        <v>1500</v>
      </c>
      <c r="V88" s="51">
        <v>0</v>
      </c>
      <c r="W88" s="51">
        <v>750</v>
      </c>
      <c r="X88" s="51"/>
      <c r="Y88" s="51">
        <f t="shared" ref="Y88:Y119" si="17">ROUND(SUM(H88:X88),5)</f>
        <v>7500</v>
      </c>
      <c r="Z88" s="51">
        <v>10500</v>
      </c>
      <c r="AA88" s="60">
        <v>11250</v>
      </c>
      <c r="AB88" s="102" t="s">
        <v>252</v>
      </c>
    </row>
    <row r="89" spans="1:28" x14ac:dyDescent="0.3">
      <c r="A89" s="50"/>
      <c r="B89" s="50"/>
      <c r="C89" s="50"/>
      <c r="D89" s="50"/>
      <c r="E89" s="50"/>
      <c r="F89" s="50"/>
      <c r="G89" s="50" t="s">
        <v>139</v>
      </c>
      <c r="H89" s="51"/>
      <c r="I89" s="51"/>
      <c r="J89" s="51"/>
      <c r="K89" s="51"/>
      <c r="L89" s="51">
        <v>343.33</v>
      </c>
      <c r="M89" s="51">
        <v>145.52000000000001</v>
      </c>
      <c r="N89" s="51">
        <v>48.86</v>
      </c>
      <c r="O89" s="51">
        <v>178.2</v>
      </c>
      <c r="P89" s="51">
        <v>34.76</v>
      </c>
      <c r="Q89" s="51">
        <v>320.76</v>
      </c>
      <c r="R89" s="51">
        <v>60.83</v>
      </c>
      <c r="S89" s="51">
        <v>0</v>
      </c>
      <c r="T89" s="51">
        <v>438.46</v>
      </c>
      <c r="U89" s="51">
        <v>295.25</v>
      </c>
      <c r="V89" s="51">
        <v>206.84</v>
      </c>
      <c r="W89" s="51">
        <v>206.84</v>
      </c>
      <c r="X89" s="51"/>
      <c r="Y89" s="51">
        <f t="shared" si="17"/>
        <v>2279.65</v>
      </c>
      <c r="Z89" s="51">
        <v>3100</v>
      </c>
      <c r="AA89" s="60">
        <v>3600</v>
      </c>
      <c r="AB89" s="102" t="s">
        <v>256</v>
      </c>
    </row>
    <row r="90" spans="1:28" x14ac:dyDescent="0.3">
      <c r="A90" s="50"/>
      <c r="B90" s="50"/>
      <c r="C90" s="50"/>
      <c r="D90" s="50"/>
      <c r="E90" s="50"/>
      <c r="F90" s="50"/>
      <c r="G90" s="50" t="s">
        <v>140</v>
      </c>
      <c r="H90" s="51"/>
      <c r="I90" s="51"/>
      <c r="J90" s="51"/>
      <c r="K90" s="51"/>
      <c r="L90" s="51">
        <v>241.34</v>
      </c>
      <c r="M90" s="51">
        <v>372.18</v>
      </c>
      <c r="N90" s="51">
        <v>296.32</v>
      </c>
      <c r="O90" s="51">
        <v>0</v>
      </c>
      <c r="P90" s="51">
        <v>517.34</v>
      </c>
      <c r="Q90" s="51">
        <v>256.20999999999998</v>
      </c>
      <c r="R90" s="51">
        <v>256.41000000000003</v>
      </c>
      <c r="S90" s="51">
        <v>256.41000000000003</v>
      </c>
      <c r="T90" s="51">
        <v>256.41000000000003</v>
      </c>
      <c r="U90" s="51">
        <v>517.94000000000005</v>
      </c>
      <c r="V90" s="51">
        <v>0</v>
      </c>
      <c r="W90" s="51">
        <v>256.47000000000003</v>
      </c>
      <c r="X90" s="51"/>
      <c r="Y90" s="51">
        <f t="shared" si="17"/>
        <v>3227.03</v>
      </c>
      <c r="Z90" s="51">
        <v>3900</v>
      </c>
      <c r="AA90" s="60">
        <v>3300</v>
      </c>
      <c r="AB90" s="102"/>
    </row>
    <row r="91" spans="1:28" x14ac:dyDescent="0.3">
      <c r="A91" s="50"/>
      <c r="B91" s="50"/>
      <c r="C91" s="50"/>
      <c r="D91" s="50"/>
      <c r="E91" s="50"/>
      <c r="F91" s="50"/>
      <c r="G91" s="50" t="s">
        <v>141</v>
      </c>
      <c r="H91" s="51"/>
      <c r="I91" s="51"/>
      <c r="J91" s="51"/>
      <c r="K91" s="51"/>
      <c r="L91" s="51">
        <v>0</v>
      </c>
      <c r="M91" s="51">
        <v>0</v>
      </c>
      <c r="N91" s="51">
        <v>0</v>
      </c>
      <c r="O91" s="51">
        <v>0</v>
      </c>
      <c r="P91" s="51">
        <v>0</v>
      </c>
      <c r="Q91" s="51">
        <v>0</v>
      </c>
      <c r="R91" s="51">
        <v>0</v>
      </c>
      <c r="S91" s="51">
        <v>0</v>
      </c>
      <c r="T91" s="51">
        <v>0</v>
      </c>
      <c r="U91" s="51">
        <v>0</v>
      </c>
      <c r="V91" s="51">
        <v>0</v>
      </c>
      <c r="W91" s="51">
        <v>47.2</v>
      </c>
      <c r="X91" s="51"/>
      <c r="Y91" s="51">
        <f t="shared" si="17"/>
        <v>47.2</v>
      </c>
      <c r="Z91" s="51">
        <v>1100</v>
      </c>
      <c r="AA91" s="60">
        <v>0</v>
      </c>
      <c r="AB91" s="102" t="s">
        <v>254</v>
      </c>
    </row>
    <row r="92" spans="1:28" x14ac:dyDescent="0.3">
      <c r="A92" s="50"/>
      <c r="B92" s="50"/>
      <c r="C92" s="50"/>
      <c r="D92" s="50"/>
      <c r="E92" s="50"/>
      <c r="F92" s="50"/>
      <c r="G92" s="50" t="s">
        <v>142</v>
      </c>
      <c r="H92" s="51"/>
      <c r="I92" s="51"/>
      <c r="J92" s="51"/>
      <c r="K92" s="51"/>
      <c r="L92" s="51">
        <v>1196.9100000000001</v>
      </c>
      <c r="M92" s="51">
        <v>1196.9100000000001</v>
      </c>
      <c r="N92" s="51">
        <v>1196.9100000000001</v>
      </c>
      <c r="O92" s="51">
        <v>1196.9100000000001</v>
      </c>
      <c r="P92" s="51">
        <v>1196.9100000000001</v>
      </c>
      <c r="Q92" s="51">
        <v>1196.9100000000001</v>
      </c>
      <c r="R92" s="51">
        <v>1196.9100000000001</v>
      </c>
      <c r="S92" s="51">
        <v>1196.9100000000001</v>
      </c>
      <c r="T92" s="51">
        <v>1196.9100000000001</v>
      </c>
      <c r="U92" s="51">
        <v>1196.9100000000001</v>
      </c>
      <c r="V92" s="51">
        <v>1196.9100000000001</v>
      </c>
      <c r="W92" s="51">
        <v>1196.8900000000001</v>
      </c>
      <c r="X92" s="51"/>
      <c r="Y92" s="51">
        <f t="shared" si="17"/>
        <v>14362.9</v>
      </c>
      <c r="Z92" s="51">
        <v>14400</v>
      </c>
      <c r="AA92" s="84">
        <v>15900</v>
      </c>
      <c r="AB92" s="102" t="s">
        <v>262</v>
      </c>
    </row>
    <row r="93" spans="1:28" x14ac:dyDescent="0.3">
      <c r="A93" s="50"/>
      <c r="B93" s="50"/>
      <c r="C93" s="50"/>
      <c r="D93" s="50"/>
      <c r="E93" s="50"/>
      <c r="F93" s="50"/>
      <c r="G93" s="50" t="s">
        <v>143</v>
      </c>
      <c r="H93" s="51"/>
      <c r="I93" s="51"/>
      <c r="J93" s="51"/>
      <c r="K93" s="51"/>
      <c r="L93" s="51">
        <v>120</v>
      </c>
      <c r="M93" s="51">
        <v>75</v>
      </c>
      <c r="N93" s="51">
        <v>0</v>
      </c>
      <c r="O93" s="51">
        <v>0</v>
      </c>
      <c r="P93" s="51">
        <v>395</v>
      </c>
      <c r="Q93" s="51">
        <v>1230</v>
      </c>
      <c r="R93" s="51">
        <v>584</v>
      </c>
      <c r="S93" s="51">
        <v>0</v>
      </c>
      <c r="T93" s="51">
        <v>0</v>
      </c>
      <c r="U93" s="51">
        <v>0</v>
      </c>
      <c r="V93" s="51">
        <v>0</v>
      </c>
      <c r="W93" s="51">
        <v>0</v>
      </c>
      <c r="X93" s="51"/>
      <c r="Y93" s="51">
        <f t="shared" si="17"/>
        <v>2404</v>
      </c>
      <c r="Z93" s="51">
        <v>2600</v>
      </c>
      <c r="AA93" s="60">
        <v>2600</v>
      </c>
      <c r="AB93" s="102"/>
    </row>
    <row r="94" spans="1:28" x14ac:dyDescent="0.3">
      <c r="A94" s="50"/>
      <c r="B94" s="50"/>
      <c r="C94" s="50"/>
      <c r="D94" s="50"/>
      <c r="E94" s="50"/>
      <c r="F94" s="50"/>
      <c r="G94" s="50" t="s">
        <v>144</v>
      </c>
      <c r="H94" s="51"/>
      <c r="I94" s="51"/>
      <c r="J94" s="51"/>
      <c r="K94" s="51"/>
      <c r="L94" s="51">
        <v>21</v>
      </c>
      <c r="M94" s="51">
        <v>21</v>
      </c>
      <c r="N94" s="51">
        <v>21</v>
      </c>
      <c r="O94" s="51">
        <v>56</v>
      </c>
      <c r="P94" s="51">
        <v>21</v>
      </c>
      <c r="Q94" s="51">
        <v>21</v>
      </c>
      <c r="R94" s="51">
        <v>21</v>
      </c>
      <c r="S94" s="51">
        <v>16</v>
      </c>
      <c r="T94" s="51">
        <v>16</v>
      </c>
      <c r="U94" s="51">
        <v>16</v>
      </c>
      <c r="V94" s="51">
        <v>16</v>
      </c>
      <c r="W94" s="51">
        <v>16</v>
      </c>
      <c r="X94" s="51"/>
      <c r="Y94" s="51">
        <f t="shared" si="17"/>
        <v>262</v>
      </c>
      <c r="Z94" s="51">
        <v>800</v>
      </c>
      <c r="AA94" s="60">
        <v>300</v>
      </c>
      <c r="AB94" s="102"/>
    </row>
    <row r="95" spans="1:28" x14ac:dyDescent="0.3">
      <c r="A95" s="50"/>
      <c r="B95" s="50"/>
      <c r="C95" s="50"/>
      <c r="D95" s="50"/>
      <c r="E95" s="50"/>
      <c r="F95" s="50"/>
      <c r="G95" s="50" t="s">
        <v>145</v>
      </c>
      <c r="H95" s="51"/>
      <c r="I95" s="51"/>
      <c r="J95" s="51"/>
      <c r="K95" s="51"/>
      <c r="L95" s="51">
        <v>0</v>
      </c>
      <c r="M95" s="51">
        <v>0</v>
      </c>
      <c r="N95" s="51">
        <v>0</v>
      </c>
      <c r="O95" s="51">
        <v>0</v>
      </c>
      <c r="P95" s="51">
        <v>837.34</v>
      </c>
      <c r="Q95" s="51">
        <v>0</v>
      </c>
      <c r="R95" s="51">
        <v>0</v>
      </c>
      <c r="S95" s="51">
        <v>0</v>
      </c>
      <c r="T95" s="51">
        <v>0</v>
      </c>
      <c r="U95" s="51">
        <v>0</v>
      </c>
      <c r="V95" s="51">
        <v>261</v>
      </c>
      <c r="W95" s="51">
        <v>0</v>
      </c>
      <c r="X95" s="51"/>
      <c r="Y95" s="51">
        <f t="shared" si="17"/>
        <v>1098.3399999999999</v>
      </c>
      <c r="Z95" s="51">
        <v>1500</v>
      </c>
      <c r="AA95" s="60">
        <v>2000</v>
      </c>
      <c r="AB95" s="102" t="s">
        <v>265</v>
      </c>
    </row>
    <row r="96" spans="1:28" x14ac:dyDescent="0.3">
      <c r="A96" s="50"/>
      <c r="B96" s="50"/>
      <c r="C96" s="50"/>
      <c r="D96" s="50"/>
      <c r="E96" s="50"/>
      <c r="F96" s="50"/>
      <c r="G96" s="50" t="s">
        <v>146</v>
      </c>
      <c r="H96" s="51"/>
      <c r="I96" s="51"/>
      <c r="J96" s="51"/>
      <c r="K96" s="51"/>
      <c r="L96" s="51">
        <v>2.99</v>
      </c>
      <c r="M96" s="51">
        <v>488.86</v>
      </c>
      <c r="N96" s="51">
        <v>346.22</v>
      </c>
      <c r="O96" s="51">
        <v>418.45</v>
      </c>
      <c r="P96" s="51">
        <v>349.26</v>
      </c>
      <c r="Q96" s="51">
        <v>350.07</v>
      </c>
      <c r="R96" s="51">
        <v>620.41999999999996</v>
      </c>
      <c r="S96" s="51">
        <v>349.84</v>
      </c>
      <c r="T96" s="51">
        <v>350.02</v>
      </c>
      <c r="U96" s="51">
        <v>1129.01</v>
      </c>
      <c r="V96" s="51">
        <v>355.87</v>
      </c>
      <c r="W96" s="51">
        <v>2.99</v>
      </c>
      <c r="X96" s="51"/>
      <c r="Y96" s="51">
        <f t="shared" si="17"/>
        <v>4764</v>
      </c>
      <c r="Z96" s="51">
        <v>7000</v>
      </c>
      <c r="AA96" s="60">
        <v>7000</v>
      </c>
      <c r="AB96" s="102"/>
    </row>
    <row r="97" spans="1:28" x14ac:dyDescent="0.3">
      <c r="A97" s="50"/>
      <c r="B97" s="50"/>
      <c r="C97" s="50"/>
      <c r="D97" s="50"/>
      <c r="E97" s="50"/>
      <c r="F97" s="50"/>
      <c r="G97" s="50" t="s">
        <v>147</v>
      </c>
      <c r="H97" s="51"/>
      <c r="I97" s="51"/>
      <c r="J97" s="51"/>
      <c r="K97" s="51"/>
      <c r="L97" s="51">
        <v>0</v>
      </c>
      <c r="M97" s="51">
        <v>0</v>
      </c>
      <c r="N97" s="51">
        <v>0</v>
      </c>
      <c r="O97" s="51">
        <v>0</v>
      </c>
      <c r="P97" s="51">
        <v>0</v>
      </c>
      <c r="Q97" s="51">
        <v>0</v>
      </c>
      <c r="R97" s="51">
        <v>0</v>
      </c>
      <c r="S97" s="51">
        <v>0</v>
      </c>
      <c r="T97" s="51">
        <v>0</v>
      </c>
      <c r="U97" s="51">
        <v>0</v>
      </c>
      <c r="V97" s="51">
        <v>89.84</v>
      </c>
      <c r="W97" s="51">
        <v>134.16</v>
      </c>
      <c r="X97" s="51"/>
      <c r="Y97" s="51">
        <f t="shared" si="17"/>
        <v>224</v>
      </c>
      <c r="Z97" s="51">
        <v>1200</v>
      </c>
      <c r="AA97" s="60">
        <v>0</v>
      </c>
      <c r="AB97" s="102" t="s">
        <v>254</v>
      </c>
    </row>
    <row r="98" spans="1:28" x14ac:dyDescent="0.3">
      <c r="A98" s="50"/>
      <c r="B98" s="50"/>
      <c r="C98" s="50"/>
      <c r="D98" s="50"/>
      <c r="E98" s="50"/>
      <c r="F98" s="50"/>
      <c r="G98" s="50" t="s">
        <v>148</v>
      </c>
      <c r="H98" s="51"/>
      <c r="I98" s="51"/>
      <c r="J98" s="51"/>
      <c r="K98" s="51"/>
      <c r="L98" s="51">
        <v>195.95</v>
      </c>
      <c r="M98" s="51">
        <v>275.38</v>
      </c>
      <c r="N98" s="51">
        <v>60.79</v>
      </c>
      <c r="O98" s="51">
        <v>107.39</v>
      </c>
      <c r="P98" s="51">
        <v>191.56</v>
      </c>
      <c r="Q98" s="51">
        <v>69.58</v>
      </c>
      <c r="R98" s="51">
        <v>0</v>
      </c>
      <c r="S98" s="51">
        <v>89.08</v>
      </c>
      <c r="T98" s="51">
        <v>113.48</v>
      </c>
      <c r="U98" s="51">
        <v>162.65</v>
      </c>
      <c r="V98" s="51">
        <v>0</v>
      </c>
      <c r="W98" s="51">
        <v>0</v>
      </c>
      <c r="X98" s="51"/>
      <c r="Y98" s="51">
        <f t="shared" si="17"/>
        <v>1265.8599999999999</v>
      </c>
      <c r="Z98" s="51">
        <v>3000</v>
      </c>
      <c r="AA98" s="60">
        <v>3000</v>
      </c>
      <c r="AB98" s="102"/>
    </row>
    <row r="99" spans="1:28" x14ac:dyDescent="0.3">
      <c r="A99" s="50"/>
      <c r="B99" s="50"/>
      <c r="C99" s="50"/>
      <c r="D99" s="50"/>
      <c r="E99" s="50"/>
      <c r="F99" s="50"/>
      <c r="G99" s="50" t="s">
        <v>149</v>
      </c>
      <c r="H99" s="51"/>
      <c r="I99" s="51"/>
      <c r="J99" s="51"/>
      <c r="K99" s="51"/>
      <c r="L99" s="51">
        <v>110</v>
      </c>
      <c r="M99" s="51">
        <v>0</v>
      </c>
      <c r="N99" s="51">
        <v>136.35</v>
      </c>
      <c r="O99" s="51">
        <v>0</v>
      </c>
      <c r="P99" s="51">
        <v>0</v>
      </c>
      <c r="Q99" s="51">
        <v>0</v>
      </c>
      <c r="R99" s="51">
        <v>220</v>
      </c>
      <c r="S99" s="51">
        <v>0</v>
      </c>
      <c r="T99" s="51">
        <v>0</v>
      </c>
      <c r="U99" s="51">
        <v>44.39</v>
      </c>
      <c r="V99" s="51">
        <v>0</v>
      </c>
      <c r="W99" s="51">
        <v>0</v>
      </c>
      <c r="X99" s="51"/>
      <c r="Y99" s="51">
        <f t="shared" si="17"/>
        <v>510.74</v>
      </c>
      <c r="Z99" s="51">
        <v>1000</v>
      </c>
      <c r="AA99" s="60">
        <v>1000</v>
      </c>
      <c r="AB99" s="102"/>
    </row>
    <row r="100" spans="1:28" x14ac:dyDescent="0.3">
      <c r="A100" s="50"/>
      <c r="B100" s="50"/>
      <c r="C100" s="50"/>
      <c r="D100" s="50"/>
      <c r="E100" s="50"/>
      <c r="F100" s="50"/>
      <c r="G100" s="50" t="s">
        <v>150</v>
      </c>
      <c r="H100" s="51"/>
      <c r="I100" s="51"/>
      <c r="J100" s="51"/>
      <c r="K100" s="51"/>
      <c r="L100" s="51">
        <v>42.34</v>
      </c>
      <c r="M100" s="51">
        <v>0</v>
      </c>
      <c r="N100" s="51">
        <v>0</v>
      </c>
      <c r="O100" s="51">
        <v>0</v>
      </c>
      <c r="P100" s="51">
        <v>0</v>
      </c>
      <c r="Q100" s="51">
        <v>0</v>
      </c>
      <c r="R100" s="51">
        <v>0</v>
      </c>
      <c r="S100" s="51">
        <v>0</v>
      </c>
      <c r="T100" s="51">
        <v>0</v>
      </c>
      <c r="U100" s="51">
        <v>195.72</v>
      </c>
      <c r="V100" s="51">
        <v>0</v>
      </c>
      <c r="W100" s="51">
        <v>0</v>
      </c>
      <c r="X100" s="51"/>
      <c r="Y100" s="51">
        <f t="shared" si="17"/>
        <v>238.06</v>
      </c>
      <c r="Z100" s="51">
        <v>4000</v>
      </c>
      <c r="AA100" s="60">
        <v>2500</v>
      </c>
      <c r="AB100" s="102"/>
    </row>
    <row r="101" spans="1:28" x14ac:dyDescent="0.3">
      <c r="A101" s="50"/>
      <c r="B101" s="50"/>
      <c r="C101" s="50"/>
      <c r="D101" s="50"/>
      <c r="E101" s="50"/>
      <c r="F101" s="50"/>
      <c r="G101" s="50" t="s">
        <v>237</v>
      </c>
      <c r="H101" s="51"/>
      <c r="I101" s="51"/>
      <c r="J101" s="51"/>
      <c r="K101" s="51"/>
      <c r="L101" s="51">
        <v>0</v>
      </c>
      <c r="M101" s="51">
        <v>22.04</v>
      </c>
      <c r="N101" s="51">
        <v>0</v>
      </c>
      <c r="O101" s="51">
        <v>0</v>
      </c>
      <c r="P101" s="51">
        <v>0</v>
      </c>
      <c r="Q101" s="51">
        <v>0</v>
      </c>
      <c r="R101" s="51">
        <v>0</v>
      </c>
      <c r="S101" s="51">
        <v>0</v>
      </c>
      <c r="T101" s="51">
        <v>0</v>
      </c>
      <c r="U101" s="51">
        <v>0</v>
      </c>
      <c r="V101" s="51">
        <v>0</v>
      </c>
      <c r="W101" s="51">
        <v>0</v>
      </c>
      <c r="X101" s="51"/>
      <c r="Y101" s="51">
        <f t="shared" si="17"/>
        <v>22.04</v>
      </c>
      <c r="Z101" s="51">
        <v>0</v>
      </c>
      <c r="AA101" s="60">
        <v>2400</v>
      </c>
      <c r="AB101" s="102" t="s">
        <v>255</v>
      </c>
    </row>
    <row r="102" spans="1:28" x14ac:dyDescent="0.3">
      <c r="A102" s="50"/>
      <c r="B102" s="50"/>
      <c r="C102" s="50"/>
      <c r="D102" s="50"/>
      <c r="E102" s="50"/>
      <c r="F102" s="50"/>
      <c r="G102" s="50" t="s">
        <v>151</v>
      </c>
      <c r="H102" s="51"/>
      <c r="I102" s="51"/>
      <c r="J102" s="51"/>
      <c r="K102" s="51"/>
      <c r="L102" s="51">
        <v>116</v>
      </c>
      <c r="M102" s="51">
        <v>116</v>
      </c>
      <c r="N102" s="51">
        <v>241</v>
      </c>
      <c r="O102" s="51">
        <v>0</v>
      </c>
      <c r="P102" s="51">
        <v>115</v>
      </c>
      <c r="Q102" s="51">
        <v>115</v>
      </c>
      <c r="R102" s="51">
        <v>115</v>
      </c>
      <c r="S102" s="51">
        <v>230</v>
      </c>
      <c r="T102" s="51">
        <v>0</v>
      </c>
      <c r="U102" s="51">
        <v>115</v>
      </c>
      <c r="V102" s="51">
        <v>115</v>
      </c>
      <c r="W102" s="51">
        <v>115</v>
      </c>
      <c r="X102" s="51"/>
      <c r="Y102" s="51">
        <f t="shared" si="17"/>
        <v>1393</v>
      </c>
      <c r="Z102" s="51">
        <v>1500</v>
      </c>
      <c r="AA102" s="60">
        <v>1400</v>
      </c>
      <c r="AB102" s="102"/>
    </row>
    <row r="103" spans="1:28" x14ac:dyDescent="0.3">
      <c r="A103" s="50"/>
      <c r="B103" s="50"/>
      <c r="C103" s="50"/>
      <c r="D103" s="50"/>
      <c r="E103" s="50"/>
      <c r="F103" s="50"/>
      <c r="G103" s="50" t="s">
        <v>152</v>
      </c>
      <c r="H103" s="51"/>
      <c r="I103" s="51"/>
      <c r="J103" s="51"/>
      <c r="K103" s="51"/>
      <c r="L103" s="51">
        <v>278.04000000000002</v>
      </c>
      <c r="M103" s="51">
        <v>270.92</v>
      </c>
      <c r="N103" s="51">
        <v>259.54000000000002</v>
      </c>
      <c r="O103" s="51">
        <v>435.49</v>
      </c>
      <c r="P103" s="51">
        <v>221.98</v>
      </c>
      <c r="Q103" s="51">
        <v>279.07</v>
      </c>
      <c r="R103" s="51">
        <v>425.18</v>
      </c>
      <c r="S103" s="51">
        <v>276.11</v>
      </c>
      <c r="T103" s="51">
        <v>276.11</v>
      </c>
      <c r="U103" s="51">
        <v>463.17</v>
      </c>
      <c r="V103" s="51">
        <v>237.68</v>
      </c>
      <c r="W103" s="51">
        <v>270.11</v>
      </c>
      <c r="X103" s="51"/>
      <c r="Y103" s="51">
        <f t="shared" si="17"/>
        <v>3693.4</v>
      </c>
      <c r="Z103" s="51">
        <v>4200</v>
      </c>
      <c r="AA103" s="60">
        <v>4100</v>
      </c>
      <c r="AB103" s="102"/>
    </row>
    <row r="104" spans="1:28" x14ac:dyDescent="0.3">
      <c r="A104" s="50"/>
      <c r="B104" s="50"/>
      <c r="C104" s="50"/>
      <c r="D104" s="50"/>
      <c r="E104" s="50"/>
      <c r="F104" s="50"/>
      <c r="G104" s="50" t="s">
        <v>153</v>
      </c>
      <c r="H104" s="51"/>
      <c r="I104" s="51"/>
      <c r="J104" s="51"/>
      <c r="K104" s="51"/>
      <c r="L104" s="51">
        <v>0</v>
      </c>
      <c r="M104" s="51">
        <v>8240</v>
      </c>
      <c r="N104" s="51">
        <v>2060</v>
      </c>
      <c r="O104" s="51">
        <v>0</v>
      </c>
      <c r="P104" s="51">
        <v>0</v>
      </c>
      <c r="Q104" s="51">
        <v>0</v>
      </c>
      <c r="R104" s="51">
        <v>0</v>
      </c>
      <c r="S104" s="51">
        <v>0</v>
      </c>
      <c r="T104" s="51">
        <v>0</v>
      </c>
      <c r="U104" s="51">
        <v>0</v>
      </c>
      <c r="V104" s="51">
        <v>0</v>
      </c>
      <c r="W104" s="51">
        <v>0</v>
      </c>
      <c r="X104" s="51"/>
      <c r="Y104" s="51">
        <f t="shared" si="17"/>
        <v>10300</v>
      </c>
      <c r="Z104" s="51">
        <v>12000</v>
      </c>
      <c r="AA104" s="60">
        <v>11000</v>
      </c>
      <c r="AB104" s="102"/>
    </row>
    <row r="105" spans="1:28" x14ac:dyDescent="0.3">
      <c r="A105" s="50"/>
      <c r="B105" s="50"/>
      <c r="C105" s="50"/>
      <c r="D105" s="50"/>
      <c r="E105" s="50"/>
      <c r="F105" s="50"/>
      <c r="G105" s="50" t="s">
        <v>154</v>
      </c>
      <c r="H105" s="51"/>
      <c r="I105" s="51"/>
      <c r="J105" s="51"/>
      <c r="K105" s="51"/>
      <c r="L105" s="51">
        <v>1023.75</v>
      </c>
      <c r="M105" s="51">
        <v>1102.5</v>
      </c>
      <c r="N105" s="51">
        <v>1155</v>
      </c>
      <c r="O105" s="51">
        <v>551.25</v>
      </c>
      <c r="P105" s="51">
        <v>813.75</v>
      </c>
      <c r="Q105" s="51">
        <v>341.25</v>
      </c>
      <c r="R105" s="51">
        <v>446.25</v>
      </c>
      <c r="S105" s="51">
        <v>632.5</v>
      </c>
      <c r="T105" s="51">
        <v>797.5</v>
      </c>
      <c r="U105" s="51">
        <v>972.9</v>
      </c>
      <c r="V105" s="51">
        <v>742.5</v>
      </c>
      <c r="W105" s="51">
        <v>440</v>
      </c>
      <c r="X105" s="51"/>
      <c r="Y105" s="51">
        <f t="shared" si="17"/>
        <v>9019.15</v>
      </c>
      <c r="Z105" s="51">
        <v>8500</v>
      </c>
      <c r="AA105" s="60">
        <v>9500</v>
      </c>
      <c r="AB105" s="102" t="s">
        <v>254</v>
      </c>
    </row>
    <row r="106" spans="1:28" x14ac:dyDescent="0.3">
      <c r="A106" s="50"/>
      <c r="B106" s="50"/>
      <c r="C106" s="50"/>
      <c r="D106" s="50"/>
      <c r="E106" s="50"/>
      <c r="F106" s="50"/>
      <c r="G106" s="50" t="s">
        <v>203</v>
      </c>
      <c r="H106" s="51"/>
      <c r="I106" s="51"/>
      <c r="J106" s="51"/>
      <c r="K106" s="51"/>
      <c r="L106" s="51">
        <v>0</v>
      </c>
      <c r="M106" s="51">
        <v>0</v>
      </c>
      <c r="N106" s="51">
        <v>0</v>
      </c>
      <c r="O106" s="51">
        <v>0</v>
      </c>
      <c r="P106" s="51">
        <v>0</v>
      </c>
      <c r="Q106" s="51">
        <v>0</v>
      </c>
      <c r="R106" s="51">
        <v>0</v>
      </c>
      <c r="S106" s="51">
        <v>0</v>
      </c>
      <c r="T106" s="51">
        <v>0</v>
      </c>
      <c r="U106" s="51">
        <v>0</v>
      </c>
      <c r="V106" s="51">
        <v>0</v>
      </c>
      <c r="W106" s="51">
        <v>0</v>
      </c>
      <c r="X106" s="51"/>
      <c r="Y106" s="51">
        <f t="shared" si="17"/>
        <v>0</v>
      </c>
      <c r="Z106" s="51">
        <v>9000</v>
      </c>
      <c r="AA106" s="60">
        <v>9000</v>
      </c>
      <c r="AB106" s="102"/>
    </row>
    <row r="107" spans="1:28" x14ac:dyDescent="0.3">
      <c r="A107" s="50"/>
      <c r="B107" s="50"/>
      <c r="C107" s="50"/>
      <c r="D107" s="50"/>
      <c r="E107" s="50"/>
      <c r="F107" s="50"/>
      <c r="G107" s="50" t="s">
        <v>238</v>
      </c>
      <c r="H107" s="51"/>
      <c r="I107" s="51"/>
      <c r="J107" s="51"/>
      <c r="K107" s="51"/>
      <c r="L107" s="51">
        <v>0</v>
      </c>
      <c r="M107" s="51">
        <v>0</v>
      </c>
      <c r="N107" s="51">
        <v>0</v>
      </c>
      <c r="O107" s="51">
        <v>0</v>
      </c>
      <c r="P107" s="51">
        <v>0</v>
      </c>
      <c r="Q107" s="51">
        <v>0</v>
      </c>
      <c r="R107" s="51">
        <v>375</v>
      </c>
      <c r="S107" s="51">
        <v>0</v>
      </c>
      <c r="T107" s="51">
        <v>0</v>
      </c>
      <c r="U107" s="51">
        <v>0</v>
      </c>
      <c r="V107" s="51">
        <v>0</v>
      </c>
      <c r="W107" s="51">
        <v>0</v>
      </c>
      <c r="X107" s="51"/>
      <c r="Y107" s="51">
        <f t="shared" si="17"/>
        <v>375</v>
      </c>
      <c r="Z107" s="51">
        <v>200</v>
      </c>
      <c r="AA107" s="60">
        <v>400</v>
      </c>
      <c r="AB107" s="102" t="s">
        <v>256</v>
      </c>
    </row>
    <row r="108" spans="1:28" x14ac:dyDescent="0.3">
      <c r="A108" s="50"/>
      <c r="B108" s="50"/>
      <c r="C108" s="50"/>
      <c r="D108" s="50"/>
      <c r="E108" s="50"/>
      <c r="F108" s="50"/>
      <c r="G108" s="50" t="s">
        <v>155</v>
      </c>
      <c r="H108" s="51"/>
      <c r="I108" s="51"/>
      <c r="J108" s="51"/>
      <c r="K108" s="51"/>
      <c r="L108" s="51">
        <v>540</v>
      </c>
      <c r="M108" s="51">
        <v>60</v>
      </c>
      <c r="N108" s="51">
        <v>0</v>
      </c>
      <c r="O108" s="51">
        <v>0</v>
      </c>
      <c r="P108" s="51">
        <v>650</v>
      </c>
      <c r="Q108" s="51">
        <v>1360</v>
      </c>
      <c r="R108" s="51">
        <v>170</v>
      </c>
      <c r="S108" s="51">
        <v>60</v>
      </c>
      <c r="T108" s="51">
        <v>1850</v>
      </c>
      <c r="U108" s="51">
        <v>0</v>
      </c>
      <c r="V108" s="51">
        <v>1700</v>
      </c>
      <c r="W108" s="51">
        <v>0</v>
      </c>
      <c r="X108" s="51"/>
      <c r="Y108" s="51">
        <f t="shared" si="17"/>
        <v>6390</v>
      </c>
      <c r="Z108" s="51">
        <v>30000</v>
      </c>
      <c r="AA108" s="60">
        <v>30000</v>
      </c>
      <c r="AB108" s="102" t="s">
        <v>257</v>
      </c>
    </row>
    <row r="109" spans="1:28" x14ac:dyDescent="0.3">
      <c r="A109" s="50"/>
      <c r="B109" s="50"/>
      <c r="C109" s="50"/>
      <c r="D109" s="50"/>
      <c r="E109" s="50"/>
      <c r="F109" s="50"/>
      <c r="G109" s="50" t="s">
        <v>156</v>
      </c>
      <c r="H109" s="51"/>
      <c r="I109" s="51"/>
      <c r="J109" s="51"/>
      <c r="K109" s="51"/>
      <c r="L109" s="51">
        <v>445.33</v>
      </c>
      <c r="M109" s="51">
        <v>445.33</v>
      </c>
      <c r="N109" s="51">
        <v>445.33</v>
      </c>
      <c r="O109" s="51">
        <v>365.4</v>
      </c>
      <c r="P109" s="51">
        <v>365.4</v>
      </c>
      <c r="Q109" s="51">
        <v>365.4</v>
      </c>
      <c r="R109" s="51">
        <v>445.33</v>
      </c>
      <c r="S109" s="51">
        <v>445.33</v>
      </c>
      <c r="T109" s="51">
        <v>445.33</v>
      </c>
      <c r="U109" s="51">
        <v>445.33</v>
      </c>
      <c r="V109" s="51">
        <v>445.33</v>
      </c>
      <c r="W109" s="51">
        <v>445.33</v>
      </c>
      <c r="X109" s="51"/>
      <c r="Y109" s="51">
        <f t="shared" si="17"/>
        <v>5104.17</v>
      </c>
      <c r="Z109" s="51">
        <v>5400</v>
      </c>
      <c r="AA109" s="60">
        <v>5400</v>
      </c>
      <c r="AB109" s="102"/>
    </row>
    <row r="110" spans="1:28" x14ac:dyDescent="0.3">
      <c r="A110" s="50"/>
      <c r="B110" s="50"/>
      <c r="C110" s="50"/>
      <c r="D110" s="50"/>
      <c r="E110" s="50"/>
      <c r="F110" s="50"/>
      <c r="G110" s="50" t="s">
        <v>157</v>
      </c>
      <c r="H110" s="51"/>
      <c r="I110" s="51"/>
      <c r="J110" s="51"/>
      <c r="K110" s="51"/>
      <c r="L110" s="51">
        <v>0</v>
      </c>
      <c r="M110" s="51">
        <v>0</v>
      </c>
      <c r="N110" s="51">
        <v>384</v>
      </c>
      <c r="O110" s="51">
        <v>0</v>
      </c>
      <c r="P110" s="51">
        <v>469.18</v>
      </c>
      <c r="Q110" s="51">
        <v>103.23</v>
      </c>
      <c r="R110" s="51">
        <v>0</v>
      </c>
      <c r="S110" s="51">
        <v>0</v>
      </c>
      <c r="T110" s="51">
        <v>0</v>
      </c>
      <c r="U110" s="51">
        <v>0</v>
      </c>
      <c r="V110" s="51">
        <v>0</v>
      </c>
      <c r="W110" s="51">
        <v>0</v>
      </c>
      <c r="X110" s="51"/>
      <c r="Y110" s="51">
        <f t="shared" si="17"/>
        <v>956.41</v>
      </c>
      <c r="Z110" s="51">
        <v>1800</v>
      </c>
      <c r="AA110" s="60">
        <v>1800</v>
      </c>
      <c r="AB110" s="102"/>
    </row>
    <row r="111" spans="1:28" x14ac:dyDescent="0.3">
      <c r="A111" s="50"/>
      <c r="B111" s="50"/>
      <c r="C111" s="50"/>
      <c r="D111" s="50"/>
      <c r="E111" s="50"/>
      <c r="F111" s="50"/>
      <c r="G111" s="50" t="s">
        <v>244</v>
      </c>
      <c r="H111" s="51"/>
      <c r="I111" s="51"/>
      <c r="J111" s="51"/>
      <c r="K111" s="51"/>
      <c r="L111" s="51">
        <v>0</v>
      </c>
      <c r="M111" s="51">
        <v>0</v>
      </c>
      <c r="N111" s="51">
        <v>0</v>
      </c>
      <c r="O111" s="51">
        <v>0</v>
      </c>
      <c r="P111" s="51">
        <v>0</v>
      </c>
      <c r="Q111" s="51">
        <v>0</v>
      </c>
      <c r="R111" s="51">
        <v>0</v>
      </c>
      <c r="S111" s="51">
        <v>0</v>
      </c>
      <c r="T111" s="51">
        <v>0</v>
      </c>
      <c r="U111" s="51">
        <v>0</v>
      </c>
      <c r="V111" s="51">
        <v>0</v>
      </c>
      <c r="W111" s="51">
        <v>0</v>
      </c>
      <c r="X111" s="51"/>
      <c r="Y111" s="51">
        <f t="shared" si="17"/>
        <v>0</v>
      </c>
      <c r="Z111" s="51">
        <v>250</v>
      </c>
      <c r="AA111" s="60">
        <v>300</v>
      </c>
      <c r="AB111" s="102"/>
    </row>
    <row r="112" spans="1:28" x14ac:dyDescent="0.3">
      <c r="A112" s="50"/>
      <c r="B112" s="50"/>
      <c r="C112" s="50"/>
      <c r="D112" s="50"/>
      <c r="E112" s="50"/>
      <c r="F112" s="50"/>
      <c r="G112" s="50" t="s">
        <v>158</v>
      </c>
      <c r="H112" s="51"/>
      <c r="I112" s="51"/>
      <c r="J112" s="51"/>
      <c r="K112" s="51"/>
      <c r="L112" s="51">
        <v>0</v>
      </c>
      <c r="M112" s="51">
        <v>0</v>
      </c>
      <c r="N112" s="51">
        <v>0</v>
      </c>
      <c r="O112" s="51">
        <v>0</v>
      </c>
      <c r="P112" s="51">
        <v>0</v>
      </c>
      <c r="Q112" s="51">
        <v>0</v>
      </c>
      <c r="R112" s="51">
        <v>0</v>
      </c>
      <c r="S112" s="51">
        <v>0</v>
      </c>
      <c r="T112" s="51">
        <v>0</v>
      </c>
      <c r="U112" s="51">
        <v>0</v>
      </c>
      <c r="V112" s="51">
        <v>0</v>
      </c>
      <c r="W112" s="51">
        <v>0</v>
      </c>
      <c r="X112" s="51"/>
      <c r="Y112" s="51">
        <f t="shared" si="17"/>
        <v>0</v>
      </c>
      <c r="Z112" s="51">
        <v>2500</v>
      </c>
      <c r="AA112" s="60">
        <v>2500</v>
      </c>
      <c r="AB112" s="102"/>
    </row>
    <row r="113" spans="1:28" x14ac:dyDescent="0.3">
      <c r="A113" s="50"/>
      <c r="B113" s="50"/>
      <c r="C113" s="50"/>
      <c r="D113" s="50"/>
      <c r="E113" s="50"/>
      <c r="F113" s="50"/>
      <c r="G113" s="50" t="s">
        <v>159</v>
      </c>
      <c r="H113" s="51"/>
      <c r="I113" s="51"/>
      <c r="J113" s="51"/>
      <c r="K113" s="51"/>
      <c r="L113" s="51">
        <v>0</v>
      </c>
      <c r="M113" s="51">
        <v>378</v>
      </c>
      <c r="N113" s="51">
        <v>425</v>
      </c>
      <c r="O113" s="51">
        <v>0</v>
      </c>
      <c r="P113" s="51">
        <v>100</v>
      </c>
      <c r="Q113" s="51">
        <v>0</v>
      </c>
      <c r="R113" s="51">
        <v>99</v>
      </c>
      <c r="S113" s="51">
        <v>-100</v>
      </c>
      <c r="T113" s="51">
        <v>0</v>
      </c>
      <c r="U113" s="51">
        <v>0</v>
      </c>
      <c r="V113" s="51">
        <v>0</v>
      </c>
      <c r="W113" s="51">
        <v>15</v>
      </c>
      <c r="X113" s="51"/>
      <c r="Y113" s="51">
        <f t="shared" si="17"/>
        <v>917</v>
      </c>
      <c r="Z113" s="51">
        <v>30000</v>
      </c>
      <c r="AA113" s="60">
        <v>30000</v>
      </c>
      <c r="AB113" s="102" t="s">
        <v>257</v>
      </c>
    </row>
    <row r="114" spans="1:28" x14ac:dyDescent="0.3">
      <c r="A114" s="50"/>
      <c r="B114" s="50"/>
      <c r="C114" s="50"/>
      <c r="D114" s="50"/>
      <c r="E114" s="50"/>
      <c r="F114" s="50"/>
      <c r="G114" s="50" t="s">
        <v>160</v>
      </c>
      <c r="H114" s="51"/>
      <c r="I114" s="51"/>
      <c r="J114" s="51"/>
      <c r="K114" s="51"/>
      <c r="L114" s="51">
        <v>0</v>
      </c>
      <c r="M114" s="51">
        <v>75.34</v>
      </c>
      <c r="N114" s="51">
        <v>66.03</v>
      </c>
      <c r="O114" s="51">
        <v>100.89</v>
      </c>
      <c r="P114" s="51">
        <v>0</v>
      </c>
      <c r="Q114" s="51">
        <v>0</v>
      </c>
      <c r="R114" s="51">
        <v>43.21</v>
      </c>
      <c r="S114" s="51">
        <v>147.96</v>
      </c>
      <c r="T114" s="51">
        <v>64.540000000000006</v>
      </c>
      <c r="U114" s="51">
        <v>0</v>
      </c>
      <c r="V114" s="51">
        <v>120.73</v>
      </c>
      <c r="W114" s="51">
        <v>0</v>
      </c>
      <c r="X114" s="51"/>
      <c r="Y114" s="51">
        <f t="shared" si="17"/>
        <v>618.70000000000005</v>
      </c>
      <c r="Z114" s="51">
        <v>2000</v>
      </c>
      <c r="AA114" s="60">
        <v>2000</v>
      </c>
      <c r="AB114" s="102"/>
    </row>
    <row r="115" spans="1:28" x14ac:dyDescent="0.3">
      <c r="A115" s="50"/>
      <c r="B115" s="50"/>
      <c r="C115" s="50"/>
      <c r="D115" s="50"/>
      <c r="E115" s="50"/>
      <c r="F115" s="50"/>
      <c r="G115" s="50" t="s">
        <v>161</v>
      </c>
      <c r="H115" s="51"/>
      <c r="I115" s="51"/>
      <c r="J115" s="51"/>
      <c r="K115" s="51"/>
      <c r="L115" s="51">
        <v>0</v>
      </c>
      <c r="M115" s="51">
        <v>0</v>
      </c>
      <c r="N115" s="51">
        <v>0</v>
      </c>
      <c r="O115" s="51">
        <v>0</v>
      </c>
      <c r="P115" s="51">
        <v>0</v>
      </c>
      <c r="Q115" s="51">
        <v>275.2</v>
      </c>
      <c r="R115" s="51">
        <v>0</v>
      </c>
      <c r="S115" s="51">
        <v>0</v>
      </c>
      <c r="T115" s="51">
        <v>0</v>
      </c>
      <c r="U115" s="51">
        <v>0</v>
      </c>
      <c r="V115" s="51">
        <v>0</v>
      </c>
      <c r="W115" s="51">
        <v>0</v>
      </c>
      <c r="X115" s="51"/>
      <c r="Y115" s="51">
        <f t="shared" si="17"/>
        <v>275.2</v>
      </c>
      <c r="Z115" s="51">
        <v>5000</v>
      </c>
      <c r="AA115" s="60">
        <v>5000</v>
      </c>
      <c r="AB115" s="102"/>
    </row>
    <row r="116" spans="1:28" x14ac:dyDescent="0.3">
      <c r="A116" s="50"/>
      <c r="B116" s="50"/>
      <c r="C116" s="50"/>
      <c r="D116" s="50"/>
      <c r="E116" s="50"/>
      <c r="F116" s="50"/>
      <c r="G116" s="50" t="s">
        <v>162</v>
      </c>
      <c r="H116" s="51"/>
      <c r="I116" s="51"/>
      <c r="J116" s="51"/>
      <c r="K116" s="51"/>
      <c r="L116" s="51">
        <v>66.88</v>
      </c>
      <c r="M116" s="51">
        <v>157.94</v>
      </c>
      <c r="N116" s="51">
        <v>166.05</v>
      </c>
      <c r="O116" s="51">
        <v>0</v>
      </c>
      <c r="P116" s="51">
        <v>0</v>
      </c>
      <c r="Q116" s="51">
        <v>0</v>
      </c>
      <c r="R116" s="51">
        <v>0</v>
      </c>
      <c r="S116" s="51">
        <v>0</v>
      </c>
      <c r="T116" s="51">
        <v>248.76</v>
      </c>
      <c r="U116" s="51">
        <v>0</v>
      </c>
      <c r="V116" s="51">
        <v>0</v>
      </c>
      <c r="W116" s="51">
        <v>0</v>
      </c>
      <c r="X116" s="51"/>
      <c r="Y116" s="51">
        <f t="shared" si="17"/>
        <v>639.63</v>
      </c>
      <c r="Z116" s="51">
        <v>2500</v>
      </c>
      <c r="AA116" s="60">
        <v>2500</v>
      </c>
      <c r="AB116" s="102"/>
    </row>
    <row r="117" spans="1:28" x14ac:dyDescent="0.3">
      <c r="A117" s="50"/>
      <c r="B117" s="50"/>
      <c r="C117" s="50"/>
      <c r="D117" s="50"/>
      <c r="E117" s="50"/>
      <c r="F117" s="50"/>
      <c r="G117" s="50" t="s">
        <v>163</v>
      </c>
      <c r="H117" s="51"/>
      <c r="I117" s="51"/>
      <c r="J117" s="51"/>
      <c r="K117" s="51"/>
      <c r="L117" s="51">
        <v>50</v>
      </c>
      <c r="M117" s="51">
        <v>50</v>
      </c>
      <c r="N117" s="51">
        <v>0</v>
      </c>
      <c r="O117" s="51">
        <v>0</v>
      </c>
      <c r="P117" s="51">
        <v>150</v>
      </c>
      <c r="Q117" s="51">
        <v>100</v>
      </c>
      <c r="R117" s="51">
        <v>50</v>
      </c>
      <c r="S117" s="51">
        <v>0</v>
      </c>
      <c r="T117" s="51">
        <v>50</v>
      </c>
      <c r="U117" s="51">
        <v>50</v>
      </c>
      <c r="V117" s="51">
        <v>100</v>
      </c>
      <c r="W117" s="51">
        <v>50</v>
      </c>
      <c r="X117" s="51"/>
      <c r="Y117" s="51">
        <f t="shared" si="17"/>
        <v>650</v>
      </c>
      <c r="Z117" s="51">
        <v>800</v>
      </c>
      <c r="AA117" s="60">
        <v>800</v>
      </c>
      <c r="AB117" s="102"/>
    </row>
    <row r="118" spans="1:28" ht="15" thickBot="1" x14ac:dyDescent="0.35">
      <c r="A118" s="50"/>
      <c r="B118" s="50"/>
      <c r="C118" s="50"/>
      <c r="D118" s="50"/>
      <c r="E118" s="50"/>
      <c r="F118" s="50"/>
      <c r="G118" s="50" t="s">
        <v>164</v>
      </c>
      <c r="H118" s="52"/>
      <c r="I118" s="52"/>
      <c r="J118" s="52"/>
      <c r="K118" s="52"/>
      <c r="L118" s="52">
        <v>135.31</v>
      </c>
      <c r="M118" s="52">
        <v>0</v>
      </c>
      <c r="N118" s="52">
        <v>93.71</v>
      </c>
      <c r="O118" s="52">
        <v>72.73</v>
      </c>
      <c r="P118" s="52">
        <v>304.77999999999997</v>
      </c>
      <c r="Q118" s="52">
        <v>41.26</v>
      </c>
      <c r="R118" s="52">
        <v>24.99</v>
      </c>
      <c r="S118" s="52">
        <v>87.21</v>
      </c>
      <c r="T118" s="52">
        <v>51.92</v>
      </c>
      <c r="U118" s="52">
        <v>91.27</v>
      </c>
      <c r="V118" s="52">
        <v>74.489999999999995</v>
      </c>
      <c r="W118" s="52">
        <v>84.98</v>
      </c>
      <c r="X118" s="52"/>
      <c r="Y118" s="52">
        <f t="shared" si="17"/>
        <v>1062.6500000000001</v>
      </c>
      <c r="Z118" s="52">
        <v>1600</v>
      </c>
      <c r="AA118" s="59">
        <v>1600</v>
      </c>
      <c r="AB118" s="103"/>
    </row>
    <row r="119" spans="1:28" x14ac:dyDescent="0.3">
      <c r="A119" s="50"/>
      <c r="B119" s="50"/>
      <c r="C119" s="50"/>
      <c r="D119" s="50"/>
      <c r="E119" s="50"/>
      <c r="F119" s="50" t="s">
        <v>165</v>
      </c>
      <c r="G119" s="50"/>
      <c r="H119" s="51"/>
      <c r="I119" s="51"/>
      <c r="J119" s="51"/>
      <c r="K119" s="51"/>
      <c r="L119" s="51">
        <f t="shared" ref="L119:W119" si="18">ROUND(SUM(L87:L118),5)</f>
        <v>4929.17</v>
      </c>
      <c r="M119" s="51">
        <f t="shared" si="18"/>
        <v>14242.92</v>
      </c>
      <c r="N119" s="51">
        <f t="shared" si="18"/>
        <v>8152.11</v>
      </c>
      <c r="O119" s="51">
        <f t="shared" si="18"/>
        <v>4982.71</v>
      </c>
      <c r="P119" s="51">
        <f t="shared" si="18"/>
        <v>6733.26</v>
      </c>
      <c r="Q119" s="51">
        <f t="shared" si="18"/>
        <v>7174.94</v>
      </c>
      <c r="R119" s="51">
        <f t="shared" si="18"/>
        <v>5153.53</v>
      </c>
      <c r="S119" s="51">
        <f t="shared" si="18"/>
        <v>4437.3500000000004</v>
      </c>
      <c r="T119" s="51">
        <f t="shared" si="18"/>
        <v>6905.44</v>
      </c>
      <c r="U119" s="51">
        <f t="shared" si="18"/>
        <v>7195.54</v>
      </c>
      <c r="V119" s="51">
        <f t="shared" si="18"/>
        <v>5662.19</v>
      </c>
      <c r="W119" s="51">
        <f t="shared" si="18"/>
        <v>4030.97</v>
      </c>
      <c r="X119" s="51"/>
      <c r="Y119" s="51">
        <f t="shared" si="17"/>
        <v>79600.13</v>
      </c>
      <c r="Z119" s="51">
        <f>ROUND(SUM(Z87:Z118),5)</f>
        <v>171350</v>
      </c>
      <c r="AA119" s="60">
        <f>ROUND(SUM(AA87:AA118),5)</f>
        <v>172150</v>
      </c>
      <c r="AB119" s="102"/>
    </row>
    <row r="120" spans="1:28" x14ac:dyDescent="0.3">
      <c r="A120" s="50"/>
      <c r="B120" s="50"/>
      <c r="C120" s="50"/>
      <c r="D120" s="50"/>
      <c r="E120" s="50"/>
      <c r="F120" s="50"/>
      <c r="G120" s="50"/>
      <c r="H120" s="51"/>
      <c r="I120" s="51"/>
      <c r="J120" s="51"/>
      <c r="K120" s="51"/>
      <c r="L120" s="51"/>
      <c r="M120" s="51"/>
      <c r="N120" s="51"/>
      <c r="O120" s="51"/>
      <c r="P120" s="51"/>
      <c r="Q120" s="51"/>
      <c r="R120" s="51"/>
      <c r="S120" s="51"/>
      <c r="T120" s="51"/>
      <c r="U120" s="51"/>
      <c r="V120" s="51"/>
      <c r="W120" s="51"/>
      <c r="X120" s="51"/>
      <c r="Y120" s="51"/>
      <c r="Z120" s="51"/>
      <c r="AA120" s="60"/>
      <c r="AB120" s="102"/>
    </row>
    <row r="121" spans="1:28" x14ac:dyDescent="0.3">
      <c r="A121" s="50"/>
      <c r="B121" s="50"/>
      <c r="C121" s="50"/>
      <c r="D121" s="50"/>
      <c r="E121" s="50"/>
      <c r="F121" s="50"/>
      <c r="G121" s="50"/>
      <c r="H121" s="51"/>
      <c r="I121" s="51"/>
      <c r="J121" s="51"/>
      <c r="K121" s="51"/>
      <c r="L121" s="51"/>
      <c r="M121" s="51"/>
      <c r="N121" s="51"/>
      <c r="O121" s="51"/>
      <c r="P121" s="51"/>
      <c r="Q121" s="51"/>
      <c r="R121" s="51"/>
      <c r="S121" s="51"/>
      <c r="T121" s="51"/>
      <c r="U121" s="51"/>
      <c r="V121" s="51"/>
      <c r="W121" s="51"/>
      <c r="X121" s="51"/>
      <c r="Y121" s="51"/>
      <c r="Z121" s="51"/>
      <c r="AA121" s="60"/>
      <c r="AB121" s="102"/>
    </row>
    <row r="122" spans="1:28" x14ac:dyDescent="0.3">
      <c r="A122" s="50"/>
      <c r="B122" s="50"/>
      <c r="C122" s="50"/>
      <c r="D122" s="50"/>
      <c r="E122" s="50"/>
      <c r="F122" s="50"/>
      <c r="G122" s="50"/>
      <c r="H122" s="51"/>
      <c r="I122" s="51"/>
      <c r="J122" s="51"/>
      <c r="K122" s="51"/>
      <c r="L122" s="51"/>
      <c r="M122" s="51"/>
      <c r="N122" s="51"/>
      <c r="O122" s="51"/>
      <c r="P122" s="51"/>
      <c r="Q122" s="51"/>
      <c r="R122" s="51"/>
      <c r="S122" s="51"/>
      <c r="T122" s="51"/>
      <c r="U122" s="51"/>
      <c r="V122" s="51"/>
      <c r="W122" s="51"/>
      <c r="X122" s="51"/>
      <c r="Y122" s="51"/>
      <c r="Z122" s="51"/>
      <c r="AA122" s="60"/>
      <c r="AB122" s="102"/>
    </row>
    <row r="123" spans="1:28" x14ac:dyDescent="0.3">
      <c r="A123" s="50"/>
      <c r="B123" s="50"/>
      <c r="C123" s="50"/>
      <c r="D123" s="50"/>
      <c r="E123" s="50"/>
      <c r="F123" s="50"/>
      <c r="G123" s="50"/>
      <c r="H123" s="51"/>
      <c r="I123" s="51"/>
      <c r="J123" s="51"/>
      <c r="K123" s="51"/>
      <c r="L123" s="51"/>
      <c r="M123" s="51"/>
      <c r="N123" s="51"/>
      <c r="O123" s="51"/>
      <c r="P123" s="51"/>
      <c r="Q123" s="51"/>
      <c r="R123" s="51"/>
      <c r="S123" s="51"/>
      <c r="T123" s="51"/>
      <c r="U123" s="51"/>
      <c r="V123" s="51"/>
      <c r="W123" s="51"/>
      <c r="X123" s="51"/>
      <c r="Y123" s="51"/>
      <c r="Z123" s="51"/>
      <c r="AA123" s="60"/>
      <c r="AB123" s="102"/>
    </row>
    <row r="124" spans="1:28" x14ac:dyDescent="0.3">
      <c r="A124" s="50"/>
      <c r="B124" s="50"/>
      <c r="C124" s="50"/>
      <c r="D124" s="50"/>
      <c r="E124" s="50"/>
      <c r="F124" s="50"/>
      <c r="G124" s="50"/>
      <c r="H124" s="51"/>
      <c r="I124" s="51"/>
      <c r="J124" s="51"/>
      <c r="K124" s="51"/>
      <c r="L124" s="51"/>
      <c r="M124" s="51"/>
      <c r="N124" s="51"/>
      <c r="O124" s="51"/>
      <c r="P124" s="51"/>
      <c r="Q124" s="51"/>
      <c r="R124" s="51"/>
      <c r="S124" s="51"/>
      <c r="T124" s="51"/>
      <c r="U124" s="51"/>
      <c r="V124" s="51"/>
      <c r="W124" s="51"/>
      <c r="X124" s="51"/>
      <c r="Y124" s="51"/>
      <c r="Z124" s="51"/>
      <c r="AA124" s="60"/>
      <c r="AB124" s="102"/>
    </row>
    <row r="125" spans="1:28" x14ac:dyDescent="0.3">
      <c r="A125" s="50"/>
      <c r="B125" s="50"/>
      <c r="C125" s="50"/>
      <c r="D125" s="50"/>
      <c r="E125" s="50"/>
      <c r="F125" s="50"/>
      <c r="G125" s="50"/>
      <c r="H125" s="51"/>
      <c r="I125" s="51"/>
      <c r="J125" s="51"/>
      <c r="K125" s="51"/>
      <c r="L125" s="51"/>
      <c r="M125" s="51"/>
      <c r="N125" s="51"/>
      <c r="O125" s="51"/>
      <c r="P125" s="51"/>
      <c r="Q125" s="51"/>
      <c r="R125" s="51"/>
      <c r="S125" s="51"/>
      <c r="T125" s="51"/>
      <c r="U125" s="51"/>
      <c r="V125" s="51"/>
      <c r="W125" s="51"/>
      <c r="X125" s="51"/>
      <c r="Y125" s="51"/>
      <c r="Z125" s="51"/>
      <c r="AA125" s="60"/>
      <c r="AB125" s="102"/>
    </row>
    <row r="126" spans="1:28" x14ac:dyDescent="0.3">
      <c r="A126" s="50"/>
      <c r="B126" s="50"/>
      <c r="C126" s="50"/>
      <c r="D126" s="50"/>
      <c r="E126" s="50"/>
      <c r="F126" s="50"/>
      <c r="G126" s="50"/>
      <c r="H126" s="51"/>
      <c r="I126" s="51"/>
      <c r="J126" s="51"/>
      <c r="K126" s="51"/>
      <c r="L126" s="51"/>
      <c r="M126" s="51"/>
      <c r="N126" s="51"/>
      <c r="O126" s="51"/>
      <c r="P126" s="51"/>
      <c r="Q126" s="51"/>
      <c r="R126" s="51"/>
      <c r="S126" s="51"/>
      <c r="T126" s="51"/>
      <c r="U126" s="51"/>
      <c r="V126" s="51"/>
      <c r="W126" s="51"/>
      <c r="X126" s="51"/>
      <c r="Y126" s="51"/>
      <c r="Z126" s="51"/>
      <c r="AA126" s="60"/>
      <c r="AB126" s="102"/>
    </row>
    <row r="127" spans="1:28" x14ac:dyDescent="0.3">
      <c r="A127" s="50"/>
      <c r="B127" s="50"/>
      <c r="C127" s="50"/>
      <c r="D127" s="50"/>
      <c r="E127" s="50"/>
      <c r="F127" s="50"/>
      <c r="G127" s="50"/>
      <c r="H127" s="51"/>
      <c r="I127" s="51"/>
      <c r="J127" s="51"/>
      <c r="K127" s="51"/>
      <c r="L127" s="51"/>
      <c r="M127" s="51"/>
      <c r="N127" s="51"/>
      <c r="O127" s="51"/>
      <c r="P127" s="51"/>
      <c r="Q127" s="51"/>
      <c r="R127" s="51"/>
      <c r="S127" s="51"/>
      <c r="T127" s="51"/>
      <c r="U127" s="51"/>
      <c r="V127" s="51"/>
      <c r="W127" s="51"/>
      <c r="X127" s="51"/>
      <c r="Y127" s="51"/>
      <c r="Z127" s="51"/>
      <c r="AA127" s="60"/>
      <c r="AB127" s="102"/>
    </row>
    <row r="128" spans="1:28" x14ac:dyDescent="0.3">
      <c r="A128" s="50"/>
      <c r="B128" s="50"/>
      <c r="C128" s="50"/>
      <c r="D128" s="50"/>
      <c r="E128" s="50"/>
      <c r="F128" s="50"/>
      <c r="G128" s="50"/>
      <c r="H128" s="51"/>
      <c r="I128" s="51"/>
      <c r="J128" s="51"/>
      <c r="K128" s="51"/>
      <c r="L128" s="51"/>
      <c r="M128" s="51"/>
      <c r="N128" s="51"/>
      <c r="O128" s="51"/>
      <c r="P128" s="51"/>
      <c r="Q128" s="51"/>
      <c r="R128" s="51"/>
      <c r="S128" s="51"/>
      <c r="T128" s="51"/>
      <c r="U128" s="51"/>
      <c r="V128" s="51"/>
      <c r="W128" s="51"/>
      <c r="X128" s="51"/>
      <c r="Y128" s="51"/>
      <c r="Z128" s="51"/>
      <c r="AA128" s="60"/>
      <c r="AB128" s="102"/>
    </row>
    <row r="129" spans="1:28" x14ac:dyDescent="0.3">
      <c r="A129" s="50"/>
      <c r="B129" s="50"/>
      <c r="C129" s="50"/>
      <c r="D129" s="50"/>
      <c r="E129" s="50"/>
      <c r="F129" s="50"/>
      <c r="G129" s="50"/>
      <c r="H129" s="51"/>
      <c r="I129" s="51"/>
      <c r="J129" s="51"/>
      <c r="K129" s="51"/>
      <c r="L129" s="51"/>
      <c r="M129" s="51"/>
      <c r="N129" s="51"/>
      <c r="O129" s="51"/>
      <c r="P129" s="51"/>
      <c r="Q129" s="51"/>
      <c r="R129" s="51"/>
      <c r="S129" s="51"/>
      <c r="T129" s="51"/>
      <c r="U129" s="51"/>
      <c r="V129" s="51"/>
      <c r="W129" s="51"/>
      <c r="X129" s="51"/>
      <c r="Y129" s="51"/>
      <c r="Z129" s="51"/>
      <c r="AA129" s="60"/>
      <c r="AB129" s="102"/>
    </row>
    <row r="130" spans="1:28" x14ac:dyDescent="0.3">
      <c r="A130" s="50"/>
      <c r="B130" s="50"/>
      <c r="C130" s="50"/>
      <c r="D130" s="50"/>
      <c r="E130" s="50"/>
      <c r="F130" s="50" t="s">
        <v>166</v>
      </c>
      <c r="G130" s="50"/>
      <c r="H130" s="51"/>
      <c r="I130" s="51"/>
      <c r="J130" s="51"/>
      <c r="K130" s="51"/>
      <c r="L130" s="51"/>
      <c r="M130" s="51"/>
      <c r="N130" s="51"/>
      <c r="O130" s="51"/>
      <c r="P130" s="51"/>
      <c r="Q130" s="51"/>
      <c r="R130" s="51"/>
      <c r="S130" s="51"/>
      <c r="T130" s="51"/>
      <c r="U130" s="51"/>
      <c r="V130" s="51"/>
      <c r="W130" s="51"/>
      <c r="X130" s="51"/>
      <c r="Y130" s="51"/>
      <c r="Z130" s="51"/>
      <c r="AA130" s="60"/>
      <c r="AB130" s="102"/>
    </row>
    <row r="131" spans="1:28" x14ac:dyDescent="0.3">
      <c r="A131" s="50"/>
      <c r="B131" s="50"/>
      <c r="C131" s="50"/>
      <c r="D131" s="50"/>
      <c r="E131" s="50"/>
      <c r="F131" s="50"/>
      <c r="G131" s="50" t="s">
        <v>167</v>
      </c>
      <c r="H131" s="51"/>
      <c r="I131" s="51"/>
      <c r="J131" s="51"/>
      <c r="K131" s="51"/>
      <c r="L131" s="51">
        <v>0</v>
      </c>
      <c r="M131" s="51">
        <v>0</v>
      </c>
      <c r="N131" s="51">
        <v>256.27</v>
      </c>
      <c r="O131" s="51">
        <v>0</v>
      </c>
      <c r="P131" s="51">
        <v>309.95</v>
      </c>
      <c r="Q131" s="51">
        <v>0</v>
      </c>
      <c r="R131" s="51">
        <v>0</v>
      </c>
      <c r="S131" s="51">
        <v>100</v>
      </c>
      <c r="T131" s="51">
        <v>0</v>
      </c>
      <c r="U131" s="51">
        <v>0</v>
      </c>
      <c r="V131" s="51">
        <v>295</v>
      </c>
      <c r="W131" s="51">
        <v>190</v>
      </c>
      <c r="X131" s="51"/>
      <c r="Y131" s="51">
        <f t="shared" ref="Y131:Y143" si="19">ROUND(SUM(H131:X131),5)</f>
        <v>1151.22</v>
      </c>
      <c r="Z131" s="51">
        <v>10000</v>
      </c>
      <c r="AA131" s="60">
        <v>10000</v>
      </c>
      <c r="AB131" s="102"/>
    </row>
    <row r="132" spans="1:28" x14ac:dyDescent="0.3">
      <c r="A132" s="50"/>
      <c r="B132" s="50"/>
      <c r="C132" s="50"/>
      <c r="D132" s="50"/>
      <c r="E132" s="50"/>
      <c r="F132" s="50"/>
      <c r="G132" s="50" t="s">
        <v>168</v>
      </c>
      <c r="H132" s="51"/>
      <c r="I132" s="51"/>
      <c r="J132" s="51"/>
      <c r="K132" s="51"/>
      <c r="L132" s="51">
        <v>260</v>
      </c>
      <c r="M132" s="51">
        <v>0</v>
      </c>
      <c r="N132" s="51">
        <v>0</v>
      </c>
      <c r="O132" s="51">
        <v>0</v>
      </c>
      <c r="P132" s="51">
        <v>0</v>
      </c>
      <c r="Q132" s="51">
        <v>0</v>
      </c>
      <c r="R132" s="51">
        <v>55.85</v>
      </c>
      <c r="S132" s="51">
        <v>0</v>
      </c>
      <c r="T132" s="51">
        <v>675</v>
      </c>
      <c r="U132" s="51">
        <v>1525</v>
      </c>
      <c r="V132" s="51">
        <v>0</v>
      </c>
      <c r="W132" s="51">
        <v>0</v>
      </c>
      <c r="X132" s="51"/>
      <c r="Y132" s="51">
        <f t="shared" si="19"/>
        <v>2515.85</v>
      </c>
      <c r="Z132" s="51">
        <v>2500</v>
      </c>
      <c r="AA132" s="60">
        <v>2500</v>
      </c>
      <c r="AB132" s="102"/>
    </row>
    <row r="133" spans="1:28" x14ac:dyDescent="0.3">
      <c r="A133" s="50"/>
      <c r="B133" s="50"/>
      <c r="C133" s="50"/>
      <c r="D133" s="50"/>
      <c r="E133" s="50"/>
      <c r="F133" s="50"/>
      <c r="G133" s="50" t="s">
        <v>169</v>
      </c>
      <c r="H133" s="51"/>
      <c r="I133" s="51"/>
      <c r="J133" s="51"/>
      <c r="K133" s="51"/>
      <c r="L133" s="51">
        <v>2873.04</v>
      </c>
      <c r="M133" s="51">
        <v>51</v>
      </c>
      <c r="N133" s="51">
        <v>490</v>
      </c>
      <c r="O133" s="51">
        <v>2228</v>
      </c>
      <c r="P133" s="51">
        <v>650.25</v>
      </c>
      <c r="Q133" s="51">
        <v>497.74</v>
      </c>
      <c r="R133" s="51">
        <v>2718</v>
      </c>
      <c r="S133" s="51">
        <v>490</v>
      </c>
      <c r="T133" s="51">
        <v>556.5</v>
      </c>
      <c r="U133" s="51">
        <v>994.13</v>
      </c>
      <c r="V133" s="51">
        <v>2228</v>
      </c>
      <c r="W133" s="51">
        <v>0</v>
      </c>
      <c r="X133" s="51"/>
      <c r="Y133" s="51">
        <f t="shared" si="19"/>
        <v>13776.66</v>
      </c>
      <c r="Z133" s="51">
        <v>16500</v>
      </c>
      <c r="AA133" s="60">
        <v>16500</v>
      </c>
      <c r="AB133" s="102"/>
    </row>
    <row r="134" spans="1:28" x14ac:dyDescent="0.3">
      <c r="A134" s="50"/>
      <c r="B134" s="50"/>
      <c r="C134" s="50"/>
      <c r="D134" s="50"/>
      <c r="E134" s="50"/>
      <c r="F134" s="50"/>
      <c r="G134" s="50" t="s">
        <v>170</v>
      </c>
      <c r="H134" s="51"/>
      <c r="I134" s="51"/>
      <c r="J134" s="51"/>
      <c r="K134" s="51"/>
      <c r="L134" s="51">
        <v>496</v>
      </c>
      <c r="M134" s="51">
        <v>450</v>
      </c>
      <c r="N134" s="51">
        <v>496</v>
      </c>
      <c r="O134" s="51">
        <v>450</v>
      </c>
      <c r="P134" s="51">
        <v>450</v>
      </c>
      <c r="Q134" s="51">
        <v>496</v>
      </c>
      <c r="R134" s="51">
        <v>496</v>
      </c>
      <c r="S134" s="51">
        <v>450</v>
      </c>
      <c r="T134" s="51">
        <v>496</v>
      </c>
      <c r="U134" s="51">
        <v>450</v>
      </c>
      <c r="V134" s="51">
        <v>496</v>
      </c>
      <c r="W134" s="51">
        <v>450</v>
      </c>
      <c r="X134" s="51"/>
      <c r="Y134" s="51">
        <f t="shared" si="19"/>
        <v>5676</v>
      </c>
      <c r="Z134" s="51">
        <v>6000</v>
      </c>
      <c r="AA134" s="60">
        <v>6000</v>
      </c>
      <c r="AB134" s="102"/>
    </row>
    <row r="135" spans="1:28" x14ac:dyDescent="0.3">
      <c r="A135" s="50"/>
      <c r="B135" s="50"/>
      <c r="C135" s="50"/>
      <c r="D135" s="50"/>
      <c r="E135" s="50"/>
      <c r="F135" s="50"/>
      <c r="G135" s="50" t="s">
        <v>171</v>
      </c>
      <c r="H135" s="51"/>
      <c r="I135" s="51"/>
      <c r="J135" s="51"/>
      <c r="K135" s="51"/>
      <c r="L135" s="51">
        <v>300</v>
      </c>
      <c r="M135" s="51">
        <v>0</v>
      </c>
      <c r="N135" s="51">
        <v>0</v>
      </c>
      <c r="O135" s="51">
        <v>0</v>
      </c>
      <c r="P135" s="51">
        <v>0</v>
      </c>
      <c r="Q135" s="51">
        <v>0</v>
      </c>
      <c r="R135" s="51">
        <v>0</v>
      </c>
      <c r="S135" s="51">
        <v>0</v>
      </c>
      <c r="T135" s="51">
        <v>0</v>
      </c>
      <c r="U135" s="51">
        <v>0</v>
      </c>
      <c r="V135" s="51">
        <v>0</v>
      </c>
      <c r="W135" s="51">
        <v>800</v>
      </c>
      <c r="X135" s="51"/>
      <c r="Y135" s="51">
        <f t="shared" si="19"/>
        <v>1100</v>
      </c>
      <c r="Z135" s="51">
        <v>3500</v>
      </c>
      <c r="AA135" s="60">
        <v>2500</v>
      </c>
      <c r="AB135" s="102" t="s">
        <v>258</v>
      </c>
    </row>
    <row r="136" spans="1:28" x14ac:dyDescent="0.3">
      <c r="A136" s="50"/>
      <c r="B136" s="50"/>
      <c r="C136" s="50"/>
      <c r="D136" s="50"/>
      <c r="E136" s="50"/>
      <c r="F136" s="50"/>
      <c r="G136" s="50" t="s">
        <v>172</v>
      </c>
      <c r="H136" s="51"/>
      <c r="I136" s="51"/>
      <c r="J136" s="51"/>
      <c r="K136" s="51"/>
      <c r="L136" s="51">
        <v>0</v>
      </c>
      <c r="M136" s="51">
        <v>0</v>
      </c>
      <c r="N136" s="51">
        <v>389</v>
      </c>
      <c r="O136" s="51">
        <v>125</v>
      </c>
      <c r="P136" s="51">
        <v>250</v>
      </c>
      <c r="Q136" s="51">
        <v>0</v>
      </c>
      <c r="R136" s="51">
        <v>0</v>
      </c>
      <c r="S136" s="51">
        <v>0</v>
      </c>
      <c r="T136" s="51">
        <v>560</v>
      </c>
      <c r="U136" s="51">
        <v>0</v>
      </c>
      <c r="V136" s="51">
        <v>125</v>
      </c>
      <c r="W136" s="51">
        <v>465</v>
      </c>
      <c r="X136" s="51"/>
      <c r="Y136" s="51">
        <f t="shared" si="19"/>
        <v>1914</v>
      </c>
      <c r="Z136" s="51">
        <v>2500</v>
      </c>
      <c r="AA136" s="60">
        <v>2500</v>
      </c>
      <c r="AB136" s="102"/>
    </row>
    <row r="137" spans="1:28" ht="21.6" x14ac:dyDescent="0.3">
      <c r="A137" s="50"/>
      <c r="B137" s="50"/>
      <c r="C137" s="50"/>
      <c r="D137" s="50"/>
      <c r="E137" s="50"/>
      <c r="F137" s="50"/>
      <c r="G137" s="50" t="s">
        <v>173</v>
      </c>
      <c r="H137" s="51"/>
      <c r="I137" s="51"/>
      <c r="J137" s="51"/>
      <c r="K137" s="51"/>
      <c r="L137" s="51">
        <v>0</v>
      </c>
      <c r="M137" s="51">
        <v>0</v>
      </c>
      <c r="N137" s="51">
        <v>0</v>
      </c>
      <c r="O137" s="51">
        <v>0</v>
      </c>
      <c r="P137" s="51">
        <v>0</v>
      </c>
      <c r="Q137" s="51">
        <v>0</v>
      </c>
      <c r="R137" s="51">
        <v>0</v>
      </c>
      <c r="S137" s="51">
        <v>0</v>
      </c>
      <c r="T137" s="51">
        <v>0</v>
      </c>
      <c r="U137" s="51">
        <v>0</v>
      </c>
      <c r="V137" s="51">
        <v>0</v>
      </c>
      <c r="W137" s="51"/>
      <c r="X137" s="51"/>
      <c r="Y137" s="51">
        <f t="shared" si="19"/>
        <v>0</v>
      </c>
      <c r="Z137" s="51">
        <v>250</v>
      </c>
      <c r="AA137" s="60">
        <v>400</v>
      </c>
      <c r="AB137" s="102" t="s">
        <v>273</v>
      </c>
    </row>
    <row r="138" spans="1:28" ht="21.6" x14ac:dyDescent="0.3">
      <c r="A138" s="50"/>
      <c r="B138" s="50"/>
      <c r="C138" s="50"/>
      <c r="D138" s="50"/>
      <c r="E138" s="50"/>
      <c r="F138" s="50"/>
      <c r="G138" s="50" t="s">
        <v>174</v>
      </c>
      <c r="H138" s="51"/>
      <c r="I138" s="51"/>
      <c r="J138" s="51"/>
      <c r="K138" s="51"/>
      <c r="L138" s="51">
        <v>305.61</v>
      </c>
      <c r="M138" s="51">
        <v>0</v>
      </c>
      <c r="N138" s="51">
        <v>611.22</v>
      </c>
      <c r="O138" s="51">
        <v>305.61</v>
      </c>
      <c r="P138" s="51">
        <v>305.61</v>
      </c>
      <c r="Q138" s="51">
        <v>414.25</v>
      </c>
      <c r="R138" s="51">
        <v>305.61</v>
      </c>
      <c r="S138" s="51">
        <v>0</v>
      </c>
      <c r="T138" s="51">
        <v>611.22</v>
      </c>
      <c r="U138" s="51">
        <v>305.61</v>
      </c>
      <c r="V138" s="51">
        <v>0</v>
      </c>
      <c r="W138" s="51">
        <v>305.61</v>
      </c>
      <c r="X138" s="51"/>
      <c r="Y138" s="51">
        <f t="shared" si="19"/>
        <v>3470.35</v>
      </c>
      <c r="Z138" s="51">
        <v>3700</v>
      </c>
      <c r="AA138" s="60">
        <v>7500</v>
      </c>
      <c r="AB138" s="102" t="s">
        <v>272</v>
      </c>
    </row>
    <row r="139" spans="1:28" ht="21.6" x14ac:dyDescent="0.3">
      <c r="A139" s="50"/>
      <c r="B139" s="50"/>
      <c r="C139" s="50"/>
      <c r="D139" s="50"/>
      <c r="E139" s="50"/>
      <c r="F139" s="50"/>
      <c r="G139" s="50" t="s">
        <v>175</v>
      </c>
      <c r="H139" s="51"/>
      <c r="I139" s="51"/>
      <c r="J139" s="51"/>
      <c r="K139" s="51"/>
      <c r="L139" s="51">
        <v>330.81</v>
      </c>
      <c r="M139" s="51">
        <v>96.32</v>
      </c>
      <c r="N139" s="51">
        <v>169.12</v>
      </c>
      <c r="O139" s="51">
        <v>97.75</v>
      </c>
      <c r="P139" s="51">
        <v>134.9</v>
      </c>
      <c r="Q139" s="51">
        <v>147.91</v>
      </c>
      <c r="R139" s="51">
        <v>325.38</v>
      </c>
      <c r="S139" s="51">
        <v>0</v>
      </c>
      <c r="T139" s="51">
        <v>265.42</v>
      </c>
      <c r="U139" s="51">
        <v>163.34</v>
      </c>
      <c r="V139" s="51">
        <v>384.91</v>
      </c>
      <c r="W139" s="51">
        <v>185.81</v>
      </c>
      <c r="X139" s="51"/>
      <c r="Y139" s="51">
        <f t="shared" si="19"/>
        <v>2301.67</v>
      </c>
      <c r="Z139" s="51">
        <v>2800</v>
      </c>
      <c r="AA139" s="60">
        <v>4000</v>
      </c>
      <c r="AB139" s="102" t="s">
        <v>271</v>
      </c>
    </row>
    <row r="140" spans="1:28" x14ac:dyDescent="0.3">
      <c r="A140" s="50"/>
      <c r="B140" s="50"/>
      <c r="C140" s="50"/>
      <c r="D140" s="50"/>
      <c r="E140" s="50"/>
      <c r="F140" s="50"/>
      <c r="G140" s="50" t="s">
        <v>176</v>
      </c>
      <c r="H140" s="51"/>
      <c r="I140" s="51"/>
      <c r="J140" s="51"/>
      <c r="K140" s="51"/>
      <c r="L140" s="51">
        <v>1549.97</v>
      </c>
      <c r="M140" s="51">
        <v>1016.67</v>
      </c>
      <c r="N140" s="51">
        <v>1015.39</v>
      </c>
      <c r="O140" s="51">
        <v>289.32</v>
      </c>
      <c r="P140" s="51">
        <v>1934.04</v>
      </c>
      <c r="Q140" s="51">
        <v>903.78</v>
      </c>
      <c r="R140" s="51">
        <v>1184.33</v>
      </c>
      <c r="S140" s="51">
        <v>443.68</v>
      </c>
      <c r="T140" s="51">
        <v>1827.36</v>
      </c>
      <c r="U140" s="51">
        <v>1086.21</v>
      </c>
      <c r="V140" s="51">
        <v>684.66</v>
      </c>
      <c r="W140" s="51">
        <v>938.47</v>
      </c>
      <c r="X140" s="51"/>
      <c r="Y140" s="51">
        <f t="shared" si="19"/>
        <v>12873.88</v>
      </c>
      <c r="Z140" s="51">
        <v>12500</v>
      </c>
      <c r="AA140" s="60">
        <v>13000</v>
      </c>
      <c r="AB140" s="102"/>
    </row>
    <row r="141" spans="1:28" ht="15" thickBot="1" x14ac:dyDescent="0.35">
      <c r="A141" s="50"/>
      <c r="B141" s="50"/>
      <c r="C141" s="50"/>
      <c r="D141" s="50"/>
      <c r="E141" s="50"/>
      <c r="F141" s="50"/>
      <c r="G141" s="50" t="s">
        <v>177</v>
      </c>
      <c r="H141" s="51"/>
      <c r="I141" s="51"/>
      <c r="J141" s="51"/>
      <c r="K141" s="51"/>
      <c r="L141" s="51">
        <v>0</v>
      </c>
      <c r="M141" s="51">
        <v>0</v>
      </c>
      <c r="N141" s="51">
        <v>188.42</v>
      </c>
      <c r="O141" s="51">
        <v>1763.16</v>
      </c>
      <c r="P141" s="51">
        <v>0</v>
      </c>
      <c r="Q141" s="51">
        <v>82</v>
      </c>
      <c r="R141" s="51">
        <v>88</v>
      </c>
      <c r="S141" s="51">
        <v>0</v>
      </c>
      <c r="T141" s="51">
        <v>3276</v>
      </c>
      <c r="U141" s="51">
        <v>0</v>
      </c>
      <c r="V141" s="51">
        <v>0</v>
      </c>
      <c r="W141" s="51">
        <v>2528.17</v>
      </c>
      <c r="X141" s="51"/>
      <c r="Y141" s="51">
        <f t="shared" si="19"/>
        <v>7925.75</v>
      </c>
      <c r="Z141" s="51">
        <v>8500</v>
      </c>
      <c r="AA141" s="60">
        <v>8500</v>
      </c>
      <c r="AB141" s="102"/>
    </row>
    <row r="142" spans="1:28" ht="15" thickBot="1" x14ac:dyDescent="0.35">
      <c r="A142" s="50"/>
      <c r="B142" s="50"/>
      <c r="C142" s="50"/>
      <c r="D142" s="50"/>
      <c r="E142" s="50"/>
      <c r="F142" s="50" t="s">
        <v>178</v>
      </c>
      <c r="G142" s="50"/>
      <c r="H142" s="53"/>
      <c r="I142" s="53"/>
      <c r="J142" s="53"/>
      <c r="K142" s="53"/>
      <c r="L142" s="53">
        <f t="shared" ref="L142:W142" si="20">ROUND(SUM(L130:L141),5)</f>
        <v>6115.43</v>
      </c>
      <c r="M142" s="53">
        <f t="shared" si="20"/>
        <v>1613.99</v>
      </c>
      <c r="N142" s="53">
        <f t="shared" si="20"/>
        <v>3615.42</v>
      </c>
      <c r="O142" s="53">
        <f t="shared" si="20"/>
        <v>5258.84</v>
      </c>
      <c r="P142" s="53">
        <f t="shared" si="20"/>
        <v>4034.75</v>
      </c>
      <c r="Q142" s="53">
        <f t="shared" si="20"/>
        <v>2541.6799999999998</v>
      </c>
      <c r="R142" s="53">
        <f t="shared" si="20"/>
        <v>5173.17</v>
      </c>
      <c r="S142" s="53">
        <f t="shared" si="20"/>
        <v>1483.68</v>
      </c>
      <c r="T142" s="53">
        <f t="shared" si="20"/>
        <v>8267.5</v>
      </c>
      <c r="U142" s="53">
        <f t="shared" si="20"/>
        <v>4524.29</v>
      </c>
      <c r="V142" s="53">
        <f t="shared" si="20"/>
        <v>4213.57</v>
      </c>
      <c r="W142" s="53">
        <f t="shared" si="20"/>
        <v>5863.06</v>
      </c>
      <c r="X142" s="53"/>
      <c r="Y142" s="53">
        <f t="shared" si="19"/>
        <v>52705.38</v>
      </c>
      <c r="Z142" s="53">
        <f>ROUND(SUM(Z130:Z141),5)</f>
        <v>68750</v>
      </c>
      <c r="AA142" s="78">
        <f>ROUND(SUM(AA130:AA141),5)</f>
        <v>73400</v>
      </c>
      <c r="AB142" s="104"/>
    </row>
    <row r="143" spans="1:28" x14ac:dyDescent="0.3">
      <c r="A143" s="50"/>
      <c r="B143" s="50"/>
      <c r="C143" s="50"/>
      <c r="D143" s="50"/>
      <c r="E143" s="50" t="s">
        <v>179</v>
      </c>
      <c r="F143" s="50"/>
      <c r="G143" s="50"/>
      <c r="H143" s="51"/>
      <c r="I143" s="51"/>
      <c r="J143" s="51"/>
      <c r="K143" s="51"/>
      <c r="L143" s="51">
        <f t="shared" ref="L143:W143" si="21">ROUND(L76+L80+L119+L142,5)</f>
        <v>11309.88</v>
      </c>
      <c r="M143" s="51">
        <f t="shared" si="21"/>
        <v>16749.12</v>
      </c>
      <c r="N143" s="51">
        <f t="shared" si="21"/>
        <v>12622.71</v>
      </c>
      <c r="O143" s="51">
        <f t="shared" si="21"/>
        <v>11103.24</v>
      </c>
      <c r="P143" s="51">
        <f t="shared" si="21"/>
        <v>11446.41</v>
      </c>
      <c r="Q143" s="51">
        <f t="shared" si="21"/>
        <v>10453.459999999999</v>
      </c>
      <c r="R143" s="51">
        <f t="shared" si="21"/>
        <v>11012.23</v>
      </c>
      <c r="S143" s="51">
        <f t="shared" si="21"/>
        <v>6587.86</v>
      </c>
      <c r="T143" s="51">
        <f t="shared" si="21"/>
        <v>15896.94</v>
      </c>
      <c r="U143" s="51">
        <f t="shared" si="21"/>
        <v>12377.06</v>
      </c>
      <c r="V143" s="51">
        <f t="shared" si="21"/>
        <v>10661.28</v>
      </c>
      <c r="W143" s="51">
        <f t="shared" si="21"/>
        <v>10720.98</v>
      </c>
      <c r="X143" s="51"/>
      <c r="Y143" s="51">
        <f t="shared" si="19"/>
        <v>140941.17000000001</v>
      </c>
      <c r="Z143" s="51">
        <f>ROUND(Z76+Z80+Z119+Z142,5)</f>
        <v>248400</v>
      </c>
      <c r="AA143" s="60">
        <f>ROUND(AA76+AA80+AA119+AA142,5)</f>
        <v>255150</v>
      </c>
      <c r="AB143" s="102"/>
    </row>
    <row r="144" spans="1:28" x14ac:dyDescent="0.3">
      <c r="A144" s="50"/>
      <c r="B144" s="50"/>
      <c r="C144" s="50"/>
      <c r="D144" s="50"/>
      <c r="E144" s="50" t="s">
        <v>180</v>
      </c>
      <c r="F144" s="50"/>
      <c r="G144" s="50"/>
      <c r="H144" s="51"/>
      <c r="I144" s="51"/>
      <c r="J144" s="51"/>
      <c r="K144" s="51"/>
      <c r="L144" s="51"/>
      <c r="M144" s="51"/>
      <c r="N144" s="51"/>
      <c r="O144" s="51"/>
      <c r="P144" s="51"/>
      <c r="Q144" s="51"/>
      <c r="R144" s="51"/>
      <c r="S144" s="51"/>
      <c r="T144" s="51"/>
      <c r="U144" s="51"/>
      <c r="V144" s="51"/>
      <c r="W144" s="51"/>
      <c r="X144" s="51"/>
      <c r="Y144" s="51"/>
      <c r="Z144" s="51"/>
      <c r="AA144" s="60"/>
      <c r="AB144" s="102"/>
    </row>
    <row r="145" spans="1:28" x14ac:dyDescent="0.3">
      <c r="A145" s="50"/>
      <c r="B145" s="50"/>
      <c r="C145" s="50"/>
      <c r="D145" s="50"/>
      <c r="E145" s="50"/>
      <c r="F145" s="50" t="s">
        <v>181</v>
      </c>
      <c r="G145" s="50"/>
      <c r="H145" s="51"/>
      <c r="I145" s="51"/>
      <c r="J145" s="51"/>
      <c r="K145" s="51"/>
      <c r="L145" s="51"/>
      <c r="M145" s="51"/>
      <c r="N145" s="51"/>
      <c r="O145" s="51"/>
      <c r="P145" s="51"/>
      <c r="Q145" s="51"/>
      <c r="R145" s="51"/>
      <c r="S145" s="51"/>
      <c r="T145" s="51"/>
      <c r="U145" s="51"/>
      <c r="V145" s="51"/>
      <c r="W145" s="51"/>
      <c r="X145" s="51"/>
      <c r="Y145" s="51"/>
      <c r="Z145" s="51"/>
      <c r="AA145" s="60"/>
      <c r="AB145" s="102"/>
    </row>
    <row r="146" spans="1:28" ht="22.8" customHeight="1" thickBot="1" x14ac:dyDescent="0.35">
      <c r="A146" s="50"/>
      <c r="B146" s="50"/>
      <c r="C146" s="50"/>
      <c r="D146" s="50"/>
      <c r="E146" s="50"/>
      <c r="F146" s="50"/>
      <c r="G146" s="50" t="s">
        <v>182</v>
      </c>
      <c r="H146" s="52"/>
      <c r="I146" s="52"/>
      <c r="J146" s="52"/>
      <c r="K146" s="52"/>
      <c r="L146" s="52">
        <v>0</v>
      </c>
      <c r="M146" s="52">
        <v>0</v>
      </c>
      <c r="N146" s="52">
        <v>0</v>
      </c>
      <c r="O146" s="52">
        <v>0</v>
      </c>
      <c r="P146" s="52">
        <v>0</v>
      </c>
      <c r="Q146" s="52">
        <v>0</v>
      </c>
      <c r="R146" s="52">
        <v>0</v>
      </c>
      <c r="S146" s="52">
        <v>0</v>
      </c>
      <c r="T146" s="52">
        <v>0</v>
      </c>
      <c r="U146" s="52">
        <v>0</v>
      </c>
      <c r="V146" s="52">
        <v>0</v>
      </c>
      <c r="W146" s="52">
        <v>50812.91</v>
      </c>
      <c r="X146" s="52"/>
      <c r="Y146" s="52">
        <f>ROUND(SUM(H146:X146),5)</f>
        <v>50812.91</v>
      </c>
      <c r="Z146" s="52">
        <v>0</v>
      </c>
      <c r="AA146" s="59">
        <v>0</v>
      </c>
      <c r="AB146" s="103" t="s">
        <v>208</v>
      </c>
    </row>
    <row r="147" spans="1:28" x14ac:dyDescent="0.3">
      <c r="A147" s="50"/>
      <c r="B147" s="50"/>
      <c r="C147" s="50"/>
      <c r="D147" s="50"/>
      <c r="E147" s="50"/>
      <c r="F147" s="50" t="s">
        <v>183</v>
      </c>
      <c r="G147" s="50"/>
      <c r="H147" s="51"/>
      <c r="I147" s="51"/>
      <c r="J147" s="51"/>
      <c r="K147" s="51"/>
      <c r="L147" s="51">
        <f t="shared" ref="L147:W147" si="22">ROUND(SUM(L145:L146),5)</f>
        <v>0</v>
      </c>
      <c r="M147" s="51">
        <f t="shared" si="22"/>
        <v>0</v>
      </c>
      <c r="N147" s="51">
        <f t="shared" si="22"/>
        <v>0</v>
      </c>
      <c r="O147" s="51">
        <f t="shared" si="22"/>
        <v>0</v>
      </c>
      <c r="P147" s="51">
        <f t="shared" si="22"/>
        <v>0</v>
      </c>
      <c r="Q147" s="51">
        <f t="shared" si="22"/>
        <v>0</v>
      </c>
      <c r="R147" s="51">
        <f t="shared" si="22"/>
        <v>0</v>
      </c>
      <c r="S147" s="51">
        <f t="shared" si="22"/>
        <v>0</v>
      </c>
      <c r="T147" s="51">
        <f t="shared" si="22"/>
        <v>0</v>
      </c>
      <c r="U147" s="51">
        <f t="shared" si="22"/>
        <v>0</v>
      </c>
      <c r="V147" s="51">
        <f t="shared" si="22"/>
        <v>0</v>
      </c>
      <c r="W147" s="51">
        <f t="shared" si="22"/>
        <v>50812.91</v>
      </c>
      <c r="X147" s="51"/>
      <c r="Y147" s="51">
        <f>ROUND(SUM(H147:X147),5)</f>
        <v>50812.91</v>
      </c>
      <c r="Z147" s="51">
        <f>ROUND(SUM(Z145:Z146),5)</f>
        <v>0</v>
      </c>
      <c r="AA147" s="60">
        <f>ROUND(SUM(AA145:AA146),5)</f>
        <v>0</v>
      </c>
      <c r="AB147" s="102"/>
    </row>
    <row r="148" spans="1:28" ht="15" thickBot="1" x14ac:dyDescent="0.35">
      <c r="A148" s="50"/>
      <c r="B148" s="50"/>
      <c r="C148" s="50"/>
      <c r="D148" s="50"/>
      <c r="E148" s="50"/>
      <c r="F148" s="50" t="s">
        <v>184</v>
      </c>
      <c r="G148" s="50"/>
      <c r="H148" s="52"/>
      <c r="I148" s="52"/>
      <c r="J148" s="52"/>
      <c r="K148" s="52"/>
      <c r="L148" s="52">
        <v>298.70999999999998</v>
      </c>
      <c r="M148" s="52">
        <v>172.26</v>
      </c>
      <c r="N148" s="52">
        <v>191.39</v>
      </c>
      <c r="O148" s="52">
        <v>0</v>
      </c>
      <c r="P148" s="52">
        <v>0</v>
      </c>
      <c r="Q148" s="52">
        <v>689.18</v>
      </c>
      <c r="R148" s="52">
        <v>484.71</v>
      </c>
      <c r="S148" s="52">
        <v>0</v>
      </c>
      <c r="T148" s="52">
        <v>357.28</v>
      </c>
      <c r="U148" s="52">
        <v>370.04</v>
      </c>
      <c r="V148" s="52">
        <v>197.78</v>
      </c>
      <c r="W148" s="52">
        <v>416.65</v>
      </c>
      <c r="X148" s="52"/>
      <c r="Y148" s="52">
        <f>ROUND(SUM(H148:X148),5)</f>
        <v>3178</v>
      </c>
      <c r="Z148" s="52">
        <v>4000</v>
      </c>
      <c r="AA148" s="59">
        <v>4000</v>
      </c>
      <c r="AB148" s="103"/>
    </row>
    <row r="149" spans="1:28" x14ac:dyDescent="0.3">
      <c r="A149" s="50"/>
      <c r="B149" s="50"/>
      <c r="C149" s="50"/>
      <c r="D149" s="50"/>
      <c r="E149" s="50" t="s">
        <v>185</v>
      </c>
      <c r="F149" s="50"/>
      <c r="G149" s="50"/>
      <c r="H149" s="51"/>
      <c r="I149" s="51"/>
      <c r="J149" s="51"/>
      <c r="K149" s="51"/>
      <c r="L149" s="51">
        <f t="shared" ref="L149:W149" si="23">ROUND(L144+SUM(L147:L148),5)</f>
        <v>298.70999999999998</v>
      </c>
      <c r="M149" s="51">
        <f t="shared" si="23"/>
        <v>172.26</v>
      </c>
      <c r="N149" s="51">
        <f t="shared" si="23"/>
        <v>191.39</v>
      </c>
      <c r="O149" s="51">
        <f t="shared" si="23"/>
        <v>0</v>
      </c>
      <c r="P149" s="51">
        <f t="shared" si="23"/>
        <v>0</v>
      </c>
      <c r="Q149" s="51">
        <f t="shared" si="23"/>
        <v>689.18</v>
      </c>
      <c r="R149" s="51">
        <f t="shared" si="23"/>
        <v>484.71</v>
      </c>
      <c r="S149" s="51">
        <f t="shared" si="23"/>
        <v>0</v>
      </c>
      <c r="T149" s="51">
        <f t="shared" si="23"/>
        <v>357.28</v>
      </c>
      <c r="U149" s="51">
        <f t="shared" si="23"/>
        <v>370.04</v>
      </c>
      <c r="V149" s="51">
        <f t="shared" si="23"/>
        <v>197.78</v>
      </c>
      <c r="W149" s="51">
        <f t="shared" si="23"/>
        <v>51229.56</v>
      </c>
      <c r="X149" s="51"/>
      <c r="Y149" s="51">
        <f>ROUND(SUM(H149:X149),5)</f>
        <v>53990.91</v>
      </c>
      <c r="Z149" s="51">
        <f>ROUND(Z144+SUM(Z147:Z148),5)</f>
        <v>4000</v>
      </c>
      <c r="AA149" s="60">
        <f>ROUND(AA144+SUM(AA147:AA148),5)</f>
        <v>4000</v>
      </c>
      <c r="AB149" s="102"/>
    </row>
    <row r="150" spans="1:28" x14ac:dyDescent="0.3">
      <c r="A150" s="50"/>
      <c r="B150" s="50"/>
      <c r="C150" s="50"/>
      <c r="D150" s="50"/>
      <c r="E150" s="50" t="s">
        <v>186</v>
      </c>
      <c r="F150" s="50"/>
      <c r="G150" s="50"/>
      <c r="H150" s="51"/>
      <c r="I150" s="51"/>
      <c r="J150" s="51"/>
      <c r="K150" s="51"/>
      <c r="L150" s="51"/>
      <c r="M150" s="51"/>
      <c r="N150" s="51"/>
      <c r="O150" s="51"/>
      <c r="P150" s="51"/>
      <c r="Q150" s="51"/>
      <c r="R150" s="51"/>
      <c r="S150" s="51"/>
      <c r="T150" s="51"/>
      <c r="U150" s="51"/>
      <c r="V150" s="51"/>
      <c r="W150" s="51"/>
      <c r="X150" s="51"/>
      <c r="Y150" s="51"/>
      <c r="Z150" s="51"/>
      <c r="AA150" s="60"/>
      <c r="AB150" s="102"/>
    </row>
    <row r="151" spans="1:28" x14ac:dyDescent="0.3">
      <c r="A151" s="50"/>
      <c r="B151" s="50"/>
      <c r="C151" s="50"/>
      <c r="D151" s="50"/>
      <c r="E151" s="50"/>
      <c r="F151" s="50" t="s">
        <v>187</v>
      </c>
      <c r="G151" s="50"/>
      <c r="H151" s="51"/>
      <c r="I151" s="51"/>
      <c r="J151" s="51"/>
      <c r="K151" s="51"/>
      <c r="L151" s="51"/>
      <c r="M151" s="51"/>
      <c r="N151" s="51"/>
      <c r="O151" s="51"/>
      <c r="P151" s="51"/>
      <c r="Q151" s="51"/>
      <c r="R151" s="51"/>
      <c r="S151" s="51"/>
      <c r="T151" s="51"/>
      <c r="U151" s="51"/>
      <c r="V151" s="51"/>
      <c r="W151" s="51"/>
      <c r="X151" s="51"/>
      <c r="Y151" s="51"/>
      <c r="Z151" s="51"/>
      <c r="AA151" s="60"/>
      <c r="AB151" s="102"/>
    </row>
    <row r="152" spans="1:28" x14ac:dyDescent="0.3">
      <c r="A152" s="50"/>
      <c r="B152" s="50"/>
      <c r="C152" s="50"/>
      <c r="D152" s="50"/>
      <c r="E152" s="50"/>
      <c r="F152" s="50"/>
      <c r="G152" s="50" t="s">
        <v>204</v>
      </c>
      <c r="H152" s="51"/>
      <c r="I152" s="51"/>
      <c r="J152" s="51"/>
      <c r="K152" s="51"/>
      <c r="L152" s="51">
        <v>0</v>
      </c>
      <c r="M152" s="51">
        <v>0</v>
      </c>
      <c r="N152" s="51">
        <v>0</v>
      </c>
      <c r="O152" s="51">
        <v>0</v>
      </c>
      <c r="P152" s="51">
        <v>0</v>
      </c>
      <c r="Q152" s="51">
        <v>0</v>
      </c>
      <c r="R152" s="51">
        <v>0</v>
      </c>
      <c r="S152" s="51">
        <v>0</v>
      </c>
      <c r="T152" s="51">
        <v>0</v>
      </c>
      <c r="U152" s="51">
        <v>0</v>
      </c>
      <c r="V152" s="51">
        <v>0</v>
      </c>
      <c r="W152" s="51">
        <v>0</v>
      </c>
      <c r="X152" s="51"/>
      <c r="Y152" s="51">
        <f>ROUND(SUM(H152:X152),5)</f>
        <v>0</v>
      </c>
      <c r="Z152" s="51">
        <v>100000</v>
      </c>
      <c r="AA152" s="60">
        <v>100000</v>
      </c>
      <c r="AB152" s="102"/>
    </row>
    <row r="153" spans="1:28" x14ac:dyDescent="0.3">
      <c r="A153" s="50"/>
      <c r="B153" s="50"/>
      <c r="C153" s="50"/>
      <c r="D153" s="50"/>
      <c r="E153" s="50"/>
      <c r="F153" s="50"/>
      <c r="G153" s="50" t="s">
        <v>205</v>
      </c>
      <c r="H153" s="51"/>
      <c r="I153" s="51"/>
      <c r="J153" s="51"/>
      <c r="K153" s="51"/>
      <c r="L153" s="51">
        <v>0</v>
      </c>
      <c r="M153" s="51">
        <v>0</v>
      </c>
      <c r="N153" s="51">
        <v>0</v>
      </c>
      <c r="O153" s="51">
        <v>0</v>
      </c>
      <c r="P153" s="51">
        <v>0</v>
      </c>
      <c r="Q153" s="51">
        <v>0</v>
      </c>
      <c r="R153" s="51">
        <v>0</v>
      </c>
      <c r="S153" s="51">
        <v>0</v>
      </c>
      <c r="T153" s="51">
        <v>0</v>
      </c>
      <c r="U153" s="51">
        <v>0</v>
      </c>
      <c r="V153" s="51">
        <v>0</v>
      </c>
      <c r="W153" s="51">
        <v>0</v>
      </c>
      <c r="X153" s="51"/>
      <c r="Y153" s="51">
        <f>ROUND(SUM(H153:X153),5)</f>
        <v>0</v>
      </c>
      <c r="Z153" s="51">
        <v>6000</v>
      </c>
      <c r="AA153" s="60">
        <v>6000</v>
      </c>
      <c r="AB153" s="102"/>
    </row>
    <row r="154" spans="1:28" x14ac:dyDescent="0.3">
      <c r="A154" s="50"/>
      <c r="B154" s="50"/>
      <c r="C154" s="50"/>
      <c r="D154" s="50"/>
      <c r="E154" s="50"/>
      <c r="F154" s="50"/>
      <c r="G154" s="50" t="s">
        <v>188</v>
      </c>
      <c r="H154" s="51"/>
      <c r="I154" s="51"/>
      <c r="J154" s="51"/>
      <c r="K154" s="51"/>
      <c r="L154" s="51">
        <v>0</v>
      </c>
      <c r="M154" s="51">
        <v>0</v>
      </c>
      <c r="N154" s="51">
        <v>0</v>
      </c>
      <c r="O154" s="51">
        <v>0</v>
      </c>
      <c r="P154" s="51">
        <v>0</v>
      </c>
      <c r="Q154" s="51">
        <v>0</v>
      </c>
      <c r="R154" s="51">
        <v>0</v>
      </c>
      <c r="S154" s="51">
        <v>0</v>
      </c>
      <c r="T154" s="51">
        <v>0</v>
      </c>
      <c r="U154" s="51">
        <v>0</v>
      </c>
      <c r="V154" s="51">
        <v>0</v>
      </c>
      <c r="W154" s="51">
        <v>0</v>
      </c>
      <c r="X154" s="51"/>
      <c r="Y154" s="51">
        <f>ROUND(SUM(H154:X154),5)</f>
        <v>0</v>
      </c>
      <c r="Z154" s="51">
        <v>7500</v>
      </c>
      <c r="AA154" s="60">
        <v>7500</v>
      </c>
      <c r="AB154" s="102"/>
    </row>
    <row r="155" spans="1:28" ht="15" thickBot="1" x14ac:dyDescent="0.35">
      <c r="A155" s="50"/>
      <c r="B155" s="50"/>
      <c r="C155" s="50"/>
      <c r="D155" s="50"/>
      <c r="E155" s="50"/>
      <c r="F155" s="50"/>
      <c r="G155" s="50" t="s">
        <v>245</v>
      </c>
      <c r="H155" s="52"/>
      <c r="I155" s="52"/>
      <c r="J155" s="52"/>
      <c r="K155" s="52"/>
      <c r="L155" s="52">
        <v>0</v>
      </c>
      <c r="M155" s="52">
        <v>0</v>
      </c>
      <c r="N155" s="52">
        <v>0</v>
      </c>
      <c r="O155" s="52">
        <v>0</v>
      </c>
      <c r="P155" s="52">
        <v>0</v>
      </c>
      <c r="Q155" s="52">
        <v>0</v>
      </c>
      <c r="R155" s="52">
        <v>0</v>
      </c>
      <c r="S155" s="52">
        <v>0</v>
      </c>
      <c r="T155" s="52">
        <v>0</v>
      </c>
      <c r="U155" s="52">
        <v>0</v>
      </c>
      <c r="V155" s="52">
        <v>0</v>
      </c>
      <c r="W155" s="52">
        <v>0</v>
      </c>
      <c r="X155" s="52"/>
      <c r="Y155" s="52">
        <f>ROUND(SUM(H155:X155),5)</f>
        <v>0</v>
      </c>
      <c r="Z155" s="52">
        <v>6000</v>
      </c>
      <c r="AA155" s="59">
        <v>6000</v>
      </c>
      <c r="AB155" s="103"/>
    </row>
    <row r="156" spans="1:28" x14ac:dyDescent="0.3">
      <c r="A156" s="50"/>
      <c r="B156" s="50"/>
      <c r="C156" s="50"/>
      <c r="D156" s="50"/>
      <c r="E156" s="50"/>
      <c r="F156" s="50" t="s">
        <v>189</v>
      </c>
      <c r="G156" s="50"/>
      <c r="H156" s="51"/>
      <c r="I156" s="51"/>
      <c r="J156" s="51"/>
      <c r="K156" s="51"/>
      <c r="L156" s="51">
        <f t="shared" ref="L156:W156" si="24">ROUND(SUM(L151:L155),5)</f>
        <v>0</v>
      </c>
      <c r="M156" s="51">
        <f t="shared" si="24"/>
        <v>0</v>
      </c>
      <c r="N156" s="51">
        <f t="shared" si="24"/>
        <v>0</v>
      </c>
      <c r="O156" s="51">
        <f t="shared" si="24"/>
        <v>0</v>
      </c>
      <c r="P156" s="51">
        <f t="shared" si="24"/>
        <v>0</v>
      </c>
      <c r="Q156" s="51">
        <f t="shared" si="24"/>
        <v>0</v>
      </c>
      <c r="R156" s="51">
        <f t="shared" si="24"/>
        <v>0</v>
      </c>
      <c r="S156" s="51">
        <f t="shared" si="24"/>
        <v>0</v>
      </c>
      <c r="T156" s="51">
        <f t="shared" si="24"/>
        <v>0</v>
      </c>
      <c r="U156" s="51">
        <f t="shared" si="24"/>
        <v>0</v>
      </c>
      <c r="V156" s="51">
        <f t="shared" si="24"/>
        <v>0</v>
      </c>
      <c r="W156" s="51">
        <f t="shared" si="24"/>
        <v>0</v>
      </c>
      <c r="X156" s="51"/>
      <c r="Y156" s="51">
        <f>ROUND(SUM(H156:X156),5)</f>
        <v>0</v>
      </c>
      <c r="Z156" s="51">
        <f>ROUND(SUM(Z151:Z155),5)</f>
        <v>119500</v>
      </c>
      <c r="AA156" s="60">
        <f>ROUND(SUM(AA151:AA155),5)</f>
        <v>119500</v>
      </c>
      <c r="AB156" s="102"/>
    </row>
    <row r="157" spans="1:28" x14ac:dyDescent="0.3">
      <c r="A157" s="50"/>
      <c r="B157" s="50"/>
      <c r="C157" s="50"/>
      <c r="D157" s="50"/>
      <c r="E157" s="50"/>
      <c r="F157" s="50" t="s">
        <v>190</v>
      </c>
      <c r="G157" s="50"/>
      <c r="H157" s="51"/>
      <c r="I157" s="51"/>
      <c r="J157" s="51"/>
      <c r="K157" s="51"/>
      <c r="L157" s="51"/>
      <c r="M157" s="51"/>
      <c r="N157" s="51"/>
      <c r="O157" s="51"/>
      <c r="P157" s="51"/>
      <c r="Q157" s="51"/>
      <c r="R157" s="51"/>
      <c r="S157" s="51"/>
      <c r="T157" s="51"/>
      <c r="U157" s="51"/>
      <c r="V157" s="51"/>
      <c r="W157" s="51"/>
      <c r="X157" s="51"/>
      <c r="Y157" s="51"/>
      <c r="Z157" s="51"/>
      <c r="AA157" s="60"/>
      <c r="AB157" s="102"/>
    </row>
    <row r="158" spans="1:28" ht="15" thickBot="1" x14ac:dyDescent="0.35">
      <c r="A158" s="50"/>
      <c r="B158" s="50"/>
      <c r="C158" s="50"/>
      <c r="D158" s="50"/>
      <c r="E158" s="50"/>
      <c r="F158" s="50"/>
      <c r="G158" s="50" t="s">
        <v>191</v>
      </c>
      <c r="H158" s="52"/>
      <c r="I158" s="52"/>
      <c r="J158" s="52"/>
      <c r="K158" s="52"/>
      <c r="L158" s="52">
        <v>0</v>
      </c>
      <c r="M158" s="52">
        <v>0</v>
      </c>
      <c r="N158" s="52">
        <v>5379.38</v>
      </c>
      <c r="O158" s="52">
        <v>0</v>
      </c>
      <c r="P158" s="52">
        <v>0</v>
      </c>
      <c r="Q158" s="52">
        <v>0</v>
      </c>
      <c r="R158" s="52">
        <v>0</v>
      </c>
      <c r="S158" s="52">
        <v>0</v>
      </c>
      <c r="T158" s="52">
        <v>0</v>
      </c>
      <c r="U158" s="52">
        <v>0</v>
      </c>
      <c r="V158" s="52">
        <v>0</v>
      </c>
      <c r="W158" s="52">
        <v>0</v>
      </c>
      <c r="X158" s="52"/>
      <c r="Y158" s="52">
        <f>ROUND(SUM(H158:X158),5)</f>
        <v>5379.38</v>
      </c>
      <c r="Z158" s="52">
        <v>150000</v>
      </c>
      <c r="AA158" s="59">
        <v>150000</v>
      </c>
      <c r="AB158" s="103" t="s">
        <v>257</v>
      </c>
    </row>
    <row r="159" spans="1:28" x14ac:dyDescent="0.3">
      <c r="A159" s="50"/>
      <c r="B159" s="50"/>
      <c r="C159" s="50"/>
      <c r="D159" s="50"/>
      <c r="E159" s="50"/>
      <c r="F159" s="50" t="s">
        <v>192</v>
      </c>
      <c r="G159" s="50"/>
      <c r="H159" s="51"/>
      <c r="I159" s="51"/>
      <c r="J159" s="51"/>
      <c r="K159" s="51"/>
      <c r="L159" s="51">
        <f t="shared" ref="L159:W159" si="25">ROUND(SUM(L157:L158),5)</f>
        <v>0</v>
      </c>
      <c r="M159" s="51">
        <f t="shared" si="25"/>
        <v>0</v>
      </c>
      <c r="N159" s="51">
        <f t="shared" si="25"/>
        <v>5379.38</v>
      </c>
      <c r="O159" s="51">
        <f t="shared" si="25"/>
        <v>0</v>
      </c>
      <c r="P159" s="51">
        <f t="shared" si="25"/>
        <v>0</v>
      </c>
      <c r="Q159" s="51">
        <f t="shared" si="25"/>
        <v>0</v>
      </c>
      <c r="R159" s="51">
        <f t="shared" si="25"/>
        <v>0</v>
      </c>
      <c r="S159" s="51">
        <f t="shared" si="25"/>
        <v>0</v>
      </c>
      <c r="T159" s="51">
        <f t="shared" si="25"/>
        <v>0</v>
      </c>
      <c r="U159" s="51">
        <f t="shared" si="25"/>
        <v>0</v>
      </c>
      <c r="V159" s="51">
        <f t="shared" si="25"/>
        <v>0</v>
      </c>
      <c r="W159" s="51">
        <f t="shared" si="25"/>
        <v>0</v>
      </c>
      <c r="X159" s="51"/>
      <c r="Y159" s="51">
        <f>ROUND(SUM(H159:X159),5)</f>
        <v>5379.38</v>
      </c>
      <c r="Z159" s="51">
        <f>ROUND(SUM(Z157:Z158),5)</f>
        <v>150000</v>
      </c>
      <c r="AA159" s="60">
        <f>ROUND(SUM(AA157:AA158),5)</f>
        <v>150000</v>
      </c>
      <c r="AB159" s="102"/>
    </row>
    <row r="160" spans="1:28" x14ac:dyDescent="0.3">
      <c r="A160" s="50"/>
      <c r="B160" s="50"/>
      <c r="C160" s="50"/>
      <c r="D160" s="50"/>
      <c r="E160" s="50"/>
      <c r="F160" s="50" t="s">
        <v>193</v>
      </c>
      <c r="G160" s="50"/>
      <c r="H160" s="51"/>
      <c r="I160" s="51"/>
      <c r="J160" s="51"/>
      <c r="K160" s="51"/>
      <c r="L160" s="51"/>
      <c r="M160" s="51"/>
      <c r="N160" s="51"/>
      <c r="O160" s="51"/>
      <c r="P160" s="51"/>
      <c r="Q160" s="51"/>
      <c r="R160" s="51"/>
      <c r="S160" s="51"/>
      <c r="T160" s="51"/>
      <c r="U160" s="51"/>
      <c r="V160" s="51"/>
      <c r="W160" s="51"/>
      <c r="X160" s="51"/>
      <c r="Y160" s="51"/>
      <c r="Z160" s="51"/>
      <c r="AA160" s="60"/>
      <c r="AB160" s="102"/>
    </row>
    <row r="161" spans="1:28" x14ac:dyDescent="0.3">
      <c r="A161" s="50"/>
      <c r="B161" s="50"/>
      <c r="C161" s="50"/>
      <c r="D161" s="50"/>
      <c r="E161" s="50"/>
      <c r="F161" s="50"/>
      <c r="G161" s="50" t="s">
        <v>194</v>
      </c>
      <c r="H161" s="51"/>
      <c r="I161" s="51"/>
      <c r="J161" s="51"/>
      <c r="K161" s="51"/>
      <c r="L161" s="51">
        <v>0</v>
      </c>
      <c r="M161" s="51">
        <v>0</v>
      </c>
      <c r="N161" s="51">
        <v>0</v>
      </c>
      <c r="O161" s="51">
        <v>0</v>
      </c>
      <c r="P161" s="51">
        <v>0</v>
      </c>
      <c r="Q161" s="51">
        <v>0</v>
      </c>
      <c r="R161" s="51">
        <v>0</v>
      </c>
      <c r="S161" s="51">
        <v>0</v>
      </c>
      <c r="T161" s="51">
        <v>9137.67</v>
      </c>
      <c r="U161" s="51">
        <v>0</v>
      </c>
      <c r="V161" s="51">
        <v>0</v>
      </c>
      <c r="W161" s="51">
        <v>0</v>
      </c>
      <c r="X161" s="51"/>
      <c r="Y161" s="51">
        <f>ROUND(SUM(H161:X161),5)</f>
        <v>9137.67</v>
      </c>
      <c r="Z161" s="51">
        <v>75000</v>
      </c>
      <c r="AA161" s="60">
        <v>60000</v>
      </c>
      <c r="AB161" s="102"/>
    </row>
    <row r="162" spans="1:28" x14ac:dyDescent="0.3">
      <c r="A162" s="50"/>
      <c r="B162" s="50"/>
      <c r="C162" s="50"/>
      <c r="D162" s="50"/>
      <c r="E162" s="50"/>
      <c r="F162" s="50"/>
      <c r="G162" s="50" t="s">
        <v>195</v>
      </c>
      <c r="H162" s="51"/>
      <c r="I162" s="51"/>
      <c r="J162" s="51"/>
      <c r="K162" s="51"/>
      <c r="L162" s="51">
        <v>0</v>
      </c>
      <c r="M162" s="51">
        <v>0</v>
      </c>
      <c r="N162" s="51">
        <v>0</v>
      </c>
      <c r="O162" s="51">
        <v>0</v>
      </c>
      <c r="P162" s="51">
        <v>0</v>
      </c>
      <c r="Q162" s="51">
        <v>0</v>
      </c>
      <c r="R162" s="51">
        <v>0</v>
      </c>
      <c r="S162" s="51">
        <v>2082.06</v>
      </c>
      <c r="T162" s="51">
        <v>0</v>
      </c>
      <c r="U162" s="51">
        <v>0</v>
      </c>
      <c r="V162" s="51">
        <v>0</v>
      </c>
      <c r="W162" s="51">
        <v>13119.14</v>
      </c>
      <c r="X162" s="51"/>
      <c r="Y162" s="51">
        <f>ROUND(SUM(H162:X162),5)</f>
        <v>15201.2</v>
      </c>
      <c r="Z162" s="51">
        <v>17000</v>
      </c>
      <c r="AA162" s="60">
        <v>17000</v>
      </c>
      <c r="AB162" s="102"/>
    </row>
    <row r="163" spans="1:28" ht="22.2" thickBot="1" x14ac:dyDescent="0.35">
      <c r="A163" s="50"/>
      <c r="B163" s="50"/>
      <c r="C163" s="50"/>
      <c r="D163" s="50"/>
      <c r="E163" s="50"/>
      <c r="F163" s="50"/>
      <c r="G163" s="50" t="s">
        <v>196</v>
      </c>
      <c r="H163" s="51"/>
      <c r="I163" s="51"/>
      <c r="J163" s="51"/>
      <c r="K163" s="51"/>
      <c r="L163" s="51">
        <v>0</v>
      </c>
      <c r="M163" s="51">
        <v>1945</v>
      </c>
      <c r="N163" s="51">
        <v>0</v>
      </c>
      <c r="O163" s="51">
        <v>0</v>
      </c>
      <c r="P163" s="51">
        <v>0</v>
      </c>
      <c r="Q163" s="51">
        <v>0</v>
      </c>
      <c r="R163" s="51">
        <v>0</v>
      </c>
      <c r="S163" s="51">
        <v>0</v>
      </c>
      <c r="T163" s="51">
        <v>0</v>
      </c>
      <c r="U163" s="51">
        <v>0</v>
      </c>
      <c r="V163" s="51">
        <v>0</v>
      </c>
      <c r="W163" s="51">
        <v>0</v>
      </c>
      <c r="X163" s="51"/>
      <c r="Y163" s="51">
        <f>ROUND(SUM(H163:X163),5)</f>
        <v>1945</v>
      </c>
      <c r="Z163" s="51">
        <v>5000</v>
      </c>
      <c r="AA163" s="60">
        <v>5000</v>
      </c>
      <c r="AB163" s="102" t="s">
        <v>260</v>
      </c>
    </row>
    <row r="164" spans="1:28" x14ac:dyDescent="0.3">
      <c r="A164" s="50"/>
      <c r="B164" s="50"/>
      <c r="C164" s="50"/>
      <c r="D164" s="50"/>
      <c r="E164" s="50"/>
      <c r="F164" s="50" t="s">
        <v>197</v>
      </c>
      <c r="G164" s="50"/>
      <c r="H164" s="54"/>
      <c r="I164" s="54"/>
      <c r="J164" s="54"/>
      <c r="K164" s="54"/>
      <c r="L164" s="54">
        <f t="shared" ref="L164:W164" si="26">ROUND(SUM(L160:L163),5)</f>
        <v>0</v>
      </c>
      <c r="M164" s="54">
        <f t="shared" si="26"/>
        <v>1945</v>
      </c>
      <c r="N164" s="54">
        <f t="shared" si="26"/>
        <v>0</v>
      </c>
      <c r="O164" s="54">
        <f t="shared" si="26"/>
        <v>0</v>
      </c>
      <c r="P164" s="54">
        <f t="shared" si="26"/>
        <v>0</v>
      </c>
      <c r="Q164" s="54">
        <f t="shared" si="26"/>
        <v>0</v>
      </c>
      <c r="R164" s="54">
        <f t="shared" si="26"/>
        <v>0</v>
      </c>
      <c r="S164" s="54">
        <f t="shared" si="26"/>
        <v>2082.06</v>
      </c>
      <c r="T164" s="54">
        <f t="shared" si="26"/>
        <v>9137.67</v>
      </c>
      <c r="U164" s="54">
        <f t="shared" si="26"/>
        <v>0</v>
      </c>
      <c r="V164" s="54">
        <f t="shared" si="26"/>
        <v>0</v>
      </c>
      <c r="W164" s="54">
        <f t="shared" si="26"/>
        <v>13119.14</v>
      </c>
      <c r="X164" s="54"/>
      <c r="Y164" s="54">
        <f>ROUND(SUM(H164:X164),5)</f>
        <v>26283.87</v>
      </c>
      <c r="Z164" s="54">
        <f>ROUND(SUM(Z160:Z163),5)</f>
        <v>97000</v>
      </c>
      <c r="AA164" s="61">
        <f>ROUND(SUM(AA160:AA163),5)</f>
        <v>82000</v>
      </c>
      <c r="AB164" s="105"/>
    </row>
    <row r="165" spans="1:28" x14ac:dyDescent="0.3">
      <c r="A165" s="50"/>
      <c r="B165" s="50"/>
      <c r="C165" s="50"/>
      <c r="D165" s="50"/>
      <c r="E165" s="50" t="s">
        <v>198</v>
      </c>
      <c r="F165" s="50"/>
      <c r="G165" s="50"/>
      <c r="H165" s="51"/>
      <c r="I165" s="51"/>
      <c r="J165" s="51"/>
      <c r="K165" s="51"/>
      <c r="L165" s="70">
        <f t="shared" ref="L165:W165" si="27">ROUND(L150+L156+L159+L164,5)</f>
        <v>0</v>
      </c>
      <c r="M165" s="70">
        <f t="shared" si="27"/>
        <v>1945</v>
      </c>
      <c r="N165" s="70">
        <f t="shared" si="27"/>
        <v>5379.38</v>
      </c>
      <c r="O165" s="70">
        <f t="shared" si="27"/>
        <v>0</v>
      </c>
      <c r="P165" s="70">
        <f t="shared" si="27"/>
        <v>0</v>
      </c>
      <c r="Q165" s="70">
        <f t="shared" si="27"/>
        <v>0</v>
      </c>
      <c r="R165" s="70">
        <f t="shared" si="27"/>
        <v>0</v>
      </c>
      <c r="S165" s="70">
        <f t="shared" si="27"/>
        <v>2082.06</v>
      </c>
      <c r="T165" s="70">
        <f t="shared" si="27"/>
        <v>9137.67</v>
      </c>
      <c r="U165" s="70">
        <f t="shared" si="27"/>
        <v>0</v>
      </c>
      <c r="V165" s="70">
        <f t="shared" si="27"/>
        <v>0</v>
      </c>
      <c r="W165" s="70">
        <f t="shared" si="27"/>
        <v>13119.14</v>
      </c>
      <c r="X165" s="70"/>
      <c r="Y165" s="70">
        <f>ROUND(SUM(H165:X165),5)</f>
        <v>31663.25</v>
      </c>
      <c r="Z165" s="70">
        <f>ROUND(Z150+Z156+Z159+Z164,5)</f>
        <v>366500</v>
      </c>
      <c r="AA165" s="79">
        <f>ROUND(AA150+AA156+AA159+AA164,5)</f>
        <v>351500</v>
      </c>
      <c r="AB165" s="106"/>
    </row>
    <row r="166" spans="1:28" x14ac:dyDescent="0.3">
      <c r="A166" s="50"/>
      <c r="B166" s="50"/>
      <c r="C166" s="50"/>
      <c r="D166" s="50"/>
      <c r="E166" s="50"/>
      <c r="F166" s="50"/>
      <c r="G166" s="50"/>
      <c r="H166" s="51"/>
      <c r="I166" s="51"/>
      <c r="J166" s="51"/>
      <c r="K166" s="51"/>
      <c r="L166" s="70"/>
      <c r="M166" s="70"/>
      <c r="N166" s="70"/>
      <c r="O166" s="70"/>
      <c r="P166" s="70"/>
      <c r="Q166" s="70"/>
      <c r="R166" s="70"/>
      <c r="S166" s="70"/>
      <c r="T166" s="70"/>
      <c r="U166" s="70"/>
      <c r="V166" s="70"/>
      <c r="W166" s="70"/>
      <c r="X166" s="70"/>
      <c r="Y166" s="70"/>
      <c r="Z166" s="70"/>
      <c r="AA166" s="79"/>
      <c r="AB166" s="106"/>
    </row>
    <row r="167" spans="1:28" x14ac:dyDescent="0.3">
      <c r="A167" s="50"/>
      <c r="B167" s="50"/>
      <c r="C167" s="50"/>
      <c r="D167" s="50"/>
      <c r="E167" s="50"/>
      <c r="F167" s="50"/>
      <c r="G167" s="50"/>
      <c r="H167" s="51"/>
      <c r="I167" s="51"/>
      <c r="J167" s="51"/>
      <c r="K167" s="51"/>
      <c r="L167" s="51"/>
      <c r="M167" s="51"/>
      <c r="N167" s="51"/>
      <c r="O167" s="51"/>
      <c r="P167" s="51"/>
      <c r="Q167" s="51"/>
      <c r="R167" s="51"/>
      <c r="S167" s="51"/>
      <c r="T167" s="51"/>
      <c r="U167" s="51"/>
      <c r="V167" s="51"/>
      <c r="W167" s="51"/>
      <c r="X167" s="51"/>
      <c r="Y167" s="51"/>
      <c r="Z167" s="51"/>
      <c r="AA167" s="60"/>
      <c r="AB167" s="102"/>
    </row>
    <row r="168" spans="1:28" x14ac:dyDescent="0.3">
      <c r="A168" s="50"/>
      <c r="B168" s="50"/>
      <c r="C168" s="50"/>
      <c r="D168" s="50"/>
      <c r="E168" s="50"/>
      <c r="F168" s="50"/>
      <c r="G168" s="50"/>
      <c r="H168" s="51"/>
      <c r="I168" s="51"/>
      <c r="J168" s="51"/>
      <c r="K168" s="51"/>
      <c r="L168" s="51"/>
      <c r="M168" s="51"/>
      <c r="N168" s="51"/>
      <c r="O168" s="51"/>
      <c r="P168" s="51"/>
      <c r="Q168" s="51"/>
      <c r="R168" s="51"/>
      <c r="S168" s="51"/>
      <c r="T168" s="51"/>
      <c r="U168" s="51"/>
      <c r="V168" s="51"/>
      <c r="W168" s="51"/>
      <c r="X168" s="51"/>
      <c r="Y168" s="51"/>
      <c r="Z168" s="51"/>
      <c r="AA168" s="60"/>
      <c r="AB168" s="102"/>
    </row>
    <row r="169" spans="1:28" ht="39.6" customHeight="1" thickBot="1" x14ac:dyDescent="0.35">
      <c r="A169" s="50"/>
      <c r="B169" s="50"/>
      <c r="C169" s="50"/>
      <c r="D169" s="50"/>
      <c r="E169" s="50" t="s">
        <v>206</v>
      </c>
      <c r="F169" s="50"/>
      <c r="G169" s="50"/>
      <c r="H169" s="51"/>
      <c r="I169" s="51"/>
      <c r="J169" s="51"/>
      <c r="K169" s="51"/>
      <c r="L169" s="69">
        <v>0</v>
      </c>
      <c r="M169" s="69">
        <v>0</v>
      </c>
      <c r="N169" s="69">
        <v>0</v>
      </c>
      <c r="O169" s="69">
        <v>0</v>
      </c>
      <c r="P169" s="69">
        <v>0</v>
      </c>
      <c r="Q169" s="69">
        <v>0</v>
      </c>
      <c r="R169" s="69">
        <v>0</v>
      </c>
      <c r="S169" s="69">
        <v>0</v>
      </c>
      <c r="T169" s="69">
        <v>0</v>
      </c>
      <c r="U169" s="69">
        <v>0</v>
      </c>
      <c r="V169" s="69">
        <v>0</v>
      </c>
      <c r="W169" s="69">
        <v>0</v>
      </c>
      <c r="X169" s="69"/>
      <c r="Y169" s="69">
        <v>0</v>
      </c>
      <c r="Z169" s="69">
        <v>177000</v>
      </c>
      <c r="AA169" s="107">
        <f>AA16+AA17+AA23+AA19</f>
        <v>226000</v>
      </c>
      <c r="AB169" s="108" t="s">
        <v>212</v>
      </c>
    </row>
    <row r="170" spans="1:28" ht="54" customHeight="1" thickBot="1" x14ac:dyDescent="0.35">
      <c r="A170" s="50"/>
      <c r="B170" s="50"/>
      <c r="C170" s="50"/>
      <c r="D170" s="50"/>
      <c r="E170" s="50" t="s">
        <v>207</v>
      </c>
      <c r="F170" s="50"/>
      <c r="G170" s="50"/>
      <c r="H170" s="51"/>
      <c r="I170" s="51"/>
      <c r="J170" s="51"/>
      <c r="K170" s="51"/>
      <c r="L170" s="51">
        <v>0</v>
      </c>
      <c r="M170" s="51">
        <v>0</v>
      </c>
      <c r="N170" s="51">
        <v>0</v>
      </c>
      <c r="O170" s="51">
        <v>0</v>
      </c>
      <c r="P170" s="51">
        <v>0</v>
      </c>
      <c r="Q170" s="51">
        <v>0</v>
      </c>
      <c r="R170" s="51">
        <v>0</v>
      </c>
      <c r="S170" s="51">
        <v>0</v>
      </c>
      <c r="T170" s="51">
        <v>0</v>
      </c>
      <c r="U170" s="51">
        <v>0</v>
      </c>
      <c r="V170" s="51">
        <v>0</v>
      </c>
      <c r="W170" s="51">
        <v>0</v>
      </c>
      <c r="X170" s="51"/>
      <c r="Y170" s="51">
        <v>0</v>
      </c>
      <c r="Z170" s="51">
        <v>236020</v>
      </c>
      <c r="AA170" s="60">
        <f>245659+351500-300648-4077</f>
        <v>292434</v>
      </c>
      <c r="AB170" s="102" t="s">
        <v>266</v>
      </c>
    </row>
    <row r="171" spans="1:28" ht="15" thickBot="1" x14ac:dyDescent="0.35">
      <c r="A171" s="50"/>
      <c r="B171" s="50"/>
      <c r="C171" s="50"/>
      <c r="D171" s="50" t="s">
        <v>8</v>
      </c>
      <c r="E171" s="50"/>
      <c r="F171" s="50"/>
      <c r="G171" s="50"/>
      <c r="H171" s="53"/>
      <c r="I171" s="53"/>
      <c r="J171" s="53"/>
      <c r="K171" s="53"/>
      <c r="L171" s="53">
        <f>ROUND(L48+L75+L143+L149+L165,5)+L169+L170</f>
        <v>27999</v>
      </c>
      <c r="M171" s="53">
        <f t="shared" ref="M171:AA171" si="28">ROUND(M48+M75+M143+M149+M165,5)+M169+M170</f>
        <v>43641.53</v>
      </c>
      <c r="N171" s="53">
        <f t="shared" si="28"/>
        <v>40907.26</v>
      </c>
      <c r="O171" s="53">
        <f t="shared" si="28"/>
        <v>48192.54</v>
      </c>
      <c r="P171" s="53">
        <f t="shared" si="28"/>
        <v>32728.26</v>
      </c>
      <c r="Q171" s="53">
        <f t="shared" si="28"/>
        <v>36866.379999999997</v>
      </c>
      <c r="R171" s="53">
        <f t="shared" si="28"/>
        <v>44453.31</v>
      </c>
      <c r="S171" s="53">
        <f t="shared" si="28"/>
        <v>32567.72</v>
      </c>
      <c r="T171" s="53">
        <f t="shared" si="28"/>
        <v>51434.97</v>
      </c>
      <c r="U171" s="53">
        <f t="shared" si="28"/>
        <v>54600.480000000003</v>
      </c>
      <c r="V171" s="53">
        <f t="shared" si="28"/>
        <v>35265.449999999997</v>
      </c>
      <c r="W171" s="53">
        <f t="shared" si="28"/>
        <v>110406.32</v>
      </c>
      <c r="X171" s="53">
        <f t="shared" si="28"/>
        <v>0</v>
      </c>
      <c r="Y171" s="53">
        <f t="shared" si="28"/>
        <v>559063.22</v>
      </c>
      <c r="Z171" s="53">
        <f t="shared" si="28"/>
        <v>1445300</v>
      </c>
      <c r="AA171" s="78">
        <f t="shared" si="28"/>
        <v>1552500</v>
      </c>
      <c r="AB171" s="104"/>
    </row>
    <row r="172" spans="1:28" x14ac:dyDescent="0.3">
      <c r="A172" s="50"/>
      <c r="B172" s="50" t="s">
        <v>9</v>
      </c>
      <c r="C172" s="50"/>
      <c r="D172" s="50"/>
      <c r="E172" s="50"/>
      <c r="F172" s="50"/>
      <c r="G172" s="50"/>
      <c r="H172" s="51"/>
      <c r="I172" s="51"/>
      <c r="J172" s="51"/>
      <c r="K172" s="51"/>
      <c r="L172" s="51">
        <f t="shared" ref="L172:W172" si="29">ROUND(L2+L38-L171,5)</f>
        <v>-8841.0400000000009</v>
      </c>
      <c r="M172" s="51">
        <f t="shared" si="29"/>
        <v>-10879.27</v>
      </c>
      <c r="N172" s="51">
        <f t="shared" si="29"/>
        <v>-2325.44</v>
      </c>
      <c r="O172" s="51">
        <f t="shared" si="29"/>
        <v>43497.59</v>
      </c>
      <c r="P172" s="51">
        <f t="shared" si="29"/>
        <v>-13444.18</v>
      </c>
      <c r="Q172" s="51">
        <f t="shared" si="29"/>
        <v>210923.04</v>
      </c>
      <c r="R172" s="51">
        <f t="shared" si="29"/>
        <v>211891.47</v>
      </c>
      <c r="S172" s="51">
        <f t="shared" si="29"/>
        <v>26678.65</v>
      </c>
      <c r="T172" s="51">
        <f t="shared" si="29"/>
        <v>14025.84</v>
      </c>
      <c r="U172" s="51">
        <f t="shared" si="29"/>
        <v>42664.17</v>
      </c>
      <c r="V172" s="51">
        <f t="shared" si="29"/>
        <v>201556.38</v>
      </c>
      <c r="W172" s="51">
        <f t="shared" si="29"/>
        <v>8770.7099999999991</v>
      </c>
      <c r="X172" s="51"/>
      <c r="Y172" s="51">
        <f>ROUND(SUM(H172:X172),5)</f>
        <v>724517.92</v>
      </c>
      <c r="Z172" s="51">
        <f>ROUND(Z2+Z38-Z171,5)</f>
        <v>-366500</v>
      </c>
      <c r="AA172" s="60">
        <f>ROUND(AA2+AA38-AA171,5)</f>
        <v>-351500</v>
      </c>
      <c r="AB172" s="102"/>
    </row>
    <row r="173" spans="1:28" x14ac:dyDescent="0.3">
      <c r="A173" s="50"/>
      <c r="B173" s="50" t="s">
        <v>10</v>
      </c>
      <c r="C173" s="50"/>
      <c r="D173" s="50"/>
      <c r="E173" s="50"/>
      <c r="F173" s="50"/>
      <c r="G173" s="50"/>
      <c r="H173" s="51"/>
      <c r="I173" s="51"/>
      <c r="J173" s="51"/>
      <c r="K173" s="51"/>
      <c r="L173" s="51"/>
      <c r="M173" s="51"/>
      <c r="N173" s="51"/>
      <c r="O173" s="51"/>
      <c r="P173" s="51"/>
      <c r="Q173" s="51"/>
      <c r="R173" s="51"/>
      <c r="S173" s="51"/>
      <c r="T173" s="51"/>
      <c r="U173" s="51"/>
      <c r="V173" s="51"/>
      <c r="W173" s="51"/>
      <c r="X173" s="51"/>
      <c r="Y173" s="51"/>
      <c r="Z173" s="51"/>
      <c r="AA173" s="60"/>
      <c r="AB173" s="102"/>
    </row>
    <row r="174" spans="1:28" x14ac:dyDescent="0.3">
      <c r="A174" s="50"/>
      <c r="B174" s="50"/>
      <c r="C174" s="50" t="s">
        <v>11</v>
      </c>
      <c r="D174" s="50"/>
      <c r="E174" s="50"/>
      <c r="F174" s="50"/>
      <c r="G174" s="50"/>
      <c r="H174" s="51"/>
      <c r="I174" s="51"/>
      <c r="J174" s="51"/>
      <c r="K174" s="51"/>
      <c r="L174" s="51"/>
      <c r="M174" s="51"/>
      <c r="N174" s="51"/>
      <c r="O174" s="51"/>
      <c r="P174" s="51"/>
      <c r="Q174" s="51"/>
      <c r="R174" s="51"/>
      <c r="S174" s="51"/>
      <c r="T174" s="51"/>
      <c r="U174" s="51"/>
      <c r="V174" s="51"/>
      <c r="W174" s="51"/>
      <c r="X174" s="51"/>
      <c r="Y174" s="51"/>
      <c r="Z174" s="51"/>
      <c r="AA174" s="60"/>
      <c r="AB174" s="102"/>
    </row>
    <row r="175" spans="1:28" ht="28.2" customHeight="1" x14ac:dyDescent="0.3">
      <c r="A175" s="50"/>
      <c r="B175" s="50"/>
      <c r="C175" s="50"/>
      <c r="D175" s="50" t="s">
        <v>199</v>
      </c>
      <c r="E175" s="50"/>
      <c r="F175" s="50"/>
      <c r="G175" s="50"/>
      <c r="H175" s="51"/>
      <c r="I175" s="51"/>
      <c r="J175" s="51"/>
      <c r="K175" s="51"/>
      <c r="L175" s="51">
        <v>0</v>
      </c>
      <c r="M175" s="51">
        <v>0</v>
      </c>
      <c r="N175" s="51">
        <v>0</v>
      </c>
      <c r="O175" s="51">
        <v>0</v>
      </c>
      <c r="P175" s="51">
        <v>0</v>
      </c>
      <c r="Q175" s="51">
        <v>0</v>
      </c>
      <c r="R175" s="51">
        <v>2768.64</v>
      </c>
      <c r="S175" s="51">
        <v>0</v>
      </c>
      <c r="T175" s="51">
        <v>0</v>
      </c>
      <c r="U175" s="51">
        <v>0</v>
      </c>
      <c r="V175" s="51">
        <v>0</v>
      </c>
      <c r="W175" s="51">
        <v>0</v>
      </c>
      <c r="X175" s="51"/>
      <c r="Y175" s="51">
        <f>ROUND(SUM(H175:X175),5)</f>
        <v>2768.64</v>
      </c>
      <c r="Z175" s="51">
        <v>0</v>
      </c>
      <c r="AA175" s="60">
        <v>0</v>
      </c>
      <c r="AB175" s="102" t="s">
        <v>209</v>
      </c>
    </row>
    <row r="176" spans="1:28" ht="30.6" customHeight="1" thickBot="1" x14ac:dyDescent="0.35">
      <c r="A176" s="50"/>
      <c r="B176" s="50"/>
      <c r="C176" s="50"/>
      <c r="D176" s="50" t="s">
        <v>200</v>
      </c>
      <c r="E176" s="50"/>
      <c r="F176" s="50"/>
      <c r="G176" s="50"/>
      <c r="H176" s="51"/>
      <c r="I176" s="51"/>
      <c r="J176" s="51"/>
      <c r="K176" s="51"/>
      <c r="L176" s="51">
        <v>3379.65</v>
      </c>
      <c r="M176" s="51">
        <v>-3012.35</v>
      </c>
      <c r="N176" s="51">
        <v>-3352.29</v>
      </c>
      <c r="O176" s="51">
        <v>-8759.74</v>
      </c>
      <c r="P176" s="51">
        <v>2275.2600000000002</v>
      </c>
      <c r="Q176" s="51">
        <v>-9141.42</v>
      </c>
      <c r="R176" s="51">
        <v>-5290.7</v>
      </c>
      <c r="S176" s="51">
        <v>-9875.18</v>
      </c>
      <c r="T176" s="51">
        <v>-10281.08</v>
      </c>
      <c r="U176" s="51">
        <v>-4192.53</v>
      </c>
      <c r="V176" s="51">
        <v>3613.14</v>
      </c>
      <c r="W176" s="51">
        <v>-10762.94</v>
      </c>
      <c r="X176" s="51"/>
      <c r="Y176" s="51">
        <f>ROUND(SUM(H176:X176),5)</f>
        <v>-55400.18</v>
      </c>
      <c r="Z176" s="51">
        <v>0</v>
      </c>
      <c r="AA176" s="60">
        <v>0</v>
      </c>
      <c r="AB176" s="102" t="s">
        <v>209</v>
      </c>
    </row>
    <row r="177" spans="1:28" ht="15" thickBot="1" x14ac:dyDescent="0.35">
      <c r="A177" s="50"/>
      <c r="B177" s="50"/>
      <c r="C177" s="50" t="s">
        <v>12</v>
      </c>
      <c r="D177" s="50"/>
      <c r="E177" s="50"/>
      <c r="F177" s="50"/>
      <c r="G177" s="50"/>
      <c r="H177" s="54"/>
      <c r="I177" s="54"/>
      <c r="J177" s="54"/>
      <c r="K177" s="54"/>
      <c r="L177" s="54">
        <f t="shared" ref="L177:W177" si="30">ROUND(SUM(L174:L176),5)</f>
        <v>3379.65</v>
      </c>
      <c r="M177" s="54">
        <f t="shared" si="30"/>
        <v>-3012.35</v>
      </c>
      <c r="N177" s="54">
        <f t="shared" si="30"/>
        <v>-3352.29</v>
      </c>
      <c r="O177" s="54">
        <f t="shared" si="30"/>
        <v>-8759.74</v>
      </c>
      <c r="P177" s="54">
        <f t="shared" si="30"/>
        <v>2275.2600000000002</v>
      </c>
      <c r="Q177" s="54">
        <f t="shared" si="30"/>
        <v>-9141.42</v>
      </c>
      <c r="R177" s="54">
        <f t="shared" si="30"/>
        <v>-2522.06</v>
      </c>
      <c r="S177" s="54">
        <f t="shared" si="30"/>
        <v>-9875.18</v>
      </c>
      <c r="T177" s="54">
        <f t="shared" si="30"/>
        <v>-10281.08</v>
      </c>
      <c r="U177" s="54">
        <f t="shared" si="30"/>
        <v>-4192.53</v>
      </c>
      <c r="V177" s="54">
        <f t="shared" si="30"/>
        <v>3613.14</v>
      </c>
      <c r="W177" s="54">
        <f t="shared" si="30"/>
        <v>-10762.94</v>
      </c>
      <c r="X177" s="54"/>
      <c r="Y177" s="54">
        <f>ROUND(SUM(H177:X177),5)</f>
        <v>-52631.54</v>
      </c>
      <c r="Z177" s="54">
        <f>ROUND(SUM(Z174:Z176),5)</f>
        <v>0</v>
      </c>
      <c r="AA177" s="61">
        <f>ROUND(SUM(AA174:AA176),5)</f>
        <v>0</v>
      </c>
      <c r="AB177" s="105"/>
    </row>
    <row r="178" spans="1:28" ht="15" thickBot="1" x14ac:dyDescent="0.35">
      <c r="A178" s="50"/>
      <c r="B178" s="50" t="s">
        <v>13</v>
      </c>
      <c r="C178" s="50"/>
      <c r="D178" s="50"/>
      <c r="E178" s="50"/>
      <c r="F178" s="50"/>
      <c r="G178" s="50"/>
      <c r="H178" s="54"/>
      <c r="I178" s="54"/>
      <c r="J178" s="54"/>
      <c r="K178" s="54"/>
      <c r="L178" s="54">
        <f t="shared" ref="L178:W178" si="31">ROUND(L173+L177,5)</f>
        <v>3379.65</v>
      </c>
      <c r="M178" s="54">
        <f t="shared" si="31"/>
        <v>-3012.35</v>
      </c>
      <c r="N178" s="54">
        <f t="shared" si="31"/>
        <v>-3352.29</v>
      </c>
      <c r="O178" s="54">
        <f t="shared" si="31"/>
        <v>-8759.74</v>
      </c>
      <c r="P178" s="54">
        <f t="shared" si="31"/>
        <v>2275.2600000000002</v>
      </c>
      <c r="Q178" s="54">
        <f t="shared" si="31"/>
        <v>-9141.42</v>
      </c>
      <c r="R178" s="54">
        <f t="shared" si="31"/>
        <v>-2522.06</v>
      </c>
      <c r="S178" s="54">
        <f t="shared" si="31"/>
        <v>-9875.18</v>
      </c>
      <c r="T178" s="54">
        <f t="shared" si="31"/>
        <v>-10281.08</v>
      </c>
      <c r="U178" s="54">
        <f t="shared" si="31"/>
        <v>-4192.53</v>
      </c>
      <c r="V178" s="54">
        <f t="shared" si="31"/>
        <v>3613.14</v>
      </c>
      <c r="W178" s="54">
        <f t="shared" si="31"/>
        <v>-10762.94</v>
      </c>
      <c r="X178" s="54"/>
      <c r="Y178" s="54">
        <f>ROUND(SUM(H178:X178),5)</f>
        <v>-52631.54</v>
      </c>
      <c r="Z178" s="54">
        <f>ROUND(Z173+Z177,5)</f>
        <v>0</v>
      </c>
      <c r="AA178" s="61">
        <f>ROUND(AA173+AA177,5)</f>
        <v>0</v>
      </c>
      <c r="AB178" s="105"/>
    </row>
    <row r="179" spans="1:28" s="56" customFormat="1" ht="10.8" thickBot="1" x14ac:dyDescent="0.25">
      <c r="A179" s="50" t="s">
        <v>14</v>
      </c>
      <c r="B179" s="50"/>
      <c r="C179" s="50"/>
      <c r="D179" s="50"/>
      <c r="E179" s="50"/>
      <c r="F179" s="50"/>
      <c r="G179" s="50"/>
      <c r="H179" s="55"/>
      <c r="I179" s="55"/>
      <c r="J179" s="55"/>
      <c r="K179" s="55"/>
      <c r="L179" s="55">
        <f t="shared" ref="L179:W179" si="32">ROUND(L172+L178,5)</f>
        <v>-5461.39</v>
      </c>
      <c r="M179" s="55">
        <f t="shared" si="32"/>
        <v>-13891.62</v>
      </c>
      <c r="N179" s="55">
        <f t="shared" si="32"/>
        <v>-5677.73</v>
      </c>
      <c r="O179" s="55">
        <f t="shared" si="32"/>
        <v>34737.85</v>
      </c>
      <c r="P179" s="55">
        <f t="shared" si="32"/>
        <v>-11168.92</v>
      </c>
      <c r="Q179" s="55">
        <f t="shared" si="32"/>
        <v>201781.62</v>
      </c>
      <c r="R179" s="55">
        <f t="shared" si="32"/>
        <v>209369.41</v>
      </c>
      <c r="S179" s="55">
        <f t="shared" si="32"/>
        <v>16803.47</v>
      </c>
      <c r="T179" s="55">
        <f t="shared" si="32"/>
        <v>3744.76</v>
      </c>
      <c r="U179" s="55">
        <f t="shared" si="32"/>
        <v>38471.64</v>
      </c>
      <c r="V179" s="55">
        <f t="shared" si="32"/>
        <v>205169.52</v>
      </c>
      <c r="W179" s="55">
        <f t="shared" si="32"/>
        <v>-1992.23</v>
      </c>
      <c r="X179" s="55"/>
      <c r="Y179" s="55">
        <f>ROUND(SUM(H179:X179),5)</f>
        <v>671886.38</v>
      </c>
      <c r="Z179" s="55">
        <f>ROUND(Z172+Z178,5)</f>
        <v>-366500</v>
      </c>
      <c r="AA179" s="80">
        <f>ROUND(AA172+AA178,5)</f>
        <v>-351500</v>
      </c>
      <c r="AB179" s="109"/>
    </row>
    <row r="180" spans="1:28" ht="15" thickTop="1" x14ac:dyDescent="0.3"/>
  </sheetData>
  <printOptions horizontalCentered="1"/>
  <pageMargins left="0.2" right="0.7" top="0.75" bottom="0.75" header="0.1" footer="0.3"/>
  <pageSetup orientation="portrait" horizontalDpi="0" verticalDpi="0" r:id="rId1"/>
  <headerFooter>
    <oddHeader>&amp;C&amp;"Arial,Bold"&amp;12 Temecula Public Cemetery District
&amp;14 Draft Budget #4
FYE 06/30/2022</oddHeader>
    <oddFooter>&amp;R&amp;"Arial,Bold"&amp;8 Page &amp;P of &amp;N</oddFooter>
  </headerFooter>
  <drawing r:id="rId2"/>
  <legacyDrawing r:id="rId3"/>
  <controls>
    <mc:AlternateContent xmlns:mc="http://schemas.openxmlformats.org/markup-compatibility/2006">
      <mc:Choice Requires="x14">
        <control shapeId="120834" r:id="rId4" name="HEADER">
          <controlPr defaultSize="0" autoLine="0" r:id="rId5">
            <anchor moveWithCells="1">
              <from>
                <xdr:col>0</xdr:col>
                <xdr:colOff>0</xdr:colOff>
                <xdr:row>0</xdr:row>
                <xdr:rowOff>0</xdr:rowOff>
              </from>
              <to>
                <xdr:col>4</xdr:col>
                <xdr:colOff>91440</xdr:colOff>
                <xdr:row>0</xdr:row>
                <xdr:rowOff>228600</xdr:rowOff>
              </to>
            </anchor>
          </controlPr>
        </control>
      </mc:Choice>
      <mc:Fallback>
        <control shapeId="120834" r:id="rId4" name="HEADER"/>
      </mc:Fallback>
    </mc:AlternateContent>
    <mc:AlternateContent xmlns:mc="http://schemas.openxmlformats.org/markup-compatibility/2006">
      <mc:Choice Requires="x14">
        <control shapeId="120833" r:id="rId6" name="FILTER">
          <controlPr defaultSize="0" autoLine="0" r:id="rId7">
            <anchor moveWithCells="1">
              <from>
                <xdr:col>0</xdr:col>
                <xdr:colOff>0</xdr:colOff>
                <xdr:row>0</xdr:row>
                <xdr:rowOff>0</xdr:rowOff>
              </from>
              <to>
                <xdr:col>4</xdr:col>
                <xdr:colOff>91440</xdr:colOff>
                <xdr:row>0</xdr:row>
                <xdr:rowOff>228600</xdr:rowOff>
              </to>
            </anchor>
          </controlPr>
        </control>
      </mc:Choice>
      <mc:Fallback>
        <control shapeId="120833" r:id="rId6" name="FILTER"/>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DD486-7F32-44FF-AAB0-5BE22D466959}">
  <sheetPr codeName="Sheet15"/>
  <dimension ref="A1:AB152"/>
  <sheetViews>
    <sheetView workbookViewId="0">
      <pane xSplit="7" ySplit="1" topLeftCell="L125" activePane="bottomRight" state="frozenSplit"/>
      <selection pane="topRight" activeCell="H1" sqref="H1"/>
      <selection pane="bottomLeft" activeCell="A2" sqref="A2"/>
      <selection pane="bottomRight" activeCell="AB58" sqref="AB58"/>
    </sheetView>
  </sheetViews>
  <sheetFormatPr defaultRowHeight="14.4" x14ac:dyDescent="0.3"/>
  <cols>
    <col min="1" max="6" width="3" style="56" customWidth="1"/>
    <col min="7" max="7" width="30.5546875" style="56" customWidth="1"/>
    <col min="8" max="9" width="7.109375" hidden="1" customWidth="1"/>
    <col min="10" max="10" width="7.88671875" hidden="1" customWidth="1"/>
    <col min="11" max="11" width="8.33203125" hidden="1" customWidth="1"/>
    <col min="12" max="12" width="7.109375" bestFit="1" customWidth="1"/>
    <col min="13" max="13" width="7.5546875" bestFit="1" customWidth="1"/>
    <col min="14" max="15" width="7.109375" bestFit="1" customWidth="1"/>
    <col min="16" max="16" width="7.5546875" bestFit="1" customWidth="1"/>
    <col min="17" max="18" width="7.88671875" bestFit="1" customWidth="1"/>
    <col min="19" max="19" width="7.109375" bestFit="1" customWidth="1"/>
    <col min="20" max="20" width="7.5546875" bestFit="1" customWidth="1"/>
    <col min="21" max="23" width="9.5546875" customWidth="1"/>
    <col min="24" max="24" width="7.5546875" hidden="1" customWidth="1"/>
    <col min="25" max="25" width="16.88671875" customWidth="1"/>
    <col min="26" max="27" width="9.5546875" customWidth="1"/>
    <col min="28" max="28" width="22.88671875" style="67" customWidth="1"/>
  </cols>
  <sheetData>
    <row r="1" spans="1:28" s="47" customFormat="1" ht="43.8" customHeight="1" thickBot="1" x14ac:dyDescent="0.35">
      <c r="A1" s="57"/>
      <c r="B1" s="57"/>
      <c r="C1" s="57"/>
      <c r="D1" s="57"/>
      <c r="E1" s="57"/>
      <c r="F1" s="57"/>
      <c r="G1" s="57"/>
      <c r="H1" s="58"/>
      <c r="I1" s="58"/>
      <c r="J1" s="58"/>
      <c r="K1" s="58"/>
      <c r="L1" s="58" t="s">
        <v>226</v>
      </c>
      <c r="M1" s="58" t="s">
        <v>227</v>
      </c>
      <c r="N1" s="58" t="s">
        <v>228</v>
      </c>
      <c r="O1" s="58" t="s">
        <v>229</v>
      </c>
      <c r="P1" s="58" t="s">
        <v>230</v>
      </c>
      <c r="Q1" s="58" t="s">
        <v>231</v>
      </c>
      <c r="R1" s="58" t="s">
        <v>232</v>
      </c>
      <c r="S1" s="58" t="s">
        <v>233</v>
      </c>
      <c r="T1" s="58" t="s">
        <v>234</v>
      </c>
      <c r="U1" s="58" t="s">
        <v>267</v>
      </c>
      <c r="V1" s="58" t="s">
        <v>281</v>
      </c>
      <c r="W1" s="58" t="s">
        <v>241</v>
      </c>
      <c r="X1" s="58"/>
      <c r="Y1" s="58" t="s">
        <v>282</v>
      </c>
      <c r="Z1" s="58" t="s">
        <v>280</v>
      </c>
      <c r="AA1" s="58" t="s">
        <v>246</v>
      </c>
      <c r="AB1" s="77" t="s">
        <v>247</v>
      </c>
    </row>
    <row r="2" spans="1:28" ht="15" thickTop="1" x14ac:dyDescent="0.3">
      <c r="A2" s="50"/>
      <c r="B2" s="50" t="s">
        <v>4</v>
      </c>
      <c r="C2" s="50"/>
      <c r="D2" s="50"/>
      <c r="E2" s="50"/>
      <c r="F2" s="50"/>
      <c r="G2" s="50"/>
      <c r="H2" s="51"/>
      <c r="I2" s="51"/>
      <c r="J2" s="51"/>
      <c r="K2" s="51"/>
      <c r="L2" s="51"/>
      <c r="M2" s="51"/>
      <c r="N2" s="51"/>
      <c r="O2" s="51"/>
      <c r="P2" s="51"/>
      <c r="Q2" s="51"/>
      <c r="R2" s="51"/>
      <c r="S2" s="51"/>
      <c r="T2" s="51"/>
      <c r="U2" s="51"/>
      <c r="V2" s="51"/>
      <c r="W2" s="51"/>
      <c r="X2" s="51"/>
      <c r="Y2" s="51"/>
      <c r="Z2" s="51"/>
      <c r="AA2" s="51"/>
      <c r="AB2" s="62"/>
    </row>
    <row r="3" spans="1:28" x14ac:dyDescent="0.3">
      <c r="A3" s="50"/>
      <c r="B3" s="50"/>
      <c r="C3" s="50"/>
      <c r="D3" s="50" t="s">
        <v>5</v>
      </c>
      <c r="E3" s="50"/>
      <c r="F3" s="50"/>
      <c r="G3" s="50"/>
      <c r="H3" s="51"/>
      <c r="I3" s="51"/>
      <c r="J3" s="51"/>
      <c r="K3" s="51"/>
      <c r="L3" s="51"/>
      <c r="M3" s="51"/>
      <c r="N3" s="51"/>
      <c r="O3" s="51"/>
      <c r="P3" s="51"/>
      <c r="Q3" s="51"/>
      <c r="R3" s="51"/>
      <c r="S3" s="51"/>
      <c r="T3" s="51"/>
      <c r="U3" s="51"/>
      <c r="V3" s="51"/>
      <c r="W3" s="51"/>
      <c r="X3" s="51"/>
      <c r="Y3" s="51"/>
      <c r="Z3" s="51"/>
      <c r="AA3" s="51"/>
      <c r="AB3" s="62"/>
    </row>
    <row r="4" spans="1:28" x14ac:dyDescent="0.3">
      <c r="A4" s="50"/>
      <c r="B4" s="50"/>
      <c r="C4" s="50"/>
      <c r="D4" s="50"/>
      <c r="E4" s="50" t="s">
        <v>77</v>
      </c>
      <c r="F4" s="50"/>
      <c r="G4" s="50"/>
      <c r="H4" s="51"/>
      <c r="I4" s="51"/>
      <c r="J4" s="51"/>
      <c r="K4" s="51"/>
      <c r="L4" s="51"/>
      <c r="M4" s="51"/>
      <c r="N4" s="51"/>
      <c r="O4" s="51"/>
      <c r="P4" s="51"/>
      <c r="Q4" s="51"/>
      <c r="R4" s="51"/>
      <c r="S4" s="51"/>
      <c r="T4" s="51"/>
      <c r="U4" s="51"/>
      <c r="V4" s="51"/>
      <c r="W4" s="51"/>
      <c r="X4" s="51"/>
      <c r="Y4" s="51"/>
      <c r="Z4" s="51"/>
      <c r="AA4" s="51"/>
      <c r="AB4" s="62"/>
    </row>
    <row r="5" spans="1:28" x14ac:dyDescent="0.3">
      <c r="A5" s="50"/>
      <c r="B5" s="50"/>
      <c r="C5" s="50"/>
      <c r="D5" s="50"/>
      <c r="E5" s="50"/>
      <c r="F5" s="50" t="s">
        <v>78</v>
      </c>
      <c r="G5" s="50"/>
      <c r="H5" s="51"/>
      <c r="I5" s="51"/>
      <c r="J5" s="51"/>
      <c r="K5" s="51"/>
      <c r="L5" s="51">
        <v>-4000.33</v>
      </c>
      <c r="M5" s="51">
        <v>0</v>
      </c>
      <c r="N5" s="51">
        <v>0</v>
      </c>
      <c r="O5" s="51">
        <v>0</v>
      </c>
      <c r="P5" s="51">
        <v>0</v>
      </c>
      <c r="Q5" s="51">
        <v>198022.72</v>
      </c>
      <c r="R5" s="51">
        <v>156187.59</v>
      </c>
      <c r="S5" s="51">
        <v>3095.51</v>
      </c>
      <c r="T5" s="51">
        <v>0</v>
      </c>
      <c r="U5" s="51">
        <v>66007.55</v>
      </c>
      <c r="V5" s="51">
        <v>201866.14</v>
      </c>
      <c r="W5" s="51">
        <v>13907</v>
      </c>
      <c r="X5" s="51"/>
      <c r="Y5" s="51">
        <f t="shared" ref="Y5:Y14" si="0">ROUND(SUM(H5:X5),5)</f>
        <v>635086.18000000005</v>
      </c>
      <c r="Z5" s="51">
        <v>625300</v>
      </c>
      <c r="AA5" s="73">
        <v>663000</v>
      </c>
      <c r="AB5" s="62"/>
    </row>
    <row r="6" spans="1:28" x14ac:dyDescent="0.3">
      <c r="A6" s="50"/>
      <c r="B6" s="50"/>
      <c r="C6" s="50"/>
      <c r="D6" s="50"/>
      <c r="E6" s="50"/>
      <c r="F6" s="50" t="s">
        <v>79</v>
      </c>
      <c r="G6" s="50"/>
      <c r="H6" s="51"/>
      <c r="I6" s="51"/>
      <c r="J6" s="51"/>
      <c r="K6" s="51"/>
      <c r="L6" s="51">
        <v>0</v>
      </c>
      <c r="M6" s="51">
        <v>0</v>
      </c>
      <c r="N6" s="51">
        <v>0</v>
      </c>
      <c r="O6" s="51">
        <v>25398.66</v>
      </c>
      <c r="P6" s="51">
        <v>0</v>
      </c>
      <c r="Q6" s="51">
        <v>1708.76</v>
      </c>
      <c r="R6" s="51">
        <v>0</v>
      </c>
      <c r="S6" s="51">
        <v>0</v>
      </c>
      <c r="T6" s="51">
        <v>0</v>
      </c>
      <c r="U6" s="51">
        <v>0</v>
      </c>
      <c r="V6" s="51">
        <v>0</v>
      </c>
      <c r="W6" s="51">
        <v>17730</v>
      </c>
      <c r="X6" s="51"/>
      <c r="Y6" s="51">
        <f t="shared" si="0"/>
        <v>44837.42</v>
      </c>
      <c r="Z6" s="51">
        <v>15000</v>
      </c>
      <c r="AA6" s="73">
        <v>25000</v>
      </c>
      <c r="AB6" s="62" t="s">
        <v>261</v>
      </c>
    </row>
    <row r="7" spans="1:28" x14ac:dyDescent="0.3">
      <c r="A7" s="50"/>
      <c r="B7" s="50"/>
      <c r="C7" s="50"/>
      <c r="D7" s="50"/>
      <c r="E7" s="50"/>
      <c r="F7" s="50" t="s">
        <v>80</v>
      </c>
      <c r="G7" s="50"/>
      <c r="H7" s="51"/>
      <c r="I7" s="51"/>
      <c r="J7" s="51"/>
      <c r="K7" s="51"/>
      <c r="L7" s="51">
        <v>0</v>
      </c>
      <c r="M7" s="51">
        <v>0</v>
      </c>
      <c r="N7" s="51">
        <v>0</v>
      </c>
      <c r="O7" s="51">
        <v>0</v>
      </c>
      <c r="P7" s="51">
        <v>0</v>
      </c>
      <c r="Q7" s="51">
        <v>0</v>
      </c>
      <c r="R7" s="51">
        <v>3744.8</v>
      </c>
      <c r="S7" s="51">
        <v>0</v>
      </c>
      <c r="T7" s="51">
        <v>2285.4699999999998</v>
      </c>
      <c r="U7" s="51">
        <v>0</v>
      </c>
      <c r="V7" s="51">
        <v>4035.74</v>
      </c>
      <c r="W7" s="51">
        <v>260</v>
      </c>
      <c r="X7" s="51"/>
      <c r="Y7" s="51">
        <f t="shared" si="0"/>
        <v>10326.01</v>
      </c>
      <c r="Z7" s="51">
        <v>9000</v>
      </c>
      <c r="AA7" s="73">
        <v>9600</v>
      </c>
      <c r="AB7" s="62" t="s">
        <v>261</v>
      </c>
    </row>
    <row r="8" spans="1:28" x14ac:dyDescent="0.3">
      <c r="A8" s="50"/>
      <c r="B8" s="50"/>
      <c r="C8" s="50"/>
      <c r="D8" s="50"/>
      <c r="E8" s="50"/>
      <c r="F8" s="50" t="s">
        <v>81</v>
      </c>
      <c r="G8" s="50"/>
      <c r="H8" s="51"/>
      <c r="I8" s="51"/>
      <c r="J8" s="51"/>
      <c r="K8" s="51"/>
      <c r="L8" s="51">
        <v>0</v>
      </c>
      <c r="M8" s="51">
        <v>0</v>
      </c>
      <c r="N8" s="51">
        <v>0</v>
      </c>
      <c r="O8" s="51">
        <v>0</v>
      </c>
      <c r="P8" s="51">
        <v>0</v>
      </c>
      <c r="Q8" s="51">
        <v>0</v>
      </c>
      <c r="R8" s="51">
        <v>3829.4</v>
      </c>
      <c r="S8" s="51">
        <v>0</v>
      </c>
      <c r="T8" s="51">
        <v>644.45000000000005</v>
      </c>
      <c r="U8" s="51">
        <v>0</v>
      </c>
      <c r="V8" s="51">
        <v>579.12</v>
      </c>
      <c r="W8" s="51">
        <v>2014.63</v>
      </c>
      <c r="X8" s="51"/>
      <c r="Y8" s="51">
        <f t="shared" si="0"/>
        <v>7067.6</v>
      </c>
      <c r="Z8" s="51">
        <v>3500</v>
      </c>
      <c r="AA8" s="73">
        <v>4500</v>
      </c>
      <c r="AB8" s="62" t="s">
        <v>261</v>
      </c>
    </row>
    <row r="9" spans="1:28" x14ac:dyDescent="0.3">
      <c r="A9" s="50"/>
      <c r="B9" s="50"/>
      <c r="C9" s="50"/>
      <c r="D9" s="50"/>
      <c r="E9" s="50"/>
      <c r="F9" s="50" t="s">
        <v>82</v>
      </c>
      <c r="G9" s="50"/>
      <c r="H9" s="51"/>
      <c r="I9" s="51"/>
      <c r="J9" s="51"/>
      <c r="K9" s="51"/>
      <c r="L9" s="51">
        <v>0</v>
      </c>
      <c r="M9" s="51">
        <v>0</v>
      </c>
      <c r="N9" s="51">
        <v>0</v>
      </c>
      <c r="O9" s="51">
        <v>4889.55</v>
      </c>
      <c r="P9" s="51">
        <v>0</v>
      </c>
      <c r="Q9" s="51">
        <v>0</v>
      </c>
      <c r="R9" s="51">
        <v>0</v>
      </c>
      <c r="S9" s="51">
        <v>0</v>
      </c>
      <c r="T9" s="51">
        <v>0</v>
      </c>
      <c r="U9" s="51">
        <v>0</v>
      </c>
      <c r="V9" s="51">
        <v>0</v>
      </c>
      <c r="W9" s="51">
        <v>-1639</v>
      </c>
      <c r="X9" s="51"/>
      <c r="Y9" s="51">
        <f t="shared" si="0"/>
        <v>3250.55</v>
      </c>
      <c r="Z9" s="51">
        <v>10000</v>
      </c>
      <c r="AA9" s="73">
        <v>10000</v>
      </c>
      <c r="AB9" s="62"/>
    </row>
    <row r="10" spans="1:28" x14ac:dyDescent="0.3">
      <c r="A10" s="50"/>
      <c r="B10" s="50"/>
      <c r="C10" s="50"/>
      <c r="D10" s="50"/>
      <c r="E10" s="50"/>
      <c r="F10" s="50" t="s">
        <v>83</v>
      </c>
      <c r="G10" s="50"/>
      <c r="H10" s="51"/>
      <c r="I10" s="51"/>
      <c r="J10" s="51"/>
      <c r="K10" s="51"/>
      <c r="L10" s="51">
        <v>0</v>
      </c>
      <c r="M10" s="51">
        <v>0</v>
      </c>
      <c r="N10" s="51">
        <v>0</v>
      </c>
      <c r="O10" s="51">
        <v>0</v>
      </c>
      <c r="P10" s="51">
        <v>0</v>
      </c>
      <c r="Q10" s="51">
        <v>0</v>
      </c>
      <c r="R10" s="51">
        <v>43513.8</v>
      </c>
      <c r="S10" s="51">
        <v>0</v>
      </c>
      <c r="T10" s="51">
        <v>0</v>
      </c>
      <c r="U10" s="51">
        <v>0</v>
      </c>
      <c r="V10" s="51">
        <v>0</v>
      </c>
      <c r="W10" s="51">
        <v>41834.04</v>
      </c>
      <c r="X10" s="51"/>
      <c r="Y10" s="51">
        <f t="shared" si="0"/>
        <v>85347.839999999997</v>
      </c>
      <c r="Z10" s="51">
        <v>40000</v>
      </c>
      <c r="AA10" s="73">
        <v>40000</v>
      </c>
      <c r="AB10" s="62"/>
    </row>
    <row r="11" spans="1:28" x14ac:dyDescent="0.3">
      <c r="A11" s="50"/>
      <c r="B11" s="50"/>
      <c r="C11" s="50"/>
      <c r="D11" s="50"/>
      <c r="E11" s="50"/>
      <c r="F11" s="50" t="s">
        <v>84</v>
      </c>
      <c r="G11" s="50"/>
      <c r="H11" s="51"/>
      <c r="I11" s="51"/>
      <c r="J11" s="51"/>
      <c r="K11" s="51"/>
      <c r="L11" s="51">
        <v>0</v>
      </c>
      <c r="M11" s="51">
        <v>0</v>
      </c>
      <c r="N11" s="51">
        <v>0</v>
      </c>
      <c r="O11" s="51">
        <v>0</v>
      </c>
      <c r="P11" s="51">
        <v>0</v>
      </c>
      <c r="Q11" s="51">
        <v>0</v>
      </c>
      <c r="R11" s="51">
        <v>0</v>
      </c>
      <c r="S11" s="51">
        <v>0</v>
      </c>
      <c r="T11" s="51">
        <v>0</v>
      </c>
      <c r="U11" s="51">
        <v>0</v>
      </c>
      <c r="V11" s="51">
        <v>2204.91</v>
      </c>
      <c r="W11" s="51">
        <v>946.84</v>
      </c>
      <c r="X11" s="51"/>
      <c r="Y11" s="51">
        <f t="shared" si="0"/>
        <v>3151.75</v>
      </c>
      <c r="Z11" s="51">
        <v>7000</v>
      </c>
      <c r="AA11" s="73">
        <v>4000</v>
      </c>
      <c r="AB11" s="62"/>
    </row>
    <row r="12" spans="1:28" x14ac:dyDescent="0.3">
      <c r="A12" s="50"/>
      <c r="B12" s="50"/>
      <c r="C12" s="50"/>
      <c r="D12" s="50"/>
      <c r="E12" s="50"/>
      <c r="F12" s="50" t="s">
        <v>85</v>
      </c>
      <c r="G12" s="50"/>
      <c r="H12" s="51"/>
      <c r="I12" s="51"/>
      <c r="J12" s="51"/>
      <c r="K12" s="51"/>
      <c r="L12" s="51">
        <v>0</v>
      </c>
      <c r="M12" s="51">
        <v>0</v>
      </c>
      <c r="N12" s="51">
        <v>0</v>
      </c>
      <c r="O12" s="51">
        <v>0</v>
      </c>
      <c r="P12" s="51">
        <v>0</v>
      </c>
      <c r="Q12" s="51">
        <v>0</v>
      </c>
      <c r="R12" s="51">
        <v>5671.54</v>
      </c>
      <c r="S12" s="51">
        <v>0</v>
      </c>
      <c r="T12" s="51">
        <v>0</v>
      </c>
      <c r="U12" s="51">
        <v>0</v>
      </c>
      <c r="V12" s="51">
        <v>5666.49</v>
      </c>
      <c r="W12" s="51">
        <v>143</v>
      </c>
      <c r="X12" s="51"/>
      <c r="Y12" s="51">
        <f t="shared" si="0"/>
        <v>11481.03</v>
      </c>
      <c r="Z12" s="51">
        <v>10000</v>
      </c>
      <c r="AA12" s="73">
        <v>10500</v>
      </c>
      <c r="AB12" s="62"/>
    </row>
    <row r="13" spans="1:28" ht="15" thickBot="1" x14ac:dyDescent="0.35">
      <c r="A13" s="50"/>
      <c r="B13" s="50"/>
      <c r="C13" s="50"/>
      <c r="D13" s="50"/>
      <c r="E13" s="50"/>
      <c r="F13" s="50" t="s">
        <v>86</v>
      </c>
      <c r="G13" s="50"/>
      <c r="H13" s="52"/>
      <c r="I13" s="52"/>
      <c r="J13" s="52"/>
      <c r="K13" s="52"/>
      <c r="L13" s="52">
        <v>0</v>
      </c>
      <c r="M13" s="52">
        <v>0</v>
      </c>
      <c r="N13" s="52">
        <v>0</v>
      </c>
      <c r="O13" s="52">
        <v>0</v>
      </c>
      <c r="P13" s="52">
        <v>0</v>
      </c>
      <c r="Q13" s="52">
        <v>115.4</v>
      </c>
      <c r="R13" s="52">
        <v>0</v>
      </c>
      <c r="S13" s="52">
        <v>0</v>
      </c>
      <c r="T13" s="52">
        <v>0</v>
      </c>
      <c r="U13" s="52">
        <v>0</v>
      </c>
      <c r="V13" s="52">
        <v>0</v>
      </c>
      <c r="W13" s="52">
        <v>0</v>
      </c>
      <c r="X13" s="52"/>
      <c r="Y13" s="52">
        <f t="shared" si="0"/>
        <v>115.4</v>
      </c>
      <c r="Z13" s="52">
        <v>200</v>
      </c>
      <c r="AA13" s="74">
        <v>200</v>
      </c>
      <c r="AB13" s="63"/>
    </row>
    <row r="14" spans="1:28" x14ac:dyDescent="0.3">
      <c r="A14" s="50"/>
      <c r="B14" s="50"/>
      <c r="C14" s="50"/>
      <c r="D14" s="50"/>
      <c r="E14" s="50" t="s">
        <v>87</v>
      </c>
      <c r="F14" s="50"/>
      <c r="G14" s="50"/>
      <c r="H14" s="51"/>
      <c r="I14" s="51"/>
      <c r="J14" s="51"/>
      <c r="K14" s="51"/>
      <c r="L14" s="51">
        <f t="shared" ref="L14:W14" si="1">ROUND(SUM(L4:L13),5)</f>
        <v>-4000.33</v>
      </c>
      <c r="M14" s="51">
        <f t="shared" si="1"/>
        <v>0</v>
      </c>
      <c r="N14" s="51">
        <f t="shared" si="1"/>
        <v>0</v>
      </c>
      <c r="O14" s="51">
        <f t="shared" si="1"/>
        <v>30288.21</v>
      </c>
      <c r="P14" s="51">
        <f t="shared" si="1"/>
        <v>0</v>
      </c>
      <c r="Q14" s="51">
        <f t="shared" si="1"/>
        <v>199846.88</v>
      </c>
      <c r="R14" s="51">
        <f t="shared" si="1"/>
        <v>212947.13</v>
      </c>
      <c r="S14" s="51">
        <f t="shared" si="1"/>
        <v>3095.51</v>
      </c>
      <c r="T14" s="51">
        <f t="shared" si="1"/>
        <v>2929.92</v>
      </c>
      <c r="U14" s="51">
        <f t="shared" si="1"/>
        <v>66007.55</v>
      </c>
      <c r="V14" s="51">
        <f t="shared" si="1"/>
        <v>214352.4</v>
      </c>
      <c r="W14" s="51">
        <f t="shared" si="1"/>
        <v>75196.509999999995</v>
      </c>
      <c r="X14" s="51"/>
      <c r="Y14" s="51">
        <f t="shared" si="0"/>
        <v>800663.78</v>
      </c>
      <c r="Z14" s="51">
        <f>ROUND(SUM(Z4:Z13),5)</f>
        <v>720000</v>
      </c>
      <c r="AA14" s="60">
        <f>ROUND(SUM(AA4:AA13),5)</f>
        <v>766800</v>
      </c>
      <c r="AB14" s="62"/>
    </row>
    <row r="15" spans="1:28" x14ac:dyDescent="0.3">
      <c r="A15" s="50"/>
      <c r="B15" s="50"/>
      <c r="C15" s="50"/>
      <c r="D15" s="50"/>
      <c r="E15" s="50" t="s">
        <v>88</v>
      </c>
      <c r="F15" s="50"/>
      <c r="G15" s="50"/>
      <c r="H15" s="51"/>
      <c r="I15" s="51"/>
      <c r="J15" s="51"/>
      <c r="K15" s="51"/>
      <c r="L15" s="51"/>
      <c r="M15" s="51"/>
      <c r="N15" s="51"/>
      <c r="O15" s="51"/>
      <c r="P15" s="51"/>
      <c r="Q15" s="51"/>
      <c r="R15" s="51"/>
      <c r="S15" s="51"/>
      <c r="T15" s="51"/>
      <c r="U15" s="51"/>
      <c r="V15" s="51"/>
      <c r="W15" s="51"/>
      <c r="X15" s="51"/>
      <c r="Y15" s="51"/>
      <c r="Z15" s="51"/>
      <c r="AA15" s="60"/>
      <c r="AB15" s="62"/>
    </row>
    <row r="16" spans="1:28" x14ac:dyDescent="0.3">
      <c r="A16" s="50"/>
      <c r="B16" s="50"/>
      <c r="C16" s="50"/>
      <c r="D16" s="50"/>
      <c r="E16" s="50"/>
      <c r="F16" s="50" t="s">
        <v>89</v>
      </c>
      <c r="G16" s="50"/>
      <c r="H16" s="51"/>
      <c r="I16" s="51"/>
      <c r="J16" s="51"/>
      <c r="K16" s="51"/>
      <c r="L16" s="51">
        <v>603.74</v>
      </c>
      <c r="M16" s="51">
        <v>636.47</v>
      </c>
      <c r="N16" s="51">
        <v>550.29999999999995</v>
      </c>
      <c r="O16" s="51">
        <v>512.91999999999996</v>
      </c>
      <c r="P16" s="51">
        <v>505.03</v>
      </c>
      <c r="Q16" s="51">
        <v>452.33</v>
      </c>
      <c r="R16" s="51">
        <v>7314.37</v>
      </c>
      <c r="S16" s="51">
        <v>420.5</v>
      </c>
      <c r="T16" s="51">
        <v>378.15</v>
      </c>
      <c r="U16" s="51">
        <v>381.98</v>
      </c>
      <c r="V16" s="51">
        <v>432.36</v>
      </c>
      <c r="W16" s="51">
        <v>432.04</v>
      </c>
      <c r="X16" s="51"/>
      <c r="Y16" s="51">
        <f t="shared" ref="Y16:Y21" si="2">ROUND(SUM(H16:X16),5)</f>
        <v>12620.19</v>
      </c>
      <c r="Z16" s="51">
        <v>4000</v>
      </c>
      <c r="AA16" s="73">
        <v>10000</v>
      </c>
      <c r="AB16" s="62" t="s">
        <v>253</v>
      </c>
    </row>
    <row r="17" spans="1:28" x14ac:dyDescent="0.3">
      <c r="A17" s="50"/>
      <c r="B17" s="50"/>
      <c r="C17" s="50"/>
      <c r="D17" s="50"/>
      <c r="E17" s="50"/>
      <c r="F17" s="50" t="s">
        <v>90</v>
      </c>
      <c r="G17" s="50"/>
      <c r="H17" s="51"/>
      <c r="I17" s="51"/>
      <c r="J17" s="51"/>
      <c r="K17" s="51"/>
      <c r="L17" s="51">
        <v>4709.55</v>
      </c>
      <c r="M17" s="51">
        <v>9565.7900000000009</v>
      </c>
      <c r="N17" s="51">
        <v>-941.62</v>
      </c>
      <c r="O17" s="51">
        <v>8144.95</v>
      </c>
      <c r="P17" s="51">
        <v>6079.05</v>
      </c>
      <c r="Q17" s="51">
        <v>4930.87</v>
      </c>
      <c r="R17" s="51">
        <v>4937.05</v>
      </c>
      <c r="S17" s="51">
        <v>4807.21</v>
      </c>
      <c r="T17" s="51">
        <v>4995.72</v>
      </c>
      <c r="U17" s="51">
        <v>6212.36</v>
      </c>
      <c r="V17" s="51">
        <v>4787.07</v>
      </c>
      <c r="W17" s="51">
        <v>6667.33</v>
      </c>
      <c r="X17" s="51"/>
      <c r="Y17" s="51">
        <f t="shared" si="2"/>
        <v>64895.33</v>
      </c>
      <c r="Z17" s="51">
        <v>40000</v>
      </c>
      <c r="AA17" s="73">
        <v>50000</v>
      </c>
      <c r="AB17" s="62"/>
    </row>
    <row r="18" spans="1:28" x14ac:dyDescent="0.3">
      <c r="A18" s="50"/>
      <c r="B18" s="50"/>
      <c r="C18" s="50"/>
      <c r="D18" s="50"/>
      <c r="E18" s="50"/>
      <c r="F18" s="50" t="s">
        <v>91</v>
      </c>
      <c r="G18" s="50"/>
      <c r="H18" s="51"/>
      <c r="I18" s="51"/>
      <c r="J18" s="51"/>
      <c r="K18" s="51"/>
      <c r="L18" s="51">
        <v>0</v>
      </c>
      <c r="M18" s="51">
        <v>0</v>
      </c>
      <c r="N18" s="51">
        <v>2382.91</v>
      </c>
      <c r="O18" s="51">
        <v>164.98</v>
      </c>
      <c r="P18" s="51">
        <v>0</v>
      </c>
      <c r="Q18" s="51">
        <v>1779.4</v>
      </c>
      <c r="R18" s="51">
        <v>208.6</v>
      </c>
      <c r="S18" s="51">
        <v>0</v>
      </c>
      <c r="T18" s="51">
        <v>1194.3699999999999</v>
      </c>
      <c r="U18" s="51">
        <v>83.37</v>
      </c>
      <c r="V18" s="51">
        <v>0</v>
      </c>
      <c r="W18" s="51">
        <v>1026.4000000000001</v>
      </c>
      <c r="X18" s="51"/>
      <c r="Y18" s="51">
        <f t="shared" si="2"/>
        <v>6840.03</v>
      </c>
      <c r="Z18" s="51">
        <v>13000</v>
      </c>
      <c r="AA18" s="73">
        <v>10000</v>
      </c>
      <c r="AB18" s="62" t="s">
        <v>253</v>
      </c>
    </row>
    <row r="19" spans="1:28" x14ac:dyDescent="0.3">
      <c r="A19" s="50"/>
      <c r="B19" s="50"/>
      <c r="C19" s="50"/>
      <c r="D19" s="50"/>
      <c r="E19" s="50"/>
      <c r="F19" s="50" t="s">
        <v>92</v>
      </c>
      <c r="G19" s="50"/>
      <c r="H19" s="51"/>
      <c r="I19" s="51"/>
      <c r="J19" s="51"/>
      <c r="K19" s="51"/>
      <c r="L19" s="51">
        <v>-854</v>
      </c>
      <c r="M19" s="51">
        <v>0</v>
      </c>
      <c r="N19" s="51">
        <v>541.74</v>
      </c>
      <c r="O19" s="51">
        <v>38.130000000000003</v>
      </c>
      <c r="P19" s="51">
        <v>0</v>
      </c>
      <c r="Q19" s="51">
        <v>411.31</v>
      </c>
      <c r="R19" s="51">
        <v>53.48</v>
      </c>
      <c r="S19" s="51">
        <v>0</v>
      </c>
      <c r="T19" s="51">
        <v>306.22000000000003</v>
      </c>
      <c r="U19" s="51">
        <v>19.61</v>
      </c>
      <c r="V19" s="51">
        <v>0</v>
      </c>
      <c r="W19" s="51">
        <v>241.34</v>
      </c>
      <c r="X19" s="51"/>
      <c r="Y19" s="51">
        <f t="shared" si="2"/>
        <v>757.83</v>
      </c>
      <c r="Z19" s="51">
        <v>3000</v>
      </c>
      <c r="AA19" s="73">
        <v>1000</v>
      </c>
      <c r="AB19" s="62" t="s">
        <v>253</v>
      </c>
    </row>
    <row r="20" spans="1:28" ht="22.2" thickBot="1" x14ac:dyDescent="0.35">
      <c r="A20" s="50"/>
      <c r="B20" s="50"/>
      <c r="C20" s="50"/>
      <c r="D20" s="50"/>
      <c r="E20" s="50"/>
      <c r="F20" s="50" t="s">
        <v>93</v>
      </c>
      <c r="G20" s="50"/>
      <c r="H20" s="52"/>
      <c r="I20" s="52"/>
      <c r="J20" s="52"/>
      <c r="K20" s="52"/>
      <c r="L20" s="52">
        <v>-126</v>
      </c>
      <c r="M20" s="52">
        <v>0</v>
      </c>
      <c r="N20" s="52">
        <v>3663.49</v>
      </c>
      <c r="O20" s="52">
        <v>240.94</v>
      </c>
      <c r="P20" s="52">
        <v>0</v>
      </c>
      <c r="Q20" s="52">
        <v>2598.63</v>
      </c>
      <c r="R20" s="52">
        <v>304.14999999999998</v>
      </c>
      <c r="S20" s="52">
        <v>0</v>
      </c>
      <c r="T20" s="52">
        <v>1741.43</v>
      </c>
      <c r="U20" s="52">
        <v>99.78</v>
      </c>
      <c r="V20" s="52">
        <v>0</v>
      </c>
      <c r="W20" s="52">
        <v>1228.4100000000001</v>
      </c>
      <c r="X20" s="52"/>
      <c r="Y20" s="52">
        <f t="shared" si="2"/>
        <v>9750.83</v>
      </c>
      <c r="Z20" s="52">
        <v>30000</v>
      </c>
      <c r="AA20" s="74">
        <v>20000</v>
      </c>
      <c r="AB20" s="63" t="s">
        <v>283</v>
      </c>
    </row>
    <row r="21" spans="1:28" x14ac:dyDescent="0.3">
      <c r="A21" s="50"/>
      <c r="B21" s="50"/>
      <c r="C21" s="50"/>
      <c r="D21" s="50"/>
      <c r="E21" s="50" t="s">
        <v>94</v>
      </c>
      <c r="F21" s="50"/>
      <c r="G21" s="50"/>
      <c r="H21" s="51"/>
      <c r="I21" s="51"/>
      <c r="J21" s="51"/>
      <c r="K21" s="51"/>
      <c r="L21" s="51">
        <f t="shared" ref="L21:W21" si="3">ROUND(SUM(L15:L20),5)</f>
        <v>4333.29</v>
      </c>
      <c r="M21" s="51">
        <f t="shared" si="3"/>
        <v>10202.26</v>
      </c>
      <c r="N21" s="51">
        <f t="shared" si="3"/>
        <v>6196.82</v>
      </c>
      <c r="O21" s="51">
        <f t="shared" si="3"/>
        <v>9101.92</v>
      </c>
      <c r="P21" s="51">
        <f t="shared" si="3"/>
        <v>6584.08</v>
      </c>
      <c r="Q21" s="51">
        <f t="shared" si="3"/>
        <v>10172.540000000001</v>
      </c>
      <c r="R21" s="51">
        <f t="shared" si="3"/>
        <v>12817.65</v>
      </c>
      <c r="S21" s="51">
        <f t="shared" si="3"/>
        <v>5227.71</v>
      </c>
      <c r="T21" s="51">
        <f t="shared" si="3"/>
        <v>8615.89</v>
      </c>
      <c r="U21" s="51">
        <f t="shared" si="3"/>
        <v>6797.1</v>
      </c>
      <c r="V21" s="51">
        <f t="shared" si="3"/>
        <v>5219.43</v>
      </c>
      <c r="W21" s="51">
        <f t="shared" si="3"/>
        <v>9595.52</v>
      </c>
      <c r="X21" s="51"/>
      <c r="Y21" s="51">
        <f t="shared" si="2"/>
        <v>94864.21</v>
      </c>
      <c r="Z21" s="51">
        <f>ROUND(SUM(Z15:Z20),5)</f>
        <v>90000</v>
      </c>
      <c r="AA21" s="60">
        <f>ROUND(SUM(AA15:AA20),5)</f>
        <v>91000</v>
      </c>
      <c r="AB21" s="62"/>
    </row>
    <row r="22" spans="1:28" x14ac:dyDescent="0.3">
      <c r="A22" s="50"/>
      <c r="B22" s="50"/>
      <c r="C22" s="50"/>
      <c r="D22" s="50"/>
      <c r="E22" s="50" t="s">
        <v>95</v>
      </c>
      <c r="F22" s="50"/>
      <c r="G22" s="50"/>
      <c r="H22" s="51"/>
      <c r="I22" s="51"/>
      <c r="J22" s="51"/>
      <c r="K22" s="51"/>
      <c r="L22" s="51"/>
      <c r="M22" s="51"/>
      <c r="N22" s="51"/>
      <c r="O22" s="51"/>
      <c r="P22" s="51"/>
      <c r="Q22" s="51"/>
      <c r="R22" s="51"/>
      <c r="S22" s="51"/>
      <c r="T22" s="51"/>
      <c r="U22" s="51"/>
      <c r="V22" s="51"/>
      <c r="W22" s="51"/>
      <c r="X22" s="51"/>
      <c r="Y22" s="51"/>
      <c r="Z22" s="51"/>
      <c r="AA22" s="60"/>
      <c r="AB22" s="62"/>
    </row>
    <row r="23" spans="1:28" x14ac:dyDescent="0.3">
      <c r="A23" s="50"/>
      <c r="B23" s="50"/>
      <c r="C23" s="50"/>
      <c r="D23" s="50"/>
      <c r="E23" s="50"/>
      <c r="F23" s="50" t="s">
        <v>96</v>
      </c>
      <c r="G23" s="50"/>
      <c r="H23" s="51"/>
      <c r="I23" s="51"/>
      <c r="J23" s="51"/>
      <c r="K23" s="51"/>
      <c r="L23" s="51">
        <v>8225</v>
      </c>
      <c r="M23" s="51">
        <v>10866.67</v>
      </c>
      <c r="N23" s="51">
        <v>9500</v>
      </c>
      <c r="O23" s="51">
        <v>25066.67</v>
      </c>
      <c r="P23" s="51">
        <v>7800</v>
      </c>
      <c r="Q23" s="51">
        <v>20950</v>
      </c>
      <c r="R23" s="51">
        <v>19000</v>
      </c>
      <c r="S23" s="51">
        <v>24450</v>
      </c>
      <c r="T23" s="51">
        <v>22500</v>
      </c>
      <c r="U23" s="51">
        <v>12325</v>
      </c>
      <c r="V23" s="51">
        <v>7500</v>
      </c>
      <c r="W23" s="51">
        <v>12018</v>
      </c>
      <c r="X23" s="51"/>
      <c r="Y23" s="51">
        <f t="shared" ref="Y23:Y34" si="4">ROUND(SUM(H23:X23),5)</f>
        <v>180201.34</v>
      </c>
      <c r="Z23" s="51">
        <v>120000</v>
      </c>
      <c r="AA23" s="73">
        <v>165000</v>
      </c>
      <c r="AB23" s="62" t="s">
        <v>253</v>
      </c>
    </row>
    <row r="24" spans="1:28" x14ac:dyDescent="0.3">
      <c r="A24" s="50"/>
      <c r="B24" s="50"/>
      <c r="C24" s="50"/>
      <c r="D24" s="50"/>
      <c r="E24" s="50"/>
      <c r="F24" s="50" t="s">
        <v>97</v>
      </c>
      <c r="G24" s="50"/>
      <c r="H24" s="51"/>
      <c r="I24" s="51"/>
      <c r="J24" s="51"/>
      <c r="K24" s="51"/>
      <c r="L24" s="51">
        <v>1200</v>
      </c>
      <c r="M24" s="51">
        <v>1410</v>
      </c>
      <c r="N24" s="51">
        <v>1250</v>
      </c>
      <c r="O24" s="51">
        <v>2500</v>
      </c>
      <c r="P24" s="51">
        <v>500</v>
      </c>
      <c r="Q24" s="51">
        <v>2000</v>
      </c>
      <c r="R24" s="51">
        <v>1250</v>
      </c>
      <c r="S24" s="51">
        <v>1910</v>
      </c>
      <c r="T24" s="51">
        <v>2500</v>
      </c>
      <c r="U24" s="51">
        <v>1450</v>
      </c>
      <c r="V24" s="51">
        <v>1500</v>
      </c>
      <c r="W24" s="51">
        <v>1650</v>
      </c>
      <c r="X24" s="51"/>
      <c r="Y24" s="51">
        <f t="shared" si="4"/>
        <v>19120</v>
      </c>
      <c r="Z24" s="51">
        <v>12000</v>
      </c>
      <c r="AA24" s="73">
        <v>18000</v>
      </c>
      <c r="AB24" s="62"/>
    </row>
    <row r="25" spans="1:28" x14ac:dyDescent="0.3">
      <c r="A25" s="50"/>
      <c r="B25" s="50"/>
      <c r="C25" s="50"/>
      <c r="D25" s="50"/>
      <c r="E25" s="50"/>
      <c r="F25" s="50" t="s">
        <v>235</v>
      </c>
      <c r="G25" s="50"/>
      <c r="H25" s="51"/>
      <c r="I25" s="51"/>
      <c r="J25" s="51"/>
      <c r="K25" s="51"/>
      <c r="L25" s="51">
        <v>0</v>
      </c>
      <c r="M25" s="51">
        <v>0</v>
      </c>
      <c r="N25" s="51">
        <v>0</v>
      </c>
      <c r="O25" s="51">
        <v>0</v>
      </c>
      <c r="P25" s="51">
        <v>0</v>
      </c>
      <c r="Q25" s="51">
        <v>450</v>
      </c>
      <c r="R25" s="51">
        <v>0</v>
      </c>
      <c r="S25" s="51">
        <v>450</v>
      </c>
      <c r="T25" s="51">
        <v>0</v>
      </c>
      <c r="U25" s="51">
        <v>225</v>
      </c>
      <c r="V25" s="51">
        <v>0</v>
      </c>
      <c r="W25" s="51">
        <v>455</v>
      </c>
      <c r="X25" s="51"/>
      <c r="Y25" s="51">
        <f t="shared" si="4"/>
        <v>1580</v>
      </c>
      <c r="Z25" s="51">
        <v>0</v>
      </c>
      <c r="AA25" s="73">
        <v>3000</v>
      </c>
      <c r="AB25" s="62"/>
    </row>
    <row r="26" spans="1:28" x14ac:dyDescent="0.3">
      <c r="A26" s="50"/>
      <c r="B26" s="50"/>
      <c r="C26" s="50"/>
      <c r="D26" s="50"/>
      <c r="E26" s="50"/>
      <c r="F26" s="50" t="s">
        <v>98</v>
      </c>
      <c r="G26" s="50"/>
      <c r="H26" s="51"/>
      <c r="I26" s="51"/>
      <c r="J26" s="51"/>
      <c r="K26" s="51"/>
      <c r="L26" s="51">
        <v>3650</v>
      </c>
      <c r="M26" s="51">
        <v>3250</v>
      </c>
      <c r="N26" s="51">
        <v>2800</v>
      </c>
      <c r="O26" s="51">
        <v>6100</v>
      </c>
      <c r="P26" s="51">
        <v>100</v>
      </c>
      <c r="Q26" s="51">
        <v>4900</v>
      </c>
      <c r="R26" s="51">
        <v>3500</v>
      </c>
      <c r="S26" s="51">
        <v>7650</v>
      </c>
      <c r="T26" s="51">
        <v>8000</v>
      </c>
      <c r="U26" s="51">
        <v>3700</v>
      </c>
      <c r="V26" s="51">
        <v>2050</v>
      </c>
      <c r="W26" s="51">
        <v>6100</v>
      </c>
      <c r="X26" s="51"/>
      <c r="Y26" s="51">
        <f t="shared" si="4"/>
        <v>51800</v>
      </c>
      <c r="Z26" s="51">
        <v>30000</v>
      </c>
      <c r="AA26" s="73">
        <v>47000</v>
      </c>
      <c r="AB26" s="62"/>
    </row>
    <row r="27" spans="1:28" x14ac:dyDescent="0.3">
      <c r="A27" s="50"/>
      <c r="B27" s="50"/>
      <c r="C27" s="50"/>
      <c r="D27" s="50"/>
      <c r="E27" s="50"/>
      <c r="F27" s="50" t="s">
        <v>99</v>
      </c>
      <c r="G27" s="50"/>
      <c r="H27" s="51"/>
      <c r="I27" s="51"/>
      <c r="J27" s="51"/>
      <c r="K27" s="51"/>
      <c r="L27" s="51">
        <v>2500</v>
      </c>
      <c r="M27" s="51">
        <v>6083.33</v>
      </c>
      <c r="N27" s="51">
        <v>16450</v>
      </c>
      <c r="O27" s="51">
        <v>17583.330000000002</v>
      </c>
      <c r="P27" s="51">
        <v>0</v>
      </c>
      <c r="Q27" s="51">
        <v>3050</v>
      </c>
      <c r="R27" s="51">
        <v>4000</v>
      </c>
      <c r="S27" s="51">
        <v>9050</v>
      </c>
      <c r="T27" s="51">
        <v>16650</v>
      </c>
      <c r="U27" s="51">
        <v>2675</v>
      </c>
      <c r="V27" s="51">
        <v>5800</v>
      </c>
      <c r="W27" s="51">
        <v>9282</v>
      </c>
      <c r="X27" s="51"/>
      <c r="Y27" s="51">
        <f t="shared" si="4"/>
        <v>93123.66</v>
      </c>
      <c r="Z27" s="51">
        <v>67000</v>
      </c>
      <c r="AA27" s="73">
        <v>70000</v>
      </c>
      <c r="AB27" s="62"/>
    </row>
    <row r="28" spans="1:28" x14ac:dyDescent="0.3">
      <c r="A28" s="50"/>
      <c r="B28" s="50"/>
      <c r="C28" s="50"/>
      <c r="D28" s="50"/>
      <c r="E28" s="50"/>
      <c r="F28" s="50" t="s">
        <v>100</v>
      </c>
      <c r="G28" s="50"/>
      <c r="H28" s="51"/>
      <c r="I28" s="51"/>
      <c r="J28" s="51"/>
      <c r="K28" s="51"/>
      <c r="L28" s="51">
        <v>1500</v>
      </c>
      <c r="M28" s="51">
        <v>0</v>
      </c>
      <c r="N28" s="51">
        <v>1600</v>
      </c>
      <c r="O28" s="51">
        <v>0</v>
      </c>
      <c r="P28" s="51">
        <v>3000</v>
      </c>
      <c r="Q28" s="51">
        <v>3100</v>
      </c>
      <c r="R28" s="51">
        <v>0</v>
      </c>
      <c r="S28" s="51">
        <v>3300</v>
      </c>
      <c r="T28" s="51">
        <v>1500</v>
      </c>
      <c r="U28" s="51">
        <v>3100</v>
      </c>
      <c r="V28" s="51">
        <v>0</v>
      </c>
      <c r="W28" s="51">
        <v>2700</v>
      </c>
      <c r="X28" s="51"/>
      <c r="Y28" s="51">
        <f t="shared" si="4"/>
        <v>19800</v>
      </c>
      <c r="Z28" s="51">
        <v>27000</v>
      </c>
      <c r="AA28" s="73">
        <v>17000</v>
      </c>
      <c r="AB28" s="62"/>
    </row>
    <row r="29" spans="1:28" x14ac:dyDescent="0.3">
      <c r="A29" s="50"/>
      <c r="B29" s="50"/>
      <c r="C29" s="50"/>
      <c r="D29" s="50"/>
      <c r="E29" s="50"/>
      <c r="F29" s="50" t="s">
        <v>201</v>
      </c>
      <c r="G29" s="50"/>
      <c r="H29" s="51"/>
      <c r="I29" s="51"/>
      <c r="J29" s="51"/>
      <c r="K29" s="51"/>
      <c r="L29" s="51">
        <v>0</v>
      </c>
      <c r="M29" s="51">
        <v>0</v>
      </c>
      <c r="N29" s="51">
        <v>0</v>
      </c>
      <c r="O29" s="51">
        <v>0</v>
      </c>
      <c r="P29" s="51">
        <v>300</v>
      </c>
      <c r="Q29" s="51">
        <v>0</v>
      </c>
      <c r="R29" s="51">
        <v>0</v>
      </c>
      <c r="S29" s="51">
        <v>0</v>
      </c>
      <c r="T29" s="51">
        <v>0</v>
      </c>
      <c r="U29" s="51">
        <v>0</v>
      </c>
      <c r="V29" s="51">
        <v>0</v>
      </c>
      <c r="W29" s="51">
        <v>0</v>
      </c>
      <c r="X29" s="51"/>
      <c r="Y29" s="51">
        <f t="shared" si="4"/>
        <v>300</v>
      </c>
      <c r="Z29" s="51">
        <v>300</v>
      </c>
      <c r="AA29" s="73">
        <v>300</v>
      </c>
      <c r="AB29" s="62"/>
    </row>
    <row r="30" spans="1:28" ht="21.6" x14ac:dyDescent="0.3">
      <c r="A30" s="50"/>
      <c r="B30" s="50"/>
      <c r="C30" s="50"/>
      <c r="D30" s="50"/>
      <c r="E30" s="50"/>
      <c r="F30" s="50" t="s">
        <v>236</v>
      </c>
      <c r="G30" s="50"/>
      <c r="H30" s="51"/>
      <c r="I30" s="51"/>
      <c r="J30" s="51"/>
      <c r="K30" s="51"/>
      <c r="L30" s="51">
        <v>0</v>
      </c>
      <c r="M30" s="51">
        <v>0</v>
      </c>
      <c r="N30" s="51">
        <v>0</v>
      </c>
      <c r="O30" s="51">
        <v>-500</v>
      </c>
      <c r="P30" s="51">
        <v>500</v>
      </c>
      <c r="Q30" s="51">
        <v>2000</v>
      </c>
      <c r="R30" s="51">
        <v>1500</v>
      </c>
      <c r="S30" s="51">
        <v>0</v>
      </c>
      <c r="T30" s="51">
        <v>0</v>
      </c>
      <c r="U30" s="51">
        <v>0</v>
      </c>
      <c r="V30" s="51">
        <v>0</v>
      </c>
      <c r="W30" s="51">
        <v>500</v>
      </c>
      <c r="X30" s="51"/>
      <c r="Y30" s="51">
        <f t="shared" si="4"/>
        <v>4000</v>
      </c>
      <c r="Z30" s="51">
        <v>0</v>
      </c>
      <c r="AA30" s="73">
        <v>6500</v>
      </c>
      <c r="AB30" s="62" t="s">
        <v>264</v>
      </c>
    </row>
    <row r="31" spans="1:28" x14ac:dyDescent="0.3">
      <c r="A31" s="50"/>
      <c r="B31" s="50"/>
      <c r="C31" s="50"/>
      <c r="D31" s="50"/>
      <c r="E31" s="50"/>
      <c r="F31" s="50" t="s">
        <v>101</v>
      </c>
      <c r="G31" s="50"/>
      <c r="H31" s="51"/>
      <c r="I31" s="51"/>
      <c r="J31" s="51"/>
      <c r="K31" s="51"/>
      <c r="L31" s="51">
        <v>1750</v>
      </c>
      <c r="M31" s="51">
        <v>950</v>
      </c>
      <c r="N31" s="51">
        <v>785</v>
      </c>
      <c r="O31" s="51">
        <v>1550</v>
      </c>
      <c r="P31" s="51">
        <v>500</v>
      </c>
      <c r="Q31" s="51">
        <v>1320</v>
      </c>
      <c r="R31" s="51">
        <v>1330</v>
      </c>
      <c r="S31" s="51">
        <v>4113.1499999999996</v>
      </c>
      <c r="T31" s="51">
        <v>2765</v>
      </c>
      <c r="U31" s="51">
        <v>985</v>
      </c>
      <c r="V31" s="51">
        <v>400</v>
      </c>
      <c r="W31" s="51">
        <v>1680</v>
      </c>
      <c r="X31" s="51"/>
      <c r="Y31" s="51">
        <f t="shared" si="4"/>
        <v>18128.150000000001</v>
      </c>
      <c r="Z31" s="51">
        <v>12000</v>
      </c>
      <c r="AA31" s="73">
        <v>16000</v>
      </c>
      <c r="AB31" s="62"/>
    </row>
    <row r="32" spans="1:28" ht="15" thickBot="1" x14ac:dyDescent="0.35">
      <c r="A32" s="50"/>
      <c r="B32" s="50"/>
      <c r="C32" s="50"/>
      <c r="D32" s="50"/>
      <c r="E32" s="50"/>
      <c r="F32" s="50" t="s">
        <v>102</v>
      </c>
      <c r="G32" s="50"/>
      <c r="H32" s="51"/>
      <c r="I32" s="51"/>
      <c r="J32" s="51"/>
      <c r="K32" s="51"/>
      <c r="L32" s="51">
        <v>0</v>
      </c>
      <c r="M32" s="51">
        <v>0</v>
      </c>
      <c r="N32" s="51">
        <v>0</v>
      </c>
      <c r="O32" s="51">
        <v>0</v>
      </c>
      <c r="P32" s="51">
        <v>0</v>
      </c>
      <c r="Q32" s="51">
        <v>0</v>
      </c>
      <c r="R32" s="51">
        <v>0</v>
      </c>
      <c r="S32" s="51">
        <v>0</v>
      </c>
      <c r="T32" s="51">
        <v>0</v>
      </c>
      <c r="U32" s="51">
        <v>0</v>
      </c>
      <c r="V32" s="51">
        <v>0</v>
      </c>
      <c r="W32" s="51">
        <v>0</v>
      </c>
      <c r="X32" s="51"/>
      <c r="Y32" s="51">
        <f t="shared" si="4"/>
        <v>0</v>
      </c>
      <c r="Z32" s="51">
        <v>500</v>
      </c>
      <c r="AA32" s="73">
        <v>400</v>
      </c>
      <c r="AB32" s="62"/>
    </row>
    <row r="33" spans="1:28" ht="15" thickBot="1" x14ac:dyDescent="0.35">
      <c r="A33" s="50"/>
      <c r="B33" s="50"/>
      <c r="C33" s="50"/>
      <c r="D33" s="50"/>
      <c r="E33" s="50" t="s">
        <v>103</v>
      </c>
      <c r="F33" s="50"/>
      <c r="G33" s="50"/>
      <c r="H33" s="53"/>
      <c r="I33" s="53"/>
      <c r="J33" s="53"/>
      <c r="K33" s="53"/>
      <c r="L33" s="53">
        <f t="shared" ref="L33:W33" si="5">ROUND(SUM(L22:L32),5)</f>
        <v>18825</v>
      </c>
      <c r="M33" s="53">
        <f t="shared" si="5"/>
        <v>22560</v>
      </c>
      <c r="N33" s="53">
        <f t="shared" si="5"/>
        <v>32385</v>
      </c>
      <c r="O33" s="53">
        <f t="shared" si="5"/>
        <v>52300</v>
      </c>
      <c r="P33" s="53">
        <f t="shared" si="5"/>
        <v>12700</v>
      </c>
      <c r="Q33" s="53">
        <f t="shared" si="5"/>
        <v>37770</v>
      </c>
      <c r="R33" s="53">
        <f t="shared" si="5"/>
        <v>30580</v>
      </c>
      <c r="S33" s="53">
        <f t="shared" si="5"/>
        <v>50923.15</v>
      </c>
      <c r="T33" s="53">
        <f t="shared" si="5"/>
        <v>53915</v>
      </c>
      <c r="U33" s="53">
        <f t="shared" si="5"/>
        <v>24460</v>
      </c>
      <c r="V33" s="53">
        <f t="shared" si="5"/>
        <v>17250</v>
      </c>
      <c r="W33" s="53">
        <f t="shared" si="5"/>
        <v>34385</v>
      </c>
      <c r="X33" s="53"/>
      <c r="Y33" s="53">
        <f t="shared" si="4"/>
        <v>388053.15</v>
      </c>
      <c r="Z33" s="53">
        <f>ROUND(SUM(Z22:Z32),5)</f>
        <v>268800</v>
      </c>
      <c r="AA33" s="78">
        <f>ROUND(SUM(AA22:AA32),5)</f>
        <v>343200</v>
      </c>
      <c r="AB33" s="64"/>
    </row>
    <row r="34" spans="1:28" x14ac:dyDescent="0.3">
      <c r="A34" s="50"/>
      <c r="B34" s="50"/>
      <c r="C34" s="50"/>
      <c r="D34" s="50" t="s">
        <v>6</v>
      </c>
      <c r="E34" s="50"/>
      <c r="F34" s="50"/>
      <c r="G34" s="50"/>
      <c r="H34" s="51"/>
      <c r="I34" s="51"/>
      <c r="J34" s="51"/>
      <c r="K34" s="51"/>
      <c r="L34" s="51">
        <f t="shared" ref="L34:W34" si="6">ROUND(L3+L14+L21+L33,5)</f>
        <v>19157.96</v>
      </c>
      <c r="M34" s="51">
        <f t="shared" si="6"/>
        <v>32762.26</v>
      </c>
      <c r="N34" s="51">
        <f t="shared" si="6"/>
        <v>38581.82</v>
      </c>
      <c r="O34" s="51">
        <f t="shared" si="6"/>
        <v>91690.13</v>
      </c>
      <c r="P34" s="51">
        <f t="shared" si="6"/>
        <v>19284.080000000002</v>
      </c>
      <c r="Q34" s="51">
        <f t="shared" si="6"/>
        <v>247789.42</v>
      </c>
      <c r="R34" s="51">
        <f t="shared" si="6"/>
        <v>256344.78</v>
      </c>
      <c r="S34" s="51">
        <f t="shared" si="6"/>
        <v>59246.37</v>
      </c>
      <c r="T34" s="51">
        <f t="shared" si="6"/>
        <v>65460.81</v>
      </c>
      <c r="U34" s="51">
        <f t="shared" si="6"/>
        <v>97264.65</v>
      </c>
      <c r="V34" s="51">
        <f t="shared" si="6"/>
        <v>236821.83</v>
      </c>
      <c r="W34" s="51">
        <f t="shared" si="6"/>
        <v>119177.03</v>
      </c>
      <c r="X34" s="51"/>
      <c r="Y34" s="51">
        <f t="shared" si="4"/>
        <v>1283581.1399999999</v>
      </c>
      <c r="Z34" s="51">
        <f>ROUND(Z3+Z14+Z21+Z33,5)</f>
        <v>1078800</v>
      </c>
      <c r="AA34" s="60">
        <f>ROUND(AA3+AA14+AA21+AA33,5)</f>
        <v>1201000</v>
      </c>
      <c r="AB34" s="62"/>
    </row>
    <row r="35" spans="1:28" hidden="1" x14ac:dyDescent="0.3">
      <c r="A35" s="50"/>
      <c r="B35" s="50"/>
      <c r="C35" s="50"/>
      <c r="D35" s="50" t="s">
        <v>104</v>
      </c>
      <c r="E35" s="50"/>
      <c r="F35" s="50"/>
      <c r="G35" s="50"/>
      <c r="H35" s="51"/>
      <c r="I35" s="51"/>
      <c r="J35" s="51"/>
      <c r="K35" s="51"/>
      <c r="L35" s="51"/>
      <c r="M35" s="51"/>
      <c r="N35" s="51"/>
      <c r="O35" s="51"/>
      <c r="P35" s="51"/>
      <c r="Q35" s="51"/>
      <c r="R35" s="51"/>
      <c r="S35" s="51"/>
      <c r="T35" s="51"/>
      <c r="U35" s="51"/>
      <c r="V35" s="51"/>
      <c r="W35" s="51"/>
      <c r="X35" s="51"/>
      <c r="Y35" s="51"/>
      <c r="Z35" s="51"/>
      <c r="AA35" s="73"/>
      <c r="AB35" s="62"/>
    </row>
    <row r="36" spans="1:28" hidden="1" x14ac:dyDescent="0.3">
      <c r="A36" s="50"/>
      <c r="B36" s="50"/>
      <c r="C36" s="50"/>
      <c r="D36" s="50"/>
      <c r="E36" s="50" t="s">
        <v>105</v>
      </c>
      <c r="F36" s="50"/>
      <c r="G36" s="50"/>
      <c r="H36" s="51"/>
      <c r="I36" s="51"/>
      <c r="J36" s="51"/>
      <c r="K36" s="51"/>
      <c r="L36" s="51">
        <v>0</v>
      </c>
      <c r="M36" s="51">
        <v>0</v>
      </c>
      <c r="N36" s="51">
        <v>0</v>
      </c>
      <c r="O36" s="51">
        <v>0</v>
      </c>
      <c r="P36" s="51">
        <v>0</v>
      </c>
      <c r="Q36" s="51">
        <v>0</v>
      </c>
      <c r="R36" s="51">
        <v>0</v>
      </c>
      <c r="S36" s="51">
        <v>0</v>
      </c>
      <c r="T36" s="51">
        <v>0</v>
      </c>
      <c r="U36" s="51">
        <v>0</v>
      </c>
      <c r="V36" s="51">
        <v>0</v>
      </c>
      <c r="W36" s="51">
        <v>0</v>
      </c>
      <c r="X36" s="51"/>
      <c r="Y36" s="51">
        <f>ROUND(SUM(H36:X36),5)</f>
        <v>0</v>
      </c>
      <c r="Z36" s="51">
        <v>0</v>
      </c>
      <c r="AA36" s="73">
        <v>0</v>
      </c>
      <c r="AB36" s="62"/>
    </row>
    <row r="37" spans="1:28" ht="15" hidden="1" thickBot="1" x14ac:dyDescent="0.35">
      <c r="A37" s="50"/>
      <c r="B37" s="50"/>
      <c r="C37" s="50"/>
      <c r="D37" s="50" t="s">
        <v>106</v>
      </c>
      <c r="E37" s="50"/>
      <c r="F37" s="50"/>
      <c r="G37" s="50"/>
      <c r="H37" s="53"/>
      <c r="I37" s="53"/>
      <c r="J37" s="53"/>
      <c r="K37" s="53"/>
      <c r="L37" s="53">
        <f t="shared" ref="L37:W37" si="7">ROUND(SUM(L35:L36),5)</f>
        <v>0</v>
      </c>
      <c r="M37" s="53">
        <f t="shared" si="7"/>
        <v>0</v>
      </c>
      <c r="N37" s="53">
        <f t="shared" si="7"/>
        <v>0</v>
      </c>
      <c r="O37" s="53">
        <f t="shared" si="7"/>
        <v>0</v>
      </c>
      <c r="P37" s="53">
        <f t="shared" si="7"/>
        <v>0</v>
      </c>
      <c r="Q37" s="53">
        <f t="shared" si="7"/>
        <v>0</v>
      </c>
      <c r="R37" s="53">
        <f t="shared" si="7"/>
        <v>0</v>
      </c>
      <c r="S37" s="53">
        <f t="shared" si="7"/>
        <v>0</v>
      </c>
      <c r="T37" s="53">
        <f t="shared" si="7"/>
        <v>0</v>
      </c>
      <c r="U37" s="53">
        <f t="shared" si="7"/>
        <v>0</v>
      </c>
      <c r="V37" s="53">
        <f t="shared" si="7"/>
        <v>0</v>
      </c>
      <c r="W37" s="53">
        <f t="shared" si="7"/>
        <v>0</v>
      </c>
      <c r="X37" s="53"/>
      <c r="Y37" s="53">
        <f>ROUND(SUM(H37:X37),5)</f>
        <v>0</v>
      </c>
      <c r="Z37" s="53">
        <f>ROUND(SUM(Z35:Z36),5)</f>
        <v>0</v>
      </c>
      <c r="AA37" s="75">
        <f>ROUND(SUM(AA35:AA36),5)</f>
        <v>0</v>
      </c>
      <c r="AB37" s="64"/>
    </row>
    <row r="38" spans="1:28" hidden="1" x14ac:dyDescent="0.3">
      <c r="A38" s="50"/>
      <c r="B38" s="50"/>
      <c r="C38" s="50" t="s">
        <v>107</v>
      </c>
      <c r="D38" s="50"/>
      <c r="E38" s="50"/>
      <c r="F38" s="50"/>
      <c r="G38" s="50"/>
      <c r="H38" s="51"/>
      <c r="I38" s="51"/>
      <c r="J38" s="51"/>
      <c r="K38" s="51"/>
      <c r="L38" s="51">
        <f t="shared" ref="L38:W38" si="8">ROUND(L34-L37,5)</f>
        <v>19157.96</v>
      </c>
      <c r="M38" s="51">
        <f t="shared" si="8"/>
        <v>32762.26</v>
      </c>
      <c r="N38" s="51">
        <f t="shared" si="8"/>
        <v>38581.82</v>
      </c>
      <c r="O38" s="51">
        <f t="shared" si="8"/>
        <v>91690.13</v>
      </c>
      <c r="P38" s="51">
        <f t="shared" si="8"/>
        <v>19284.080000000002</v>
      </c>
      <c r="Q38" s="51">
        <f t="shared" si="8"/>
        <v>247789.42</v>
      </c>
      <c r="R38" s="51">
        <f t="shared" si="8"/>
        <v>256344.78</v>
      </c>
      <c r="S38" s="51">
        <f t="shared" si="8"/>
        <v>59246.37</v>
      </c>
      <c r="T38" s="51">
        <f t="shared" si="8"/>
        <v>65460.81</v>
      </c>
      <c r="U38" s="51">
        <f t="shared" si="8"/>
        <v>97264.65</v>
      </c>
      <c r="V38" s="51">
        <f t="shared" si="8"/>
        <v>236821.83</v>
      </c>
      <c r="W38" s="51">
        <f t="shared" si="8"/>
        <v>119177.03</v>
      </c>
      <c r="X38" s="51"/>
      <c r="Y38" s="51">
        <f>ROUND(SUM(H38:X38),5)</f>
        <v>1283581.1399999999</v>
      </c>
      <c r="Z38" s="51">
        <f>ROUND(Z34-Z37,5)</f>
        <v>1078800</v>
      </c>
      <c r="AA38" s="73">
        <f>ROUND(AA34-AA37,5)</f>
        <v>1201000</v>
      </c>
      <c r="AB38" s="62"/>
    </row>
    <row r="39" spans="1:28" x14ac:dyDescent="0.3">
      <c r="A39" s="50"/>
      <c r="B39" s="50"/>
      <c r="C39" s="50"/>
      <c r="D39" s="50" t="s">
        <v>7</v>
      </c>
      <c r="E39" s="50"/>
      <c r="F39" s="50"/>
      <c r="G39" s="50"/>
      <c r="H39" s="51"/>
      <c r="I39" s="51"/>
      <c r="J39" s="51"/>
      <c r="K39" s="51"/>
      <c r="L39" s="51"/>
      <c r="M39" s="51"/>
      <c r="N39" s="51"/>
      <c r="O39" s="51"/>
      <c r="P39" s="51"/>
      <c r="Q39" s="51"/>
      <c r="R39" s="51"/>
      <c r="S39" s="51"/>
      <c r="T39" s="51"/>
      <c r="U39" s="51"/>
      <c r="V39" s="51"/>
      <c r="W39" s="51"/>
      <c r="X39" s="51"/>
      <c r="Y39" s="51"/>
      <c r="Z39" s="51"/>
      <c r="AA39" s="60"/>
      <c r="AB39" s="62"/>
    </row>
    <row r="40" spans="1:28" x14ac:dyDescent="0.3">
      <c r="A40" s="50"/>
      <c r="B40" s="50"/>
      <c r="C40" s="50"/>
      <c r="D40" s="50"/>
      <c r="E40" s="50" t="s">
        <v>108</v>
      </c>
      <c r="F40" s="50"/>
      <c r="G40" s="50"/>
      <c r="H40" s="51"/>
      <c r="I40" s="51"/>
      <c r="J40" s="51"/>
      <c r="K40" s="51"/>
      <c r="L40" s="51"/>
      <c r="M40" s="51"/>
      <c r="N40" s="51"/>
      <c r="O40" s="51"/>
      <c r="P40" s="51"/>
      <c r="Q40" s="51"/>
      <c r="R40" s="51"/>
      <c r="S40" s="51"/>
      <c r="T40" s="51"/>
      <c r="U40" s="51"/>
      <c r="V40" s="51"/>
      <c r="W40" s="51"/>
      <c r="X40" s="51"/>
      <c r="Y40" s="51"/>
      <c r="Z40" s="51"/>
      <c r="AA40" s="60"/>
      <c r="AB40" s="62"/>
    </row>
    <row r="41" spans="1:28" x14ac:dyDescent="0.3">
      <c r="A41" s="50"/>
      <c r="B41" s="50"/>
      <c r="C41" s="50"/>
      <c r="D41" s="50"/>
      <c r="E41" s="50"/>
      <c r="F41" s="50" t="s">
        <v>109</v>
      </c>
      <c r="G41" s="50"/>
      <c r="H41" s="51"/>
      <c r="I41" s="51"/>
      <c r="J41" s="51"/>
      <c r="K41" s="51"/>
      <c r="L41" s="51"/>
      <c r="M41" s="51"/>
      <c r="N41" s="51"/>
      <c r="O41" s="51"/>
      <c r="P41" s="51"/>
      <c r="Q41" s="51"/>
      <c r="R41" s="51"/>
      <c r="S41" s="51"/>
      <c r="T41" s="51"/>
      <c r="U41" s="51"/>
      <c r="V41" s="51"/>
      <c r="W41" s="51"/>
      <c r="X41" s="51"/>
      <c r="Y41" s="51"/>
      <c r="Z41" s="51"/>
      <c r="AA41" s="60"/>
      <c r="AB41" s="62"/>
    </row>
    <row r="42" spans="1:28" x14ac:dyDescent="0.3">
      <c r="A42" s="50"/>
      <c r="B42" s="50"/>
      <c r="C42" s="50"/>
      <c r="D42" s="50"/>
      <c r="E42" s="50"/>
      <c r="F42" s="50"/>
      <c r="G42" s="50" t="s">
        <v>110</v>
      </c>
      <c r="H42" s="51"/>
      <c r="I42" s="51"/>
      <c r="J42" s="51"/>
      <c r="K42" s="51"/>
      <c r="L42" s="51">
        <v>8942.48</v>
      </c>
      <c r="M42" s="51">
        <v>16476.650000000001</v>
      </c>
      <c r="N42" s="51">
        <v>17665.79</v>
      </c>
      <c r="O42" s="51">
        <v>27986.11</v>
      </c>
      <c r="P42" s="51">
        <v>14362.23</v>
      </c>
      <c r="Q42" s="51">
        <v>14423.56</v>
      </c>
      <c r="R42" s="51">
        <v>24698.48</v>
      </c>
      <c r="S42" s="51">
        <v>16746.79</v>
      </c>
      <c r="T42" s="51">
        <v>16868.52</v>
      </c>
      <c r="U42" s="51">
        <v>25401.13</v>
      </c>
      <c r="V42" s="51">
        <v>16843.310000000001</v>
      </c>
      <c r="W42" s="51">
        <v>21343.49</v>
      </c>
      <c r="X42" s="51"/>
      <c r="Y42" s="51">
        <f t="shared" ref="Y42:Y47" si="9">ROUND(SUM(H42:X42),5)</f>
        <v>221758.54</v>
      </c>
      <c r="Z42" s="51">
        <v>235000</v>
      </c>
      <c r="AA42" s="60">
        <v>250000</v>
      </c>
      <c r="AB42" s="62" t="s">
        <v>210</v>
      </c>
    </row>
    <row r="43" spans="1:28" ht="21.6" x14ac:dyDescent="0.3">
      <c r="A43" s="50"/>
      <c r="B43" s="50"/>
      <c r="C43" s="50"/>
      <c r="D43" s="50"/>
      <c r="E43" s="50"/>
      <c r="F43" s="50"/>
      <c r="G43" s="50" t="s">
        <v>216</v>
      </c>
      <c r="H43" s="51"/>
      <c r="I43" s="51"/>
      <c r="J43" s="51"/>
      <c r="K43" s="51"/>
      <c r="L43" s="51">
        <v>0</v>
      </c>
      <c r="M43" s="51">
        <v>0</v>
      </c>
      <c r="N43" s="51">
        <v>0</v>
      </c>
      <c r="O43" s="51">
        <v>0</v>
      </c>
      <c r="P43" s="51">
        <v>0</v>
      </c>
      <c r="Q43" s="51">
        <v>0</v>
      </c>
      <c r="R43" s="51">
        <v>0</v>
      </c>
      <c r="S43" s="51">
        <v>0</v>
      </c>
      <c r="T43" s="51">
        <v>0</v>
      </c>
      <c r="U43" s="51">
        <v>0</v>
      </c>
      <c r="V43" s="51">
        <v>0</v>
      </c>
      <c r="W43" s="51">
        <v>0</v>
      </c>
      <c r="X43" s="51"/>
      <c r="Y43" s="51">
        <f t="shared" si="9"/>
        <v>0</v>
      </c>
      <c r="Z43" s="51">
        <v>43680</v>
      </c>
      <c r="AA43" s="60">
        <v>40000</v>
      </c>
      <c r="AB43" s="62" t="s">
        <v>279</v>
      </c>
    </row>
    <row r="44" spans="1:28" ht="21.6" x14ac:dyDescent="0.3">
      <c r="A44" s="50"/>
      <c r="B44" s="50"/>
      <c r="C44" s="50"/>
      <c r="D44" s="50"/>
      <c r="E44" s="50"/>
      <c r="F44" s="50"/>
      <c r="G44" s="50" t="s">
        <v>111</v>
      </c>
      <c r="H44" s="51"/>
      <c r="I44" s="51"/>
      <c r="J44" s="51"/>
      <c r="K44" s="51"/>
      <c r="L44" s="51">
        <v>0</v>
      </c>
      <c r="M44" s="51">
        <v>0</v>
      </c>
      <c r="N44" s="51">
        <v>0</v>
      </c>
      <c r="O44" s="51">
        <v>0</v>
      </c>
      <c r="P44" s="51">
        <v>0</v>
      </c>
      <c r="Q44" s="51">
        <v>3986.45</v>
      </c>
      <c r="R44" s="51">
        <v>0</v>
      </c>
      <c r="S44" s="51">
        <v>0</v>
      </c>
      <c r="T44" s="51">
        <v>0</v>
      </c>
      <c r="U44" s="51">
        <v>6572.5</v>
      </c>
      <c r="V44" s="51">
        <v>0</v>
      </c>
      <c r="W44" s="51">
        <v>0</v>
      </c>
      <c r="X44" s="51"/>
      <c r="Y44" s="51">
        <f t="shared" si="9"/>
        <v>10558.95</v>
      </c>
      <c r="Z44" s="51">
        <v>4500</v>
      </c>
      <c r="AA44" s="60">
        <v>6000</v>
      </c>
      <c r="AB44" s="62" t="s">
        <v>284</v>
      </c>
    </row>
    <row r="45" spans="1:28" x14ac:dyDescent="0.3">
      <c r="A45" s="50"/>
      <c r="B45" s="50"/>
      <c r="C45" s="50"/>
      <c r="D45" s="50"/>
      <c r="E45" s="50"/>
      <c r="F45" s="50"/>
      <c r="G45" s="50" t="s">
        <v>243</v>
      </c>
      <c r="H45" s="51"/>
      <c r="I45" s="51"/>
      <c r="J45" s="51"/>
      <c r="K45" s="51"/>
      <c r="L45" s="51">
        <v>0</v>
      </c>
      <c r="M45" s="51">
        <v>0</v>
      </c>
      <c r="N45" s="51">
        <v>0</v>
      </c>
      <c r="O45" s="51">
        <v>0</v>
      </c>
      <c r="P45" s="51">
        <v>0</v>
      </c>
      <c r="Q45" s="51">
        <v>0</v>
      </c>
      <c r="R45" s="51">
        <v>0</v>
      </c>
      <c r="S45" s="51">
        <v>0</v>
      </c>
      <c r="T45" s="51">
        <v>0</v>
      </c>
      <c r="U45" s="51">
        <v>0</v>
      </c>
      <c r="V45" s="51">
        <v>0</v>
      </c>
      <c r="W45" s="51">
        <v>0</v>
      </c>
      <c r="X45" s="51"/>
      <c r="Y45" s="51">
        <f t="shared" si="9"/>
        <v>0</v>
      </c>
      <c r="Z45" s="51">
        <v>5100</v>
      </c>
      <c r="AA45" s="60">
        <v>5500</v>
      </c>
      <c r="AB45" s="62" t="s">
        <v>210</v>
      </c>
    </row>
    <row r="46" spans="1:28" ht="15" thickBot="1" x14ac:dyDescent="0.35">
      <c r="A46" s="50"/>
      <c r="B46" s="50"/>
      <c r="C46" s="50"/>
      <c r="D46" s="50"/>
      <c r="E46" s="50"/>
      <c r="F46" s="50"/>
      <c r="G46" s="50" t="s">
        <v>112</v>
      </c>
      <c r="H46" s="52"/>
      <c r="I46" s="52"/>
      <c r="J46" s="52"/>
      <c r="K46" s="52"/>
      <c r="L46" s="52">
        <v>35.64</v>
      </c>
      <c r="M46" s="52">
        <v>35.64</v>
      </c>
      <c r="N46" s="52">
        <v>35.64</v>
      </c>
      <c r="O46" s="52">
        <v>35.64</v>
      </c>
      <c r="P46" s="52">
        <v>35.64</v>
      </c>
      <c r="Q46" s="52">
        <v>35.64</v>
      </c>
      <c r="R46" s="52">
        <v>35.64</v>
      </c>
      <c r="S46" s="52">
        <v>35.64</v>
      </c>
      <c r="T46" s="52">
        <v>35.64</v>
      </c>
      <c r="U46" s="52">
        <v>35.64</v>
      </c>
      <c r="V46" s="52">
        <v>35.64</v>
      </c>
      <c r="W46" s="52">
        <v>35.64</v>
      </c>
      <c r="X46" s="52"/>
      <c r="Y46" s="52">
        <f t="shared" si="9"/>
        <v>427.68</v>
      </c>
      <c r="Z46" s="52">
        <v>450</v>
      </c>
      <c r="AA46" s="74">
        <v>450</v>
      </c>
      <c r="AB46" s="63"/>
    </row>
    <row r="47" spans="1:28" x14ac:dyDescent="0.3">
      <c r="A47" s="50"/>
      <c r="B47" s="50"/>
      <c r="C47" s="50"/>
      <c r="D47" s="50"/>
      <c r="E47" s="50"/>
      <c r="F47" s="50" t="s">
        <v>113</v>
      </c>
      <c r="G47" s="50"/>
      <c r="H47" s="51"/>
      <c r="I47" s="51"/>
      <c r="J47" s="51"/>
      <c r="K47" s="51"/>
      <c r="L47" s="51">
        <f t="shared" ref="L47:W47" si="10">ROUND(SUM(L41:L46),5)</f>
        <v>8978.1200000000008</v>
      </c>
      <c r="M47" s="51">
        <f t="shared" si="10"/>
        <v>16512.29</v>
      </c>
      <c r="N47" s="51">
        <f t="shared" si="10"/>
        <v>17701.43</v>
      </c>
      <c r="O47" s="51">
        <f t="shared" si="10"/>
        <v>28021.75</v>
      </c>
      <c r="P47" s="51">
        <f t="shared" si="10"/>
        <v>14397.87</v>
      </c>
      <c r="Q47" s="51">
        <f t="shared" si="10"/>
        <v>18445.650000000001</v>
      </c>
      <c r="R47" s="51">
        <f t="shared" si="10"/>
        <v>24734.12</v>
      </c>
      <c r="S47" s="51">
        <f t="shared" si="10"/>
        <v>16782.43</v>
      </c>
      <c r="T47" s="51">
        <f t="shared" si="10"/>
        <v>16904.16</v>
      </c>
      <c r="U47" s="51">
        <f t="shared" si="10"/>
        <v>32009.27</v>
      </c>
      <c r="V47" s="51">
        <f t="shared" si="10"/>
        <v>16878.95</v>
      </c>
      <c r="W47" s="51">
        <f t="shared" si="10"/>
        <v>21379.13</v>
      </c>
      <c r="X47" s="51"/>
      <c r="Y47" s="51">
        <f t="shared" si="9"/>
        <v>232745.17</v>
      </c>
      <c r="Z47" s="51">
        <f>ROUND(SUM(Z41:Z46),5)</f>
        <v>288730</v>
      </c>
      <c r="AA47" s="60">
        <f>ROUND(SUM(AA41:AA46),5)</f>
        <v>301950</v>
      </c>
      <c r="AB47" s="62"/>
    </row>
    <row r="48" spans="1:28" x14ac:dyDescent="0.3">
      <c r="A48" s="50"/>
      <c r="B48" s="50"/>
      <c r="C48" s="50"/>
      <c r="D48" s="50"/>
      <c r="E48" s="50"/>
      <c r="F48" s="50" t="s">
        <v>114</v>
      </c>
      <c r="G48" s="50"/>
      <c r="H48" s="51"/>
      <c r="I48" s="51"/>
      <c r="J48" s="51"/>
      <c r="K48" s="51"/>
      <c r="L48" s="51"/>
      <c r="M48" s="51"/>
      <c r="N48" s="51"/>
      <c r="O48" s="51"/>
      <c r="P48" s="51"/>
      <c r="Q48" s="51"/>
      <c r="R48" s="51"/>
      <c r="S48" s="51"/>
      <c r="T48" s="51"/>
      <c r="U48" s="51"/>
      <c r="V48" s="51"/>
      <c r="W48" s="51"/>
      <c r="X48" s="51"/>
      <c r="Y48" s="51"/>
      <c r="Z48" s="51"/>
      <c r="AA48" s="60"/>
      <c r="AB48" s="62"/>
    </row>
    <row r="49" spans="1:28" x14ac:dyDescent="0.3">
      <c r="A49" s="50"/>
      <c r="B49" s="50"/>
      <c r="C49" s="50"/>
      <c r="D49" s="50"/>
      <c r="E49" s="50"/>
      <c r="F49" s="50"/>
      <c r="G49" s="50" t="s">
        <v>115</v>
      </c>
      <c r="H49" s="51"/>
      <c r="I49" s="51"/>
      <c r="J49" s="51"/>
      <c r="K49" s="51"/>
      <c r="L49" s="51">
        <v>1292.3</v>
      </c>
      <c r="M49" s="51">
        <v>1764.12</v>
      </c>
      <c r="N49" s="51">
        <v>589.02</v>
      </c>
      <c r="O49" s="51">
        <v>2195.9699999999998</v>
      </c>
      <c r="P49" s="51">
        <v>1217.4100000000001</v>
      </c>
      <c r="Q49" s="51">
        <v>1220.48</v>
      </c>
      <c r="R49" s="51">
        <v>1228.23</v>
      </c>
      <c r="S49" s="51">
        <v>1225.46</v>
      </c>
      <c r="T49" s="51">
        <v>1234.52</v>
      </c>
      <c r="U49" s="51">
        <v>1839.28</v>
      </c>
      <c r="V49" s="51">
        <v>1221.78</v>
      </c>
      <c r="W49" s="51">
        <v>1365.34</v>
      </c>
      <c r="X49" s="51"/>
      <c r="Y49" s="51">
        <f>ROUND(SUM(H49:X49),5)</f>
        <v>16393.91</v>
      </c>
      <c r="Z49" s="51">
        <v>16100</v>
      </c>
      <c r="AA49" s="60">
        <v>21000</v>
      </c>
      <c r="AB49" s="62" t="s">
        <v>210</v>
      </c>
    </row>
    <row r="50" spans="1:28" ht="15" thickBot="1" x14ac:dyDescent="0.35">
      <c r="A50" s="50"/>
      <c r="B50" s="50"/>
      <c r="C50" s="50"/>
      <c r="D50" s="50"/>
      <c r="E50" s="50"/>
      <c r="F50" s="50"/>
      <c r="G50" s="50" t="s">
        <v>116</v>
      </c>
      <c r="H50" s="52"/>
      <c r="I50" s="52"/>
      <c r="J50" s="52"/>
      <c r="K50" s="52"/>
      <c r="L50" s="52">
        <v>126.98</v>
      </c>
      <c r="M50" s="52">
        <v>589.03</v>
      </c>
      <c r="N50" s="52">
        <v>-589.03</v>
      </c>
      <c r="O50" s="52">
        <v>0</v>
      </c>
      <c r="P50" s="52">
        <v>0</v>
      </c>
      <c r="Q50" s="52">
        <v>0</v>
      </c>
      <c r="R50" s="52">
        <v>0</v>
      </c>
      <c r="S50" s="52">
        <v>0</v>
      </c>
      <c r="T50" s="52">
        <v>0</v>
      </c>
      <c r="U50" s="52">
        <v>0</v>
      </c>
      <c r="V50" s="52">
        <v>0</v>
      </c>
      <c r="W50" s="52">
        <v>-126.98</v>
      </c>
      <c r="X50" s="52"/>
      <c r="Y50" s="52">
        <f>ROUND(SUM(H50:X50),5)</f>
        <v>0</v>
      </c>
      <c r="Z50" s="52">
        <v>0</v>
      </c>
      <c r="AA50" s="59">
        <v>0</v>
      </c>
      <c r="AB50" s="63"/>
    </row>
    <row r="51" spans="1:28" x14ac:dyDescent="0.3">
      <c r="A51" s="50"/>
      <c r="B51" s="50"/>
      <c r="C51" s="50"/>
      <c r="D51" s="50"/>
      <c r="E51" s="50"/>
      <c r="F51" s="50" t="s">
        <v>117</v>
      </c>
      <c r="G51" s="50"/>
      <c r="H51" s="51"/>
      <c r="I51" s="51"/>
      <c r="J51" s="51"/>
      <c r="K51" s="51"/>
      <c r="L51" s="51">
        <f t="shared" ref="L51:W51" si="11">ROUND(SUM(L48:L50),5)</f>
        <v>1419.28</v>
      </c>
      <c r="M51" s="51">
        <f t="shared" si="11"/>
        <v>2353.15</v>
      </c>
      <c r="N51" s="51">
        <f t="shared" si="11"/>
        <v>-0.01</v>
      </c>
      <c r="O51" s="51">
        <f t="shared" si="11"/>
        <v>2195.9699999999998</v>
      </c>
      <c r="P51" s="51">
        <f t="shared" si="11"/>
        <v>1217.4100000000001</v>
      </c>
      <c r="Q51" s="51">
        <f t="shared" si="11"/>
        <v>1220.48</v>
      </c>
      <c r="R51" s="51">
        <f t="shared" si="11"/>
        <v>1228.23</v>
      </c>
      <c r="S51" s="51">
        <f t="shared" si="11"/>
        <v>1225.46</v>
      </c>
      <c r="T51" s="51">
        <f t="shared" si="11"/>
        <v>1234.52</v>
      </c>
      <c r="U51" s="51">
        <f t="shared" si="11"/>
        <v>1839.28</v>
      </c>
      <c r="V51" s="51">
        <f t="shared" si="11"/>
        <v>1221.78</v>
      </c>
      <c r="W51" s="51">
        <f t="shared" si="11"/>
        <v>1238.3599999999999</v>
      </c>
      <c r="X51" s="51"/>
      <c r="Y51" s="51">
        <f>ROUND(SUM(H51:X51),5)</f>
        <v>16393.91</v>
      </c>
      <c r="Z51" s="51">
        <f>ROUND(SUM(Z48:Z50),5)</f>
        <v>16100</v>
      </c>
      <c r="AA51" s="60">
        <f>ROUND(SUM(AA48:AA50),5)</f>
        <v>21000</v>
      </c>
      <c r="AB51" s="62"/>
    </row>
    <row r="52" spans="1:28" x14ac:dyDescent="0.3">
      <c r="A52" s="50"/>
      <c r="B52" s="50"/>
      <c r="C52" s="50"/>
      <c r="D52" s="50"/>
      <c r="E52" s="50"/>
      <c r="F52" s="50" t="s">
        <v>118</v>
      </c>
      <c r="G52" s="50"/>
      <c r="H52" s="51"/>
      <c r="I52" s="51"/>
      <c r="J52" s="51"/>
      <c r="K52" s="51"/>
      <c r="L52" s="51"/>
      <c r="M52" s="51"/>
      <c r="N52" s="51"/>
      <c r="O52" s="51"/>
      <c r="P52" s="51"/>
      <c r="Q52" s="51"/>
      <c r="R52" s="51"/>
      <c r="S52" s="51"/>
      <c r="T52" s="51"/>
      <c r="U52" s="51"/>
      <c r="V52" s="51"/>
      <c r="W52" s="51"/>
      <c r="X52" s="51"/>
      <c r="Y52" s="51"/>
      <c r="Z52" s="51"/>
      <c r="AA52" s="60"/>
      <c r="AB52" s="62"/>
    </row>
    <row r="53" spans="1:28" ht="21.6" x14ac:dyDescent="0.3">
      <c r="A53" s="50"/>
      <c r="B53" s="50"/>
      <c r="C53" s="50"/>
      <c r="D53" s="50"/>
      <c r="E53" s="50"/>
      <c r="F53" s="50"/>
      <c r="G53" s="50" t="s">
        <v>119</v>
      </c>
      <c r="H53" s="51"/>
      <c r="I53" s="51"/>
      <c r="J53" s="51"/>
      <c r="K53" s="51"/>
      <c r="L53" s="51">
        <v>559.08000000000004</v>
      </c>
      <c r="M53" s="51">
        <v>1068.06</v>
      </c>
      <c r="N53" s="51">
        <v>1141.78</v>
      </c>
      <c r="O53" s="51">
        <v>1828.14</v>
      </c>
      <c r="P53" s="51">
        <v>890.47</v>
      </c>
      <c r="Q53" s="51">
        <v>1187.93</v>
      </c>
      <c r="R53" s="51">
        <v>1531.32</v>
      </c>
      <c r="S53" s="51">
        <v>1084.8</v>
      </c>
      <c r="T53" s="51">
        <v>1092.3599999999999</v>
      </c>
      <c r="U53" s="51">
        <v>2075.37</v>
      </c>
      <c r="V53" s="51">
        <v>1044.3</v>
      </c>
      <c r="W53" s="51">
        <v>1411.65</v>
      </c>
      <c r="X53" s="51"/>
      <c r="Y53" s="51">
        <f>ROUND(SUM(H53:X53),5)</f>
        <v>14915.26</v>
      </c>
      <c r="Z53" s="51">
        <v>19000</v>
      </c>
      <c r="AA53" s="73">
        <f>ROUND((AA42+AA44+AA45+AA73)*0.062,0)</f>
        <v>16911</v>
      </c>
      <c r="AB53" s="62" t="s">
        <v>211</v>
      </c>
    </row>
    <row r="54" spans="1:28" ht="22.2" thickBot="1" x14ac:dyDescent="0.35">
      <c r="A54" s="50"/>
      <c r="B54" s="50"/>
      <c r="C54" s="50"/>
      <c r="D54" s="50"/>
      <c r="E54" s="50"/>
      <c r="F54" s="50"/>
      <c r="G54" s="50" t="s">
        <v>120</v>
      </c>
      <c r="H54" s="52"/>
      <c r="I54" s="52"/>
      <c r="J54" s="52"/>
      <c r="K54" s="52"/>
      <c r="L54" s="52">
        <v>130.76</v>
      </c>
      <c r="M54" s="52">
        <v>249.81</v>
      </c>
      <c r="N54" s="52">
        <v>267.06</v>
      </c>
      <c r="O54" s="52">
        <v>427.6</v>
      </c>
      <c r="P54" s="52">
        <v>208.26</v>
      </c>
      <c r="Q54" s="52">
        <v>277.83999999999997</v>
      </c>
      <c r="R54" s="52">
        <v>358.11</v>
      </c>
      <c r="S54" s="52">
        <v>253.72</v>
      </c>
      <c r="T54" s="52">
        <v>255.51</v>
      </c>
      <c r="U54" s="52">
        <v>485.42</v>
      </c>
      <c r="V54" s="52">
        <v>244.22</v>
      </c>
      <c r="W54" s="52">
        <v>330.2</v>
      </c>
      <c r="X54" s="52"/>
      <c r="Y54" s="52">
        <f>ROUND(SUM(H54:X54),5)</f>
        <v>3488.51</v>
      </c>
      <c r="Z54" s="52">
        <v>4000</v>
      </c>
      <c r="AA54" s="74">
        <f>ROUND((AA42+AA44+AA45+AA73)*0.0145,0)</f>
        <v>3955</v>
      </c>
      <c r="AB54" s="63" t="s">
        <v>211</v>
      </c>
    </row>
    <row r="55" spans="1:28" x14ac:dyDescent="0.3">
      <c r="A55" s="50"/>
      <c r="B55" s="50"/>
      <c r="C55" s="50"/>
      <c r="D55" s="50"/>
      <c r="E55" s="50"/>
      <c r="F55" s="50" t="s">
        <v>121</v>
      </c>
      <c r="G55" s="50"/>
      <c r="H55" s="51"/>
      <c r="I55" s="51"/>
      <c r="J55" s="51"/>
      <c r="K55" s="51"/>
      <c r="L55" s="51">
        <f t="shared" ref="L55:W55" si="12">ROUND(SUM(L52:L54),5)</f>
        <v>689.84</v>
      </c>
      <c r="M55" s="51">
        <f t="shared" si="12"/>
        <v>1317.87</v>
      </c>
      <c r="N55" s="51">
        <f t="shared" si="12"/>
        <v>1408.84</v>
      </c>
      <c r="O55" s="51">
        <f t="shared" si="12"/>
        <v>2255.7399999999998</v>
      </c>
      <c r="P55" s="51">
        <f t="shared" si="12"/>
        <v>1098.73</v>
      </c>
      <c r="Q55" s="51">
        <f t="shared" si="12"/>
        <v>1465.77</v>
      </c>
      <c r="R55" s="51">
        <f t="shared" si="12"/>
        <v>1889.43</v>
      </c>
      <c r="S55" s="51">
        <f t="shared" si="12"/>
        <v>1338.52</v>
      </c>
      <c r="T55" s="51">
        <f t="shared" si="12"/>
        <v>1347.87</v>
      </c>
      <c r="U55" s="51">
        <f t="shared" si="12"/>
        <v>2560.79</v>
      </c>
      <c r="V55" s="51">
        <f t="shared" si="12"/>
        <v>1288.52</v>
      </c>
      <c r="W55" s="51">
        <f t="shared" si="12"/>
        <v>1741.85</v>
      </c>
      <c r="X55" s="51"/>
      <c r="Y55" s="51">
        <f>ROUND(SUM(H55:X55),5)</f>
        <v>18403.77</v>
      </c>
      <c r="Z55" s="51">
        <f>ROUND(SUM(Z52:Z54),5)</f>
        <v>23000</v>
      </c>
      <c r="AA55" s="60">
        <f>ROUND(SUM(AA52:AA54),5)</f>
        <v>20866</v>
      </c>
      <c r="AB55" s="62"/>
    </row>
    <row r="56" spans="1:28" x14ac:dyDescent="0.3">
      <c r="A56" s="50"/>
      <c r="B56" s="50"/>
      <c r="C56" s="50"/>
      <c r="D56" s="50"/>
      <c r="E56" s="50"/>
      <c r="F56" s="50" t="s">
        <v>122</v>
      </c>
      <c r="G56" s="50"/>
      <c r="H56" s="51"/>
      <c r="I56" s="51"/>
      <c r="J56" s="51"/>
      <c r="K56" s="51"/>
      <c r="L56" s="51"/>
      <c r="M56" s="51"/>
      <c r="N56" s="51"/>
      <c r="O56" s="51"/>
      <c r="P56" s="51"/>
      <c r="Q56" s="51"/>
      <c r="R56" s="51"/>
      <c r="S56" s="51"/>
      <c r="T56" s="51"/>
      <c r="U56" s="51"/>
      <c r="V56" s="51"/>
      <c r="W56" s="51"/>
      <c r="X56" s="51"/>
      <c r="Y56" s="51"/>
      <c r="Z56" s="51"/>
      <c r="AA56" s="60"/>
      <c r="AB56" s="62"/>
    </row>
    <row r="57" spans="1:28" ht="21.6" x14ac:dyDescent="0.3">
      <c r="A57" s="50"/>
      <c r="B57" s="50"/>
      <c r="C57" s="50"/>
      <c r="D57" s="50"/>
      <c r="E57" s="50"/>
      <c r="F57" s="50"/>
      <c r="G57" s="50" t="s">
        <v>123</v>
      </c>
      <c r="H57" s="51"/>
      <c r="I57" s="51"/>
      <c r="J57" s="51"/>
      <c r="K57" s="51"/>
      <c r="L57" s="51">
        <v>3878.65</v>
      </c>
      <c r="M57" s="51">
        <v>3212.66</v>
      </c>
      <c r="N57" s="51">
        <v>0</v>
      </c>
      <c r="O57" s="51">
        <v>3212.66</v>
      </c>
      <c r="P57" s="51">
        <v>3212.66</v>
      </c>
      <c r="Q57" s="51">
        <v>3212.66</v>
      </c>
      <c r="R57" s="51">
        <v>3254.09</v>
      </c>
      <c r="S57" s="51">
        <v>3254.09</v>
      </c>
      <c r="T57" s="51">
        <v>4596.99</v>
      </c>
      <c r="U57" s="51">
        <v>3925.54</v>
      </c>
      <c r="V57" s="51">
        <v>3925.54</v>
      </c>
      <c r="W57" s="51">
        <v>8800.1</v>
      </c>
      <c r="X57" s="51"/>
      <c r="Y57" s="51">
        <f>ROUND(SUM(H57:X57),5)</f>
        <v>44485.64</v>
      </c>
      <c r="Z57" s="51">
        <v>60000</v>
      </c>
      <c r="AA57" s="60">
        <v>50000</v>
      </c>
      <c r="AB57" s="62" t="s">
        <v>285</v>
      </c>
    </row>
    <row r="58" spans="1:28" x14ac:dyDescent="0.3">
      <c r="A58" s="50"/>
      <c r="B58" s="50"/>
      <c r="C58" s="50"/>
      <c r="D58" s="50"/>
      <c r="E58" s="50"/>
      <c r="F58" s="50"/>
      <c r="G58" s="50" t="s">
        <v>124</v>
      </c>
      <c r="H58" s="51"/>
      <c r="I58" s="51"/>
      <c r="J58" s="51"/>
      <c r="K58" s="51"/>
      <c r="L58" s="51">
        <v>46.72</v>
      </c>
      <c r="M58" s="51">
        <v>40.33</v>
      </c>
      <c r="N58" s="51">
        <v>40.33</v>
      </c>
      <c r="O58" s="51">
        <v>40.33</v>
      </c>
      <c r="P58" s="51">
        <v>40.33</v>
      </c>
      <c r="Q58" s="51">
        <v>40.33</v>
      </c>
      <c r="R58" s="51">
        <v>49.23</v>
      </c>
      <c r="S58" s="51">
        <v>0</v>
      </c>
      <c r="T58" s="51">
        <v>98.46</v>
      </c>
      <c r="U58" s="51">
        <v>49.23</v>
      </c>
      <c r="V58" s="51">
        <v>49.23</v>
      </c>
      <c r="W58" s="51">
        <v>112</v>
      </c>
      <c r="X58" s="51"/>
      <c r="Y58" s="51">
        <f>ROUND(SUM(H58:X58),5)</f>
        <v>606.52</v>
      </c>
      <c r="Z58" s="51">
        <v>850</v>
      </c>
      <c r="AA58" s="60">
        <v>800</v>
      </c>
      <c r="AB58" s="62" t="s">
        <v>210</v>
      </c>
    </row>
    <row r="59" spans="1:28" ht="15" thickBot="1" x14ac:dyDescent="0.35">
      <c r="A59" s="50"/>
      <c r="B59" s="50"/>
      <c r="C59" s="50"/>
      <c r="D59" s="50"/>
      <c r="E59" s="50"/>
      <c r="F59" s="50"/>
      <c r="G59" s="50" t="s">
        <v>125</v>
      </c>
      <c r="H59" s="52"/>
      <c r="I59" s="52"/>
      <c r="J59" s="52"/>
      <c r="K59" s="52"/>
      <c r="L59" s="52">
        <v>332.36</v>
      </c>
      <c r="M59" s="52">
        <v>272.48</v>
      </c>
      <c r="N59" s="52">
        <v>272.48</v>
      </c>
      <c r="O59" s="52">
        <v>272.48</v>
      </c>
      <c r="P59" s="52">
        <v>272.48</v>
      </c>
      <c r="Q59" s="52">
        <v>272.48</v>
      </c>
      <c r="R59" s="52">
        <v>332.36</v>
      </c>
      <c r="S59" s="52">
        <v>0</v>
      </c>
      <c r="T59" s="52">
        <v>664.72</v>
      </c>
      <c r="U59" s="52">
        <v>332.36</v>
      </c>
      <c r="V59" s="52">
        <v>0</v>
      </c>
      <c r="W59" s="52">
        <v>429.76</v>
      </c>
      <c r="X59" s="52"/>
      <c r="Y59" s="52">
        <f>ROUND(SUM(H59:X59),5)</f>
        <v>3453.96</v>
      </c>
      <c r="Z59" s="52">
        <v>4100</v>
      </c>
      <c r="AA59" s="59">
        <v>3200</v>
      </c>
      <c r="AB59" s="63" t="s">
        <v>210</v>
      </c>
    </row>
    <row r="60" spans="1:28" x14ac:dyDescent="0.3">
      <c r="A60" s="50"/>
      <c r="B60" s="50"/>
      <c r="C60" s="50"/>
      <c r="D60" s="50"/>
      <c r="E60" s="50"/>
      <c r="F60" s="50" t="s">
        <v>126</v>
      </c>
      <c r="G60" s="50"/>
      <c r="H60" s="51"/>
      <c r="I60" s="51"/>
      <c r="J60" s="51"/>
      <c r="K60" s="51"/>
      <c r="L60" s="51">
        <f t="shared" ref="L60:W60" si="13">ROUND(SUM(L56:L59),5)</f>
        <v>4257.7299999999996</v>
      </c>
      <c r="M60" s="51">
        <f t="shared" si="13"/>
        <v>3525.47</v>
      </c>
      <c r="N60" s="51">
        <f t="shared" si="13"/>
        <v>312.81</v>
      </c>
      <c r="O60" s="51">
        <f t="shared" si="13"/>
        <v>3525.47</v>
      </c>
      <c r="P60" s="51">
        <f t="shared" si="13"/>
        <v>3525.47</v>
      </c>
      <c r="Q60" s="51">
        <f t="shared" si="13"/>
        <v>3525.47</v>
      </c>
      <c r="R60" s="51">
        <f t="shared" si="13"/>
        <v>3635.68</v>
      </c>
      <c r="S60" s="51">
        <f t="shared" si="13"/>
        <v>3254.09</v>
      </c>
      <c r="T60" s="51">
        <f t="shared" si="13"/>
        <v>5360.17</v>
      </c>
      <c r="U60" s="51">
        <f t="shared" si="13"/>
        <v>4307.13</v>
      </c>
      <c r="V60" s="51">
        <f t="shared" si="13"/>
        <v>3974.77</v>
      </c>
      <c r="W60" s="51">
        <f t="shared" si="13"/>
        <v>9341.86</v>
      </c>
      <c r="X60" s="51"/>
      <c r="Y60" s="51">
        <f>ROUND(SUM(H60:X60),5)</f>
        <v>48546.12</v>
      </c>
      <c r="Z60" s="51">
        <f>ROUND(SUM(Z56:Z59),5)</f>
        <v>64950</v>
      </c>
      <c r="AA60" s="60">
        <f>ROUND(SUM(AA56:AA59),5)</f>
        <v>54000</v>
      </c>
      <c r="AB60" s="62"/>
    </row>
    <row r="61" spans="1:28" x14ac:dyDescent="0.3">
      <c r="A61" s="50"/>
      <c r="B61" s="50"/>
      <c r="C61" s="50"/>
      <c r="D61" s="50"/>
      <c r="E61" s="50"/>
      <c r="F61" s="50" t="s">
        <v>127</v>
      </c>
      <c r="G61" s="50"/>
      <c r="H61" s="51"/>
      <c r="I61" s="51"/>
      <c r="J61" s="51"/>
      <c r="K61" s="51"/>
      <c r="L61" s="51"/>
      <c r="M61" s="51"/>
      <c r="N61" s="51"/>
      <c r="O61" s="51"/>
      <c r="P61" s="51"/>
      <c r="Q61" s="51"/>
      <c r="R61" s="51"/>
      <c r="S61" s="51"/>
      <c r="T61" s="51"/>
      <c r="U61" s="51"/>
      <c r="V61" s="51"/>
      <c r="W61" s="51"/>
      <c r="X61" s="51"/>
      <c r="Y61" s="51"/>
      <c r="Z61" s="51"/>
      <c r="AA61" s="60"/>
      <c r="AB61" s="62"/>
    </row>
    <row r="62" spans="1:28" ht="31.8" x14ac:dyDescent="0.3">
      <c r="A62" s="50"/>
      <c r="B62" s="50"/>
      <c r="C62" s="50"/>
      <c r="D62" s="50"/>
      <c r="E62" s="50"/>
      <c r="F62" s="50"/>
      <c r="G62" s="50" t="s">
        <v>128</v>
      </c>
      <c r="H62" s="51"/>
      <c r="I62" s="51"/>
      <c r="J62" s="51"/>
      <c r="K62" s="51"/>
      <c r="L62" s="51">
        <v>1042.3699999999999</v>
      </c>
      <c r="M62" s="51">
        <v>1042.3699999999999</v>
      </c>
      <c r="N62" s="51">
        <v>3266.71</v>
      </c>
      <c r="O62" s="51">
        <v>1042.3699999999999</v>
      </c>
      <c r="P62" s="51">
        <v>1042.3699999999999</v>
      </c>
      <c r="Q62" s="51">
        <v>1042.3699999999999</v>
      </c>
      <c r="R62" s="51">
        <v>1042.3699999999999</v>
      </c>
      <c r="S62" s="51">
        <v>1042.3699999999999</v>
      </c>
      <c r="T62" s="51">
        <v>1042.3699999999999</v>
      </c>
      <c r="U62" s="51">
        <v>1042.3699999999999</v>
      </c>
      <c r="V62" s="51">
        <v>1042.3699999999999</v>
      </c>
      <c r="W62" s="51">
        <v>1590.51</v>
      </c>
      <c r="X62" s="51"/>
      <c r="Y62" s="51">
        <f>ROUND(SUM(H62:X62),5)</f>
        <v>15280.92</v>
      </c>
      <c r="Z62" s="51">
        <v>17000</v>
      </c>
      <c r="AA62" s="60">
        <v>22000</v>
      </c>
      <c r="AB62" s="62" t="s">
        <v>263</v>
      </c>
    </row>
    <row r="63" spans="1:28" x14ac:dyDescent="0.3">
      <c r="A63" s="50"/>
      <c r="B63" s="50"/>
      <c r="C63" s="50"/>
      <c r="D63" s="50"/>
      <c r="E63" s="50"/>
      <c r="F63" s="50"/>
      <c r="G63" s="50" t="s">
        <v>202</v>
      </c>
      <c r="H63" s="51"/>
      <c r="I63" s="51"/>
      <c r="J63" s="51"/>
      <c r="K63" s="51"/>
      <c r="L63" s="51">
        <v>0</v>
      </c>
      <c r="M63" s="51">
        <v>0</v>
      </c>
      <c r="N63" s="51">
        <v>0</v>
      </c>
      <c r="O63" s="51">
        <v>0</v>
      </c>
      <c r="P63" s="51">
        <v>0</v>
      </c>
      <c r="Q63" s="51">
        <v>0</v>
      </c>
      <c r="R63" s="51">
        <v>0</v>
      </c>
      <c r="S63" s="51">
        <v>0</v>
      </c>
      <c r="T63" s="51">
        <v>0</v>
      </c>
      <c r="U63" s="51">
        <v>0</v>
      </c>
      <c r="V63" s="51">
        <v>0</v>
      </c>
      <c r="W63" s="51">
        <v>0</v>
      </c>
      <c r="X63" s="51"/>
      <c r="Y63" s="51">
        <f>ROUND(SUM(H63:X63),5)</f>
        <v>0</v>
      </c>
      <c r="Z63" s="51">
        <v>1600</v>
      </c>
      <c r="AA63" s="73">
        <v>1600</v>
      </c>
      <c r="AB63" s="62"/>
    </row>
    <row r="64" spans="1:28" ht="15" thickBot="1" x14ac:dyDescent="0.35">
      <c r="A64" s="50"/>
      <c r="B64" s="50"/>
      <c r="C64" s="50"/>
      <c r="D64" s="50"/>
      <c r="E64" s="50"/>
      <c r="F64" s="50"/>
      <c r="G64" s="50" t="s">
        <v>129</v>
      </c>
      <c r="H64" s="51"/>
      <c r="I64" s="51"/>
      <c r="J64" s="51"/>
      <c r="K64" s="51"/>
      <c r="L64" s="51">
        <v>3.07</v>
      </c>
      <c r="M64" s="51">
        <v>24</v>
      </c>
      <c r="N64" s="51">
        <v>24</v>
      </c>
      <c r="O64" s="51">
        <v>48</v>
      </c>
      <c r="P64" s="51">
        <v>0</v>
      </c>
      <c r="Q64" s="51">
        <v>24</v>
      </c>
      <c r="R64" s="51">
        <v>426.54</v>
      </c>
      <c r="S64" s="51">
        <v>254.93</v>
      </c>
      <c r="T64" s="51">
        <v>153.99</v>
      </c>
      <c r="U64" s="51">
        <v>94.54</v>
      </c>
      <c r="V64" s="51">
        <v>0</v>
      </c>
      <c r="W64" s="51">
        <v>44.93</v>
      </c>
      <c r="X64" s="51"/>
      <c r="Y64" s="51">
        <f>ROUND(SUM(H64:X64),5)</f>
        <v>1098</v>
      </c>
      <c r="Z64" s="51">
        <v>2000</v>
      </c>
      <c r="AA64" s="73">
        <v>2000</v>
      </c>
      <c r="AB64" s="62"/>
    </row>
    <row r="65" spans="1:28" ht="15" thickBot="1" x14ac:dyDescent="0.35">
      <c r="A65" s="50"/>
      <c r="B65" s="50"/>
      <c r="C65" s="50"/>
      <c r="D65" s="50"/>
      <c r="E65" s="50"/>
      <c r="F65" s="50" t="s">
        <v>130</v>
      </c>
      <c r="G65" s="50"/>
      <c r="H65" s="53"/>
      <c r="I65" s="53"/>
      <c r="J65" s="53"/>
      <c r="K65" s="53"/>
      <c r="L65" s="53">
        <f t="shared" ref="L65:W65" si="14">ROUND(SUM(L61:L64),5)</f>
        <v>1045.44</v>
      </c>
      <c r="M65" s="53">
        <f t="shared" si="14"/>
        <v>1066.3699999999999</v>
      </c>
      <c r="N65" s="53">
        <f t="shared" si="14"/>
        <v>3290.71</v>
      </c>
      <c r="O65" s="53">
        <f t="shared" si="14"/>
        <v>1090.3699999999999</v>
      </c>
      <c r="P65" s="53">
        <f t="shared" si="14"/>
        <v>1042.3699999999999</v>
      </c>
      <c r="Q65" s="53">
        <f t="shared" si="14"/>
        <v>1066.3699999999999</v>
      </c>
      <c r="R65" s="53">
        <f t="shared" si="14"/>
        <v>1468.91</v>
      </c>
      <c r="S65" s="53">
        <f t="shared" si="14"/>
        <v>1297.3</v>
      </c>
      <c r="T65" s="53">
        <f t="shared" si="14"/>
        <v>1196.3599999999999</v>
      </c>
      <c r="U65" s="53">
        <f t="shared" si="14"/>
        <v>1136.9100000000001</v>
      </c>
      <c r="V65" s="53">
        <f t="shared" si="14"/>
        <v>1042.3699999999999</v>
      </c>
      <c r="W65" s="53">
        <f t="shared" si="14"/>
        <v>1635.44</v>
      </c>
      <c r="X65" s="53"/>
      <c r="Y65" s="53">
        <f>ROUND(SUM(H65:X65),5)</f>
        <v>16378.92</v>
      </c>
      <c r="Z65" s="53">
        <f>ROUND(SUM(Z61:Z64),5)</f>
        <v>20600</v>
      </c>
      <c r="AA65" s="78">
        <f>ROUND(SUM(AA61:AA64),5)</f>
        <v>25600</v>
      </c>
      <c r="AB65" s="64"/>
    </row>
    <row r="66" spans="1:28" x14ac:dyDescent="0.3">
      <c r="A66" s="50"/>
      <c r="B66" s="50"/>
      <c r="C66" s="50"/>
      <c r="D66" s="50"/>
      <c r="E66" s="50" t="s">
        <v>131</v>
      </c>
      <c r="F66" s="50"/>
      <c r="G66" s="50"/>
      <c r="H66" s="51"/>
      <c r="I66" s="51"/>
      <c r="J66" s="51"/>
      <c r="K66" s="51"/>
      <c r="L66" s="51">
        <f t="shared" ref="L66:W66" si="15">ROUND(L40+L47+L51+L55+L60+L65,5)</f>
        <v>16390.41</v>
      </c>
      <c r="M66" s="51">
        <f t="shared" si="15"/>
        <v>24775.15</v>
      </c>
      <c r="N66" s="51">
        <f t="shared" si="15"/>
        <v>22713.78</v>
      </c>
      <c r="O66" s="51">
        <f t="shared" si="15"/>
        <v>37089.300000000003</v>
      </c>
      <c r="P66" s="51">
        <f t="shared" si="15"/>
        <v>21281.85</v>
      </c>
      <c r="Q66" s="51">
        <f t="shared" si="15"/>
        <v>25723.74</v>
      </c>
      <c r="R66" s="51">
        <f t="shared" si="15"/>
        <v>32956.370000000003</v>
      </c>
      <c r="S66" s="51">
        <f t="shared" si="15"/>
        <v>23897.8</v>
      </c>
      <c r="T66" s="51">
        <f t="shared" si="15"/>
        <v>26043.08</v>
      </c>
      <c r="U66" s="51">
        <f t="shared" si="15"/>
        <v>41853.379999999997</v>
      </c>
      <c r="V66" s="51">
        <f t="shared" si="15"/>
        <v>24406.39</v>
      </c>
      <c r="W66" s="51">
        <f t="shared" si="15"/>
        <v>35336.639999999999</v>
      </c>
      <c r="X66" s="51"/>
      <c r="Y66" s="51">
        <f>ROUND(SUM(H66:X66),5)</f>
        <v>332467.89</v>
      </c>
      <c r="Z66" s="51">
        <f>ROUND(Z40+Z47+Z51+Z55+Z60+Z65,5)</f>
        <v>413380</v>
      </c>
      <c r="AA66" s="60">
        <f>ROUND(AA40+AA47+AA51+AA55+AA60+AA65,5)</f>
        <v>423416</v>
      </c>
      <c r="AB66" s="62"/>
    </row>
    <row r="67" spans="1:28" x14ac:dyDescent="0.3">
      <c r="A67" s="50"/>
      <c r="B67" s="50"/>
      <c r="C67" s="50"/>
      <c r="D67" s="50"/>
      <c r="E67" s="50" t="s">
        <v>132</v>
      </c>
      <c r="F67" s="50"/>
      <c r="G67" s="50"/>
      <c r="H67" s="51"/>
      <c r="I67" s="51"/>
      <c r="J67" s="51"/>
      <c r="K67" s="51"/>
      <c r="L67" s="51"/>
      <c r="M67" s="51"/>
      <c r="N67" s="51"/>
      <c r="O67" s="51"/>
      <c r="P67" s="51"/>
      <c r="Q67" s="51"/>
      <c r="R67" s="51"/>
      <c r="S67" s="51"/>
      <c r="T67" s="51"/>
      <c r="U67" s="51"/>
      <c r="V67" s="51"/>
      <c r="W67" s="51"/>
      <c r="X67" s="51"/>
      <c r="Y67" s="51"/>
      <c r="Z67" s="51"/>
      <c r="AA67" s="60"/>
      <c r="AB67" s="62"/>
    </row>
    <row r="68" spans="1:28" x14ac:dyDescent="0.3">
      <c r="A68" s="50"/>
      <c r="B68" s="50"/>
      <c r="C68" s="50"/>
      <c r="D68" s="50"/>
      <c r="E68" s="50"/>
      <c r="F68" s="50" t="s">
        <v>133</v>
      </c>
      <c r="G68" s="50"/>
      <c r="H68" s="51"/>
      <c r="I68" s="51"/>
      <c r="J68" s="51"/>
      <c r="K68" s="51"/>
      <c r="L68" s="51"/>
      <c r="M68" s="51"/>
      <c r="N68" s="51"/>
      <c r="O68" s="51"/>
      <c r="P68" s="51"/>
      <c r="Q68" s="51"/>
      <c r="R68" s="51"/>
      <c r="S68" s="51"/>
      <c r="T68" s="51"/>
      <c r="U68" s="51"/>
      <c r="V68" s="51"/>
      <c r="W68" s="51"/>
      <c r="X68" s="51"/>
      <c r="Y68" s="51"/>
      <c r="Z68" s="51"/>
      <c r="AA68" s="60"/>
      <c r="AB68" s="62"/>
    </row>
    <row r="69" spans="1:28" x14ac:dyDescent="0.3">
      <c r="A69" s="50"/>
      <c r="B69" s="50"/>
      <c r="C69" s="50"/>
      <c r="D69" s="50"/>
      <c r="E69" s="50"/>
      <c r="F69" s="50"/>
      <c r="G69" s="50" t="s">
        <v>134</v>
      </c>
      <c r="H69" s="51"/>
      <c r="I69" s="51"/>
      <c r="J69" s="51"/>
      <c r="K69" s="51"/>
      <c r="L69" s="51">
        <v>265.27999999999997</v>
      </c>
      <c r="M69" s="51">
        <v>329.08</v>
      </c>
      <c r="N69" s="51">
        <v>297.18</v>
      </c>
      <c r="O69" s="51">
        <v>297.18</v>
      </c>
      <c r="P69" s="51">
        <v>297.18</v>
      </c>
      <c r="Q69" s="51">
        <v>342.55</v>
      </c>
      <c r="R69" s="51">
        <v>336.79</v>
      </c>
      <c r="S69" s="51">
        <v>336.79</v>
      </c>
      <c r="T69" s="51">
        <v>336.79</v>
      </c>
      <c r="U69" s="51">
        <v>336.79</v>
      </c>
      <c r="V69" s="51">
        <v>336.79</v>
      </c>
      <c r="W69" s="51">
        <v>336.79</v>
      </c>
      <c r="X69" s="51"/>
      <c r="Y69" s="51">
        <f>ROUND(SUM(H69:X69),5)</f>
        <v>3849.19</v>
      </c>
      <c r="Z69" s="51">
        <v>3300</v>
      </c>
      <c r="AA69" s="73">
        <v>4100</v>
      </c>
      <c r="AB69" s="62" t="s">
        <v>256</v>
      </c>
    </row>
    <row r="70" spans="1:28" ht="15" thickBot="1" x14ac:dyDescent="0.35">
      <c r="A70" s="50"/>
      <c r="B70" s="50"/>
      <c r="C70" s="50"/>
      <c r="D70" s="50"/>
      <c r="E70" s="50"/>
      <c r="F70" s="50"/>
      <c r="G70" s="50" t="s">
        <v>135</v>
      </c>
      <c r="H70" s="52"/>
      <c r="I70" s="52"/>
      <c r="J70" s="52"/>
      <c r="K70" s="52"/>
      <c r="L70" s="52">
        <v>0</v>
      </c>
      <c r="M70" s="52">
        <v>563.13</v>
      </c>
      <c r="N70" s="52">
        <v>558</v>
      </c>
      <c r="O70" s="52">
        <v>564.51</v>
      </c>
      <c r="P70" s="52">
        <v>381.22</v>
      </c>
      <c r="Q70" s="52">
        <v>394.29</v>
      </c>
      <c r="R70" s="52">
        <v>348.74</v>
      </c>
      <c r="S70" s="52">
        <v>330.04</v>
      </c>
      <c r="T70" s="52">
        <v>387.21</v>
      </c>
      <c r="U70" s="52">
        <v>320.44</v>
      </c>
      <c r="V70" s="52">
        <v>448.73</v>
      </c>
      <c r="W70" s="52">
        <v>490.16</v>
      </c>
      <c r="X70" s="52"/>
      <c r="Y70" s="52">
        <f>ROUND(SUM(H70:X70),5)</f>
        <v>4786.47</v>
      </c>
      <c r="Z70" s="52">
        <v>5000</v>
      </c>
      <c r="AA70" s="74">
        <v>5500</v>
      </c>
      <c r="AB70" s="63"/>
    </row>
    <row r="71" spans="1:28" x14ac:dyDescent="0.3">
      <c r="A71" s="50"/>
      <c r="B71" s="50"/>
      <c r="C71" s="50"/>
      <c r="D71" s="50"/>
      <c r="E71" s="50"/>
      <c r="F71" s="50" t="s">
        <v>136</v>
      </c>
      <c r="G71" s="50"/>
      <c r="H71" s="51"/>
      <c r="I71" s="51"/>
      <c r="J71" s="51"/>
      <c r="K71" s="51"/>
      <c r="L71" s="51">
        <f t="shared" ref="L71:W71" si="16">ROUND(SUM(L68:L70),5)</f>
        <v>265.27999999999997</v>
      </c>
      <c r="M71" s="51">
        <f t="shared" si="16"/>
        <v>892.21</v>
      </c>
      <c r="N71" s="51">
        <f t="shared" si="16"/>
        <v>855.18</v>
      </c>
      <c r="O71" s="51">
        <f t="shared" si="16"/>
        <v>861.69</v>
      </c>
      <c r="P71" s="51">
        <f t="shared" si="16"/>
        <v>678.4</v>
      </c>
      <c r="Q71" s="51">
        <f t="shared" si="16"/>
        <v>736.84</v>
      </c>
      <c r="R71" s="51">
        <f t="shared" si="16"/>
        <v>685.53</v>
      </c>
      <c r="S71" s="51">
        <f t="shared" si="16"/>
        <v>666.83</v>
      </c>
      <c r="T71" s="51">
        <f t="shared" si="16"/>
        <v>724</v>
      </c>
      <c r="U71" s="51">
        <f t="shared" si="16"/>
        <v>657.23</v>
      </c>
      <c r="V71" s="51">
        <f t="shared" si="16"/>
        <v>785.52</v>
      </c>
      <c r="W71" s="51">
        <f t="shared" si="16"/>
        <v>826.95</v>
      </c>
      <c r="X71" s="51"/>
      <c r="Y71" s="51">
        <f>ROUND(SUM(H71:X71),5)</f>
        <v>8635.66</v>
      </c>
      <c r="Z71" s="51">
        <f>ROUND(SUM(Z68:Z70),5)</f>
        <v>8300</v>
      </c>
      <c r="AA71" s="60">
        <f>ROUND(SUM(AA68:AA70),5)</f>
        <v>9600</v>
      </c>
      <c r="AB71" s="62"/>
    </row>
    <row r="72" spans="1:28" x14ac:dyDescent="0.3">
      <c r="A72" s="50"/>
      <c r="B72" s="50"/>
      <c r="C72" s="50"/>
      <c r="D72" s="50"/>
      <c r="E72" s="50"/>
      <c r="F72" s="50" t="s">
        <v>137</v>
      </c>
      <c r="G72" s="50"/>
      <c r="H72" s="51"/>
      <c r="I72" s="51"/>
      <c r="J72" s="51"/>
      <c r="K72" s="51"/>
      <c r="L72" s="51"/>
      <c r="M72" s="51"/>
      <c r="N72" s="51"/>
      <c r="O72" s="51"/>
      <c r="P72" s="51"/>
      <c r="Q72" s="51"/>
      <c r="R72" s="51"/>
      <c r="S72" s="51"/>
      <c r="T72" s="51"/>
      <c r="U72" s="51"/>
      <c r="V72" s="51"/>
      <c r="W72" s="51"/>
      <c r="X72" s="51"/>
      <c r="Y72" s="51"/>
      <c r="Z72" s="51"/>
      <c r="AA72" s="60"/>
      <c r="AB72" s="62"/>
    </row>
    <row r="73" spans="1:28" x14ac:dyDescent="0.3">
      <c r="A73" s="50"/>
      <c r="B73" s="50"/>
      <c r="C73" s="50"/>
      <c r="D73" s="50"/>
      <c r="E73" s="50"/>
      <c r="F73" s="50"/>
      <c r="G73" s="50" t="s">
        <v>138</v>
      </c>
      <c r="H73" s="51"/>
      <c r="I73" s="51"/>
      <c r="J73" s="51"/>
      <c r="K73" s="51"/>
      <c r="L73" s="51">
        <v>0</v>
      </c>
      <c r="M73" s="51">
        <v>750</v>
      </c>
      <c r="N73" s="51">
        <v>750</v>
      </c>
      <c r="O73" s="51">
        <v>1500</v>
      </c>
      <c r="P73" s="51">
        <v>0</v>
      </c>
      <c r="Q73" s="51">
        <v>750</v>
      </c>
      <c r="R73" s="51">
        <v>0</v>
      </c>
      <c r="S73" s="51">
        <v>750</v>
      </c>
      <c r="T73" s="51">
        <v>750</v>
      </c>
      <c r="U73" s="51">
        <v>1500</v>
      </c>
      <c r="V73" s="51">
        <v>0</v>
      </c>
      <c r="W73" s="51">
        <v>750</v>
      </c>
      <c r="X73" s="51"/>
      <c r="Y73" s="51">
        <f t="shared" ref="Y73:Y104" si="17">ROUND(SUM(H73:X73),5)</f>
        <v>7500</v>
      </c>
      <c r="Z73" s="51">
        <v>10500</v>
      </c>
      <c r="AA73" s="60">
        <v>11250</v>
      </c>
      <c r="AB73" s="62" t="s">
        <v>252</v>
      </c>
    </row>
    <row r="74" spans="1:28" x14ac:dyDescent="0.3">
      <c r="A74" s="50"/>
      <c r="B74" s="50"/>
      <c r="C74" s="50"/>
      <c r="D74" s="50"/>
      <c r="E74" s="50"/>
      <c r="F74" s="50"/>
      <c r="G74" s="50" t="s">
        <v>139</v>
      </c>
      <c r="H74" s="51"/>
      <c r="I74" s="51"/>
      <c r="J74" s="51"/>
      <c r="K74" s="51"/>
      <c r="L74" s="51">
        <v>343.33</v>
      </c>
      <c r="M74" s="51">
        <v>145.52000000000001</v>
      </c>
      <c r="N74" s="51">
        <v>48.86</v>
      </c>
      <c r="O74" s="51">
        <v>178.2</v>
      </c>
      <c r="P74" s="51">
        <v>34.76</v>
      </c>
      <c r="Q74" s="51">
        <v>320.76</v>
      </c>
      <c r="R74" s="51">
        <v>60.83</v>
      </c>
      <c r="S74" s="51">
        <v>0</v>
      </c>
      <c r="T74" s="51">
        <v>438.46</v>
      </c>
      <c r="U74" s="51">
        <v>295.25</v>
      </c>
      <c r="V74" s="51">
        <v>206.84</v>
      </c>
      <c r="W74" s="51">
        <v>206.84</v>
      </c>
      <c r="X74" s="51"/>
      <c r="Y74" s="51">
        <f t="shared" si="17"/>
        <v>2279.65</v>
      </c>
      <c r="Z74" s="51">
        <v>3100</v>
      </c>
      <c r="AA74" s="73">
        <v>3600</v>
      </c>
      <c r="AB74" s="62" t="s">
        <v>256</v>
      </c>
    </row>
    <row r="75" spans="1:28" x14ac:dyDescent="0.3">
      <c r="A75" s="50"/>
      <c r="B75" s="50"/>
      <c r="C75" s="50"/>
      <c r="D75" s="50"/>
      <c r="E75" s="50"/>
      <c r="F75" s="50"/>
      <c r="G75" s="50" t="s">
        <v>140</v>
      </c>
      <c r="H75" s="51"/>
      <c r="I75" s="51"/>
      <c r="J75" s="51"/>
      <c r="K75" s="51"/>
      <c r="L75" s="51">
        <v>241.34</v>
      </c>
      <c r="M75" s="51">
        <v>372.18</v>
      </c>
      <c r="N75" s="51">
        <v>296.32</v>
      </c>
      <c r="O75" s="51">
        <v>0</v>
      </c>
      <c r="P75" s="51">
        <v>517.34</v>
      </c>
      <c r="Q75" s="51">
        <v>256.20999999999998</v>
      </c>
      <c r="R75" s="51">
        <v>256.41000000000003</v>
      </c>
      <c r="S75" s="51">
        <v>256.41000000000003</v>
      </c>
      <c r="T75" s="51">
        <v>256.41000000000003</v>
      </c>
      <c r="U75" s="51">
        <v>517.94000000000005</v>
      </c>
      <c r="V75" s="51">
        <v>0</v>
      </c>
      <c r="W75" s="51">
        <v>256.47000000000003</v>
      </c>
      <c r="X75" s="51"/>
      <c r="Y75" s="51">
        <f t="shared" si="17"/>
        <v>3227.03</v>
      </c>
      <c r="Z75" s="51">
        <v>3900</v>
      </c>
      <c r="AA75" s="73">
        <v>3300</v>
      </c>
      <c r="AB75" s="62"/>
    </row>
    <row r="76" spans="1:28" x14ac:dyDescent="0.3">
      <c r="A76" s="50"/>
      <c r="B76" s="50"/>
      <c r="C76" s="50"/>
      <c r="D76" s="50"/>
      <c r="E76" s="50"/>
      <c r="F76" s="50"/>
      <c r="G76" s="50" t="s">
        <v>141</v>
      </c>
      <c r="H76" s="51"/>
      <c r="I76" s="51"/>
      <c r="J76" s="51"/>
      <c r="K76" s="51"/>
      <c r="L76" s="51">
        <v>0</v>
      </c>
      <c r="M76" s="51">
        <v>0</v>
      </c>
      <c r="N76" s="51">
        <v>0</v>
      </c>
      <c r="O76" s="51">
        <v>0</v>
      </c>
      <c r="P76" s="51">
        <v>0</v>
      </c>
      <c r="Q76" s="51">
        <v>0</v>
      </c>
      <c r="R76" s="51">
        <v>0</v>
      </c>
      <c r="S76" s="51">
        <v>0</v>
      </c>
      <c r="T76" s="51">
        <v>0</v>
      </c>
      <c r="U76" s="51">
        <v>0</v>
      </c>
      <c r="V76" s="51">
        <v>0</v>
      </c>
      <c r="W76" s="51">
        <v>47.2</v>
      </c>
      <c r="X76" s="51"/>
      <c r="Y76" s="51">
        <f t="shared" si="17"/>
        <v>47.2</v>
      </c>
      <c r="Z76" s="51">
        <v>1100</v>
      </c>
      <c r="AA76" s="73">
        <v>0</v>
      </c>
      <c r="AB76" s="62" t="s">
        <v>254</v>
      </c>
    </row>
    <row r="77" spans="1:28" x14ac:dyDescent="0.3">
      <c r="A77" s="50"/>
      <c r="B77" s="50"/>
      <c r="C77" s="50"/>
      <c r="D77" s="50"/>
      <c r="E77" s="50"/>
      <c r="F77" s="50"/>
      <c r="G77" s="50" t="s">
        <v>142</v>
      </c>
      <c r="H77" s="51"/>
      <c r="I77" s="51"/>
      <c r="J77" s="51"/>
      <c r="K77" s="51"/>
      <c r="L77" s="51">
        <v>1196.9100000000001</v>
      </c>
      <c r="M77" s="51">
        <v>1196.9100000000001</v>
      </c>
      <c r="N77" s="51">
        <v>1196.9100000000001</v>
      </c>
      <c r="O77" s="51">
        <v>1196.9100000000001</v>
      </c>
      <c r="P77" s="51">
        <v>1196.9100000000001</v>
      </c>
      <c r="Q77" s="51">
        <v>1196.9100000000001</v>
      </c>
      <c r="R77" s="51">
        <v>1196.9100000000001</v>
      </c>
      <c r="S77" s="51">
        <v>1196.9100000000001</v>
      </c>
      <c r="T77" s="51">
        <v>1196.9100000000001</v>
      </c>
      <c r="U77" s="51">
        <v>1196.9100000000001</v>
      </c>
      <c r="V77" s="51">
        <v>1196.9100000000001</v>
      </c>
      <c r="W77" s="51">
        <v>1196.8900000000001</v>
      </c>
      <c r="X77" s="51"/>
      <c r="Y77" s="51">
        <f t="shared" si="17"/>
        <v>14362.9</v>
      </c>
      <c r="Z77" s="51">
        <v>14400</v>
      </c>
      <c r="AA77" s="81">
        <v>15900</v>
      </c>
      <c r="AB77" s="62" t="s">
        <v>262</v>
      </c>
    </row>
    <row r="78" spans="1:28" x14ac:dyDescent="0.3">
      <c r="A78" s="50"/>
      <c r="B78" s="50"/>
      <c r="C78" s="50"/>
      <c r="D78" s="50"/>
      <c r="E78" s="50"/>
      <c r="F78" s="50"/>
      <c r="G78" s="50" t="s">
        <v>143</v>
      </c>
      <c r="H78" s="51"/>
      <c r="I78" s="51"/>
      <c r="J78" s="51"/>
      <c r="K78" s="51"/>
      <c r="L78" s="51">
        <v>120</v>
      </c>
      <c r="M78" s="51">
        <v>75</v>
      </c>
      <c r="N78" s="51">
        <v>0</v>
      </c>
      <c r="O78" s="51">
        <v>0</v>
      </c>
      <c r="P78" s="51">
        <v>395</v>
      </c>
      <c r="Q78" s="51">
        <v>1230</v>
      </c>
      <c r="R78" s="51">
        <v>584</v>
      </c>
      <c r="S78" s="51">
        <v>0</v>
      </c>
      <c r="T78" s="51">
        <v>0</v>
      </c>
      <c r="U78" s="51">
        <v>0</v>
      </c>
      <c r="V78" s="51">
        <v>0</v>
      </c>
      <c r="W78" s="51">
        <v>0</v>
      </c>
      <c r="X78" s="51"/>
      <c r="Y78" s="51">
        <f t="shared" si="17"/>
        <v>2404</v>
      </c>
      <c r="Z78" s="51">
        <v>2600</v>
      </c>
      <c r="AA78" s="73">
        <v>2600</v>
      </c>
      <c r="AB78" s="62"/>
    </row>
    <row r="79" spans="1:28" x14ac:dyDescent="0.3">
      <c r="A79" s="50"/>
      <c r="B79" s="50"/>
      <c r="C79" s="50"/>
      <c r="D79" s="50"/>
      <c r="E79" s="50"/>
      <c r="F79" s="50"/>
      <c r="G79" s="50" t="s">
        <v>144</v>
      </c>
      <c r="H79" s="51"/>
      <c r="I79" s="51"/>
      <c r="J79" s="51"/>
      <c r="K79" s="51"/>
      <c r="L79" s="51">
        <v>21</v>
      </c>
      <c r="M79" s="51">
        <v>21</v>
      </c>
      <c r="N79" s="51">
        <v>21</v>
      </c>
      <c r="O79" s="51">
        <v>56</v>
      </c>
      <c r="P79" s="51">
        <v>21</v>
      </c>
      <c r="Q79" s="51">
        <v>21</v>
      </c>
      <c r="R79" s="51">
        <v>21</v>
      </c>
      <c r="S79" s="51">
        <v>16</v>
      </c>
      <c r="T79" s="51">
        <v>16</v>
      </c>
      <c r="U79" s="51">
        <v>16</v>
      </c>
      <c r="V79" s="51">
        <v>16</v>
      </c>
      <c r="W79" s="51">
        <v>16</v>
      </c>
      <c r="X79" s="51"/>
      <c r="Y79" s="51">
        <f t="shared" si="17"/>
        <v>262</v>
      </c>
      <c r="Z79" s="51">
        <v>800</v>
      </c>
      <c r="AA79" s="73">
        <v>300</v>
      </c>
      <c r="AB79" s="62"/>
    </row>
    <row r="80" spans="1:28" x14ac:dyDescent="0.3">
      <c r="A80" s="50"/>
      <c r="B80" s="50"/>
      <c r="C80" s="50"/>
      <c r="D80" s="50"/>
      <c r="E80" s="50"/>
      <c r="F80" s="50"/>
      <c r="G80" s="50" t="s">
        <v>145</v>
      </c>
      <c r="H80" s="51"/>
      <c r="I80" s="51"/>
      <c r="J80" s="51"/>
      <c r="K80" s="51"/>
      <c r="L80" s="51">
        <v>0</v>
      </c>
      <c r="M80" s="51">
        <v>0</v>
      </c>
      <c r="N80" s="51">
        <v>0</v>
      </c>
      <c r="O80" s="51">
        <v>0</v>
      </c>
      <c r="P80" s="51">
        <v>837.34</v>
      </c>
      <c r="Q80" s="51">
        <v>0</v>
      </c>
      <c r="R80" s="51">
        <v>0</v>
      </c>
      <c r="S80" s="51">
        <v>0</v>
      </c>
      <c r="T80" s="51">
        <v>0</v>
      </c>
      <c r="U80" s="51">
        <v>0</v>
      </c>
      <c r="V80" s="51">
        <v>261</v>
      </c>
      <c r="W80" s="51">
        <v>0</v>
      </c>
      <c r="X80" s="51"/>
      <c r="Y80" s="51">
        <f t="shared" si="17"/>
        <v>1098.3399999999999</v>
      </c>
      <c r="Z80" s="51">
        <v>1500</v>
      </c>
      <c r="AA80" s="73">
        <v>2000</v>
      </c>
      <c r="AB80" s="62" t="s">
        <v>265</v>
      </c>
    </row>
    <row r="81" spans="1:28" x14ac:dyDescent="0.3">
      <c r="A81" s="50"/>
      <c r="B81" s="50"/>
      <c r="C81" s="50"/>
      <c r="D81" s="50"/>
      <c r="E81" s="50"/>
      <c r="F81" s="50"/>
      <c r="G81" s="50" t="s">
        <v>146</v>
      </c>
      <c r="H81" s="51"/>
      <c r="I81" s="51"/>
      <c r="J81" s="51"/>
      <c r="K81" s="51"/>
      <c r="L81" s="51">
        <v>2.99</v>
      </c>
      <c r="M81" s="51">
        <v>488.86</v>
      </c>
      <c r="N81" s="51">
        <v>346.22</v>
      </c>
      <c r="O81" s="51">
        <v>418.45</v>
      </c>
      <c r="P81" s="51">
        <v>349.26</v>
      </c>
      <c r="Q81" s="51">
        <v>350.07</v>
      </c>
      <c r="R81" s="51">
        <v>620.41999999999996</v>
      </c>
      <c r="S81" s="51">
        <v>349.84</v>
      </c>
      <c r="T81" s="51">
        <v>350.02</v>
      </c>
      <c r="U81" s="51">
        <v>1129.01</v>
      </c>
      <c r="V81" s="51">
        <v>355.87</v>
      </c>
      <c r="W81" s="51">
        <v>2.99</v>
      </c>
      <c r="X81" s="51"/>
      <c r="Y81" s="51">
        <f t="shared" si="17"/>
        <v>4764</v>
      </c>
      <c r="Z81" s="51">
        <v>7000</v>
      </c>
      <c r="AA81" s="73">
        <v>7000</v>
      </c>
      <c r="AB81" s="62"/>
    </row>
    <row r="82" spans="1:28" x14ac:dyDescent="0.3">
      <c r="A82" s="50"/>
      <c r="B82" s="50"/>
      <c r="C82" s="50"/>
      <c r="D82" s="50"/>
      <c r="E82" s="50"/>
      <c r="F82" s="50"/>
      <c r="G82" s="50" t="s">
        <v>147</v>
      </c>
      <c r="H82" s="51"/>
      <c r="I82" s="51"/>
      <c r="J82" s="51"/>
      <c r="K82" s="51"/>
      <c r="L82" s="51">
        <v>0</v>
      </c>
      <c r="M82" s="51">
        <v>0</v>
      </c>
      <c r="N82" s="51">
        <v>0</v>
      </c>
      <c r="O82" s="51">
        <v>0</v>
      </c>
      <c r="P82" s="51">
        <v>0</v>
      </c>
      <c r="Q82" s="51">
        <v>0</v>
      </c>
      <c r="R82" s="51">
        <v>0</v>
      </c>
      <c r="S82" s="51">
        <v>0</v>
      </c>
      <c r="T82" s="51">
        <v>0</v>
      </c>
      <c r="U82" s="51">
        <v>0</v>
      </c>
      <c r="V82" s="51">
        <v>89.84</v>
      </c>
      <c r="W82" s="51">
        <v>134.16</v>
      </c>
      <c r="X82" s="51"/>
      <c r="Y82" s="51">
        <f t="shared" si="17"/>
        <v>224</v>
      </c>
      <c r="Z82" s="51">
        <v>1200</v>
      </c>
      <c r="AA82" s="73">
        <v>0</v>
      </c>
      <c r="AB82" s="62" t="s">
        <v>254</v>
      </c>
    </row>
    <row r="83" spans="1:28" x14ac:dyDescent="0.3">
      <c r="A83" s="50"/>
      <c r="B83" s="50"/>
      <c r="C83" s="50"/>
      <c r="D83" s="50"/>
      <c r="E83" s="50"/>
      <c r="F83" s="50"/>
      <c r="G83" s="50" t="s">
        <v>148</v>
      </c>
      <c r="H83" s="51"/>
      <c r="I83" s="51"/>
      <c r="J83" s="51"/>
      <c r="K83" s="51"/>
      <c r="L83" s="51">
        <v>195.95</v>
      </c>
      <c r="M83" s="51">
        <v>275.38</v>
      </c>
      <c r="N83" s="51">
        <v>60.79</v>
      </c>
      <c r="O83" s="51">
        <v>107.39</v>
      </c>
      <c r="P83" s="51">
        <v>191.56</v>
      </c>
      <c r="Q83" s="51">
        <v>69.58</v>
      </c>
      <c r="R83" s="51">
        <v>0</v>
      </c>
      <c r="S83" s="51">
        <v>89.08</v>
      </c>
      <c r="T83" s="51">
        <v>113.48</v>
      </c>
      <c r="U83" s="51">
        <v>162.65</v>
      </c>
      <c r="V83" s="51">
        <v>0</v>
      </c>
      <c r="W83" s="51">
        <v>0</v>
      </c>
      <c r="X83" s="51"/>
      <c r="Y83" s="51">
        <f t="shared" si="17"/>
        <v>1265.8599999999999</v>
      </c>
      <c r="Z83" s="51">
        <v>3000</v>
      </c>
      <c r="AA83" s="73">
        <v>3000</v>
      </c>
      <c r="AB83" s="62"/>
    </row>
    <row r="84" spans="1:28" x14ac:dyDescent="0.3">
      <c r="A84" s="50"/>
      <c r="B84" s="50"/>
      <c r="C84" s="50"/>
      <c r="D84" s="50"/>
      <c r="E84" s="50"/>
      <c r="F84" s="50"/>
      <c r="G84" s="50" t="s">
        <v>149</v>
      </c>
      <c r="H84" s="51"/>
      <c r="I84" s="51"/>
      <c r="J84" s="51"/>
      <c r="K84" s="51"/>
      <c r="L84" s="51">
        <v>110</v>
      </c>
      <c r="M84" s="51">
        <v>0</v>
      </c>
      <c r="N84" s="51">
        <v>136.35</v>
      </c>
      <c r="O84" s="51">
        <v>0</v>
      </c>
      <c r="P84" s="51">
        <v>0</v>
      </c>
      <c r="Q84" s="51">
        <v>0</v>
      </c>
      <c r="R84" s="51">
        <v>220</v>
      </c>
      <c r="S84" s="51">
        <v>0</v>
      </c>
      <c r="T84" s="51">
        <v>0</v>
      </c>
      <c r="U84" s="51">
        <v>44.39</v>
      </c>
      <c r="V84" s="51">
        <v>0</v>
      </c>
      <c r="W84" s="51">
        <v>0</v>
      </c>
      <c r="X84" s="51"/>
      <c r="Y84" s="51">
        <f t="shared" si="17"/>
        <v>510.74</v>
      </c>
      <c r="Z84" s="51">
        <v>1000</v>
      </c>
      <c r="AA84" s="73">
        <v>1000</v>
      </c>
      <c r="AB84" s="62"/>
    </row>
    <row r="85" spans="1:28" x14ac:dyDescent="0.3">
      <c r="A85" s="50"/>
      <c r="B85" s="50"/>
      <c r="C85" s="50"/>
      <c r="D85" s="50"/>
      <c r="E85" s="50"/>
      <c r="F85" s="50"/>
      <c r="G85" s="50" t="s">
        <v>150</v>
      </c>
      <c r="H85" s="51"/>
      <c r="I85" s="51"/>
      <c r="J85" s="51"/>
      <c r="K85" s="51"/>
      <c r="L85" s="51">
        <v>42.34</v>
      </c>
      <c r="M85" s="51">
        <v>0</v>
      </c>
      <c r="N85" s="51">
        <v>0</v>
      </c>
      <c r="O85" s="51">
        <v>0</v>
      </c>
      <c r="P85" s="51">
        <v>0</v>
      </c>
      <c r="Q85" s="51">
        <v>0</v>
      </c>
      <c r="R85" s="51">
        <v>0</v>
      </c>
      <c r="S85" s="51">
        <v>0</v>
      </c>
      <c r="T85" s="51">
        <v>0</v>
      </c>
      <c r="U85" s="51">
        <v>195.72</v>
      </c>
      <c r="V85" s="51">
        <v>0</v>
      </c>
      <c r="W85" s="51">
        <v>0</v>
      </c>
      <c r="X85" s="51"/>
      <c r="Y85" s="51">
        <f t="shared" si="17"/>
        <v>238.06</v>
      </c>
      <c r="Z85" s="51">
        <v>4000</v>
      </c>
      <c r="AA85" s="73">
        <v>2500</v>
      </c>
      <c r="AB85" s="62"/>
    </row>
    <row r="86" spans="1:28" x14ac:dyDescent="0.3">
      <c r="A86" s="50"/>
      <c r="B86" s="50"/>
      <c r="C86" s="50"/>
      <c r="D86" s="50"/>
      <c r="E86" s="50"/>
      <c r="F86" s="50"/>
      <c r="G86" s="50" t="s">
        <v>237</v>
      </c>
      <c r="H86" s="51"/>
      <c r="I86" s="51"/>
      <c r="J86" s="51"/>
      <c r="K86" s="51"/>
      <c r="L86" s="51">
        <v>0</v>
      </c>
      <c r="M86" s="51">
        <v>22.04</v>
      </c>
      <c r="N86" s="51">
        <v>0</v>
      </c>
      <c r="O86" s="51">
        <v>0</v>
      </c>
      <c r="P86" s="51">
        <v>0</v>
      </c>
      <c r="Q86" s="51">
        <v>0</v>
      </c>
      <c r="R86" s="51">
        <v>0</v>
      </c>
      <c r="S86" s="51">
        <v>0</v>
      </c>
      <c r="T86" s="51">
        <v>0</v>
      </c>
      <c r="U86" s="51">
        <v>0</v>
      </c>
      <c r="V86" s="51">
        <v>0</v>
      </c>
      <c r="W86" s="51">
        <v>0</v>
      </c>
      <c r="X86" s="51"/>
      <c r="Y86" s="51">
        <f t="shared" si="17"/>
        <v>22.04</v>
      </c>
      <c r="Z86" s="51">
        <v>0</v>
      </c>
      <c r="AA86" s="73">
        <v>2400</v>
      </c>
      <c r="AB86" s="62" t="s">
        <v>255</v>
      </c>
    </row>
    <row r="87" spans="1:28" x14ac:dyDescent="0.3">
      <c r="A87" s="50"/>
      <c r="B87" s="50"/>
      <c r="C87" s="50"/>
      <c r="D87" s="50"/>
      <c r="E87" s="50"/>
      <c r="F87" s="50"/>
      <c r="G87" s="50" t="s">
        <v>151</v>
      </c>
      <c r="H87" s="51"/>
      <c r="I87" s="51"/>
      <c r="J87" s="51"/>
      <c r="K87" s="51"/>
      <c r="L87" s="51">
        <v>116</v>
      </c>
      <c r="M87" s="51">
        <v>116</v>
      </c>
      <c r="N87" s="51">
        <v>241</v>
      </c>
      <c r="O87" s="51">
        <v>0</v>
      </c>
      <c r="P87" s="51">
        <v>115</v>
      </c>
      <c r="Q87" s="51">
        <v>115</v>
      </c>
      <c r="R87" s="51">
        <v>115</v>
      </c>
      <c r="S87" s="51">
        <v>230</v>
      </c>
      <c r="T87" s="51">
        <v>0</v>
      </c>
      <c r="U87" s="51">
        <v>115</v>
      </c>
      <c r="V87" s="51">
        <v>115</v>
      </c>
      <c r="W87" s="51">
        <v>115</v>
      </c>
      <c r="X87" s="51"/>
      <c r="Y87" s="51">
        <f t="shared" si="17"/>
        <v>1393</v>
      </c>
      <c r="Z87" s="51">
        <v>1500</v>
      </c>
      <c r="AA87" s="73">
        <v>1400</v>
      </c>
      <c r="AB87" s="62"/>
    </row>
    <row r="88" spans="1:28" x14ac:dyDescent="0.3">
      <c r="A88" s="50"/>
      <c r="B88" s="50"/>
      <c r="C88" s="50"/>
      <c r="D88" s="50"/>
      <c r="E88" s="50"/>
      <c r="F88" s="50"/>
      <c r="G88" s="50" t="s">
        <v>152</v>
      </c>
      <c r="H88" s="51"/>
      <c r="I88" s="51"/>
      <c r="J88" s="51"/>
      <c r="K88" s="51"/>
      <c r="L88" s="51">
        <v>278.04000000000002</v>
      </c>
      <c r="M88" s="51">
        <v>270.92</v>
      </c>
      <c r="N88" s="51">
        <v>259.54000000000002</v>
      </c>
      <c r="O88" s="51">
        <v>435.49</v>
      </c>
      <c r="P88" s="51">
        <v>221.98</v>
      </c>
      <c r="Q88" s="51">
        <v>279.07</v>
      </c>
      <c r="R88" s="51">
        <v>425.18</v>
      </c>
      <c r="S88" s="51">
        <v>276.11</v>
      </c>
      <c r="T88" s="51">
        <v>276.11</v>
      </c>
      <c r="U88" s="51">
        <v>463.17</v>
      </c>
      <c r="V88" s="51">
        <v>237.68</v>
      </c>
      <c r="W88" s="51">
        <v>270.11</v>
      </c>
      <c r="X88" s="51"/>
      <c r="Y88" s="51">
        <f t="shared" si="17"/>
        <v>3693.4</v>
      </c>
      <c r="Z88" s="51">
        <v>4200</v>
      </c>
      <c r="AA88" s="73">
        <v>4100</v>
      </c>
      <c r="AB88" s="62"/>
    </row>
    <row r="89" spans="1:28" x14ac:dyDescent="0.3">
      <c r="A89" s="50"/>
      <c r="B89" s="50"/>
      <c r="C89" s="50"/>
      <c r="D89" s="50"/>
      <c r="E89" s="50"/>
      <c r="F89" s="50"/>
      <c r="G89" s="50" t="s">
        <v>153</v>
      </c>
      <c r="H89" s="51"/>
      <c r="I89" s="51"/>
      <c r="J89" s="51"/>
      <c r="K89" s="51"/>
      <c r="L89" s="51">
        <v>0</v>
      </c>
      <c r="M89" s="51">
        <v>8240</v>
      </c>
      <c r="N89" s="51">
        <v>2060</v>
      </c>
      <c r="O89" s="51">
        <v>0</v>
      </c>
      <c r="P89" s="51">
        <v>0</v>
      </c>
      <c r="Q89" s="51">
        <v>0</v>
      </c>
      <c r="R89" s="51">
        <v>0</v>
      </c>
      <c r="S89" s="51">
        <v>0</v>
      </c>
      <c r="T89" s="51">
        <v>0</v>
      </c>
      <c r="U89" s="51">
        <v>0</v>
      </c>
      <c r="V89" s="51">
        <v>0</v>
      </c>
      <c r="W89" s="51">
        <v>0</v>
      </c>
      <c r="X89" s="51"/>
      <c r="Y89" s="51">
        <f t="shared" si="17"/>
        <v>10300</v>
      </c>
      <c r="Z89" s="51">
        <v>12000</v>
      </c>
      <c r="AA89" s="73">
        <v>11000</v>
      </c>
      <c r="AB89" s="62"/>
    </row>
    <row r="90" spans="1:28" x14ac:dyDescent="0.3">
      <c r="A90" s="50"/>
      <c r="B90" s="50"/>
      <c r="C90" s="50"/>
      <c r="D90" s="50"/>
      <c r="E90" s="50"/>
      <c r="F90" s="50"/>
      <c r="G90" s="50" t="s">
        <v>154</v>
      </c>
      <c r="H90" s="51"/>
      <c r="I90" s="51"/>
      <c r="J90" s="51"/>
      <c r="K90" s="51"/>
      <c r="L90" s="51">
        <v>1023.75</v>
      </c>
      <c r="M90" s="51">
        <v>1102.5</v>
      </c>
      <c r="N90" s="51">
        <v>1155</v>
      </c>
      <c r="O90" s="51">
        <v>551.25</v>
      </c>
      <c r="P90" s="51">
        <v>813.75</v>
      </c>
      <c r="Q90" s="51">
        <v>341.25</v>
      </c>
      <c r="R90" s="51">
        <v>446.25</v>
      </c>
      <c r="S90" s="51">
        <v>632.5</v>
      </c>
      <c r="T90" s="51">
        <v>797.5</v>
      </c>
      <c r="U90" s="51">
        <v>972.9</v>
      </c>
      <c r="V90" s="51">
        <v>742.5</v>
      </c>
      <c r="W90" s="51">
        <v>440</v>
      </c>
      <c r="X90" s="51"/>
      <c r="Y90" s="51">
        <f t="shared" si="17"/>
        <v>9019.15</v>
      </c>
      <c r="Z90" s="51">
        <v>8500</v>
      </c>
      <c r="AA90" s="73">
        <v>9500</v>
      </c>
      <c r="AB90" s="62" t="s">
        <v>254</v>
      </c>
    </row>
    <row r="91" spans="1:28" x14ac:dyDescent="0.3">
      <c r="A91" s="50"/>
      <c r="B91" s="50"/>
      <c r="C91" s="50"/>
      <c r="D91" s="50"/>
      <c r="E91" s="50"/>
      <c r="F91" s="50"/>
      <c r="G91" s="50" t="s">
        <v>203</v>
      </c>
      <c r="H91" s="51"/>
      <c r="I91" s="51"/>
      <c r="J91" s="51"/>
      <c r="K91" s="51"/>
      <c r="L91" s="51">
        <v>0</v>
      </c>
      <c r="M91" s="51">
        <v>0</v>
      </c>
      <c r="N91" s="51">
        <v>0</v>
      </c>
      <c r="O91" s="51">
        <v>0</v>
      </c>
      <c r="P91" s="51">
        <v>0</v>
      </c>
      <c r="Q91" s="51">
        <v>0</v>
      </c>
      <c r="R91" s="51">
        <v>0</v>
      </c>
      <c r="S91" s="51">
        <v>0</v>
      </c>
      <c r="T91" s="51">
        <v>0</v>
      </c>
      <c r="U91" s="51">
        <v>0</v>
      </c>
      <c r="V91" s="51">
        <v>0</v>
      </c>
      <c r="W91" s="51">
        <v>0</v>
      </c>
      <c r="X91" s="51"/>
      <c r="Y91" s="51">
        <f t="shared" si="17"/>
        <v>0</v>
      </c>
      <c r="Z91" s="51">
        <v>9000</v>
      </c>
      <c r="AA91" s="73">
        <v>9000</v>
      </c>
      <c r="AB91" s="62"/>
    </row>
    <row r="92" spans="1:28" x14ac:dyDescent="0.3">
      <c r="A92" s="50"/>
      <c r="B92" s="50"/>
      <c r="C92" s="50"/>
      <c r="D92" s="50"/>
      <c r="E92" s="50"/>
      <c r="F92" s="50"/>
      <c r="G92" s="50" t="s">
        <v>238</v>
      </c>
      <c r="H92" s="51"/>
      <c r="I92" s="51"/>
      <c r="J92" s="51"/>
      <c r="K92" s="51"/>
      <c r="L92" s="51">
        <v>0</v>
      </c>
      <c r="M92" s="51">
        <v>0</v>
      </c>
      <c r="N92" s="51">
        <v>0</v>
      </c>
      <c r="O92" s="51">
        <v>0</v>
      </c>
      <c r="P92" s="51">
        <v>0</v>
      </c>
      <c r="Q92" s="51">
        <v>0</v>
      </c>
      <c r="R92" s="51">
        <v>375</v>
      </c>
      <c r="S92" s="51">
        <v>0</v>
      </c>
      <c r="T92" s="51">
        <v>0</v>
      </c>
      <c r="U92" s="51">
        <v>0</v>
      </c>
      <c r="V92" s="51">
        <v>0</v>
      </c>
      <c r="W92" s="51">
        <v>0</v>
      </c>
      <c r="X92" s="51"/>
      <c r="Y92" s="51">
        <f t="shared" si="17"/>
        <v>375</v>
      </c>
      <c r="Z92" s="51">
        <v>200</v>
      </c>
      <c r="AA92" s="73">
        <v>400</v>
      </c>
      <c r="AB92" s="62" t="s">
        <v>256</v>
      </c>
    </row>
    <row r="93" spans="1:28" x14ac:dyDescent="0.3">
      <c r="A93" s="50"/>
      <c r="B93" s="50"/>
      <c r="C93" s="50"/>
      <c r="D93" s="50"/>
      <c r="E93" s="50"/>
      <c r="F93" s="50"/>
      <c r="G93" s="50" t="s">
        <v>155</v>
      </c>
      <c r="H93" s="51"/>
      <c r="I93" s="51"/>
      <c r="J93" s="51"/>
      <c r="K93" s="51"/>
      <c r="L93" s="51">
        <v>540</v>
      </c>
      <c r="M93" s="51">
        <v>60</v>
      </c>
      <c r="N93" s="51">
        <v>0</v>
      </c>
      <c r="O93" s="51">
        <v>0</v>
      </c>
      <c r="P93" s="51">
        <v>650</v>
      </c>
      <c r="Q93" s="51">
        <v>1360</v>
      </c>
      <c r="R93" s="51">
        <v>170</v>
      </c>
      <c r="S93" s="51">
        <v>60</v>
      </c>
      <c r="T93" s="51">
        <v>1850</v>
      </c>
      <c r="U93" s="51">
        <v>0</v>
      </c>
      <c r="V93" s="51">
        <v>1700</v>
      </c>
      <c r="W93" s="51">
        <v>0</v>
      </c>
      <c r="X93" s="51"/>
      <c r="Y93" s="51">
        <f t="shared" si="17"/>
        <v>6390</v>
      </c>
      <c r="Z93" s="51">
        <v>30000</v>
      </c>
      <c r="AA93" s="73">
        <v>30000</v>
      </c>
      <c r="AB93" s="62" t="s">
        <v>257</v>
      </c>
    </row>
    <row r="94" spans="1:28" x14ac:dyDescent="0.3">
      <c r="A94" s="50"/>
      <c r="B94" s="50"/>
      <c r="C94" s="50"/>
      <c r="D94" s="50"/>
      <c r="E94" s="50"/>
      <c r="F94" s="50"/>
      <c r="G94" s="50" t="s">
        <v>156</v>
      </c>
      <c r="H94" s="51"/>
      <c r="I94" s="51"/>
      <c r="J94" s="51"/>
      <c r="K94" s="51"/>
      <c r="L94" s="51">
        <v>445.33</v>
      </c>
      <c r="M94" s="51">
        <v>445.33</v>
      </c>
      <c r="N94" s="51">
        <v>445.33</v>
      </c>
      <c r="O94" s="51">
        <v>365.4</v>
      </c>
      <c r="P94" s="51">
        <v>365.4</v>
      </c>
      <c r="Q94" s="51">
        <v>365.4</v>
      </c>
      <c r="R94" s="51">
        <v>445.33</v>
      </c>
      <c r="S94" s="51">
        <v>445.33</v>
      </c>
      <c r="T94" s="51">
        <v>445.33</v>
      </c>
      <c r="U94" s="51">
        <v>445.33</v>
      </c>
      <c r="V94" s="51">
        <v>445.33</v>
      </c>
      <c r="W94" s="51">
        <v>445.33</v>
      </c>
      <c r="X94" s="51"/>
      <c r="Y94" s="51">
        <f t="shared" si="17"/>
        <v>5104.17</v>
      </c>
      <c r="Z94" s="51">
        <v>5400</v>
      </c>
      <c r="AA94" s="73">
        <v>5400</v>
      </c>
      <c r="AB94" s="62"/>
    </row>
    <row r="95" spans="1:28" x14ac:dyDescent="0.3">
      <c r="A95" s="50"/>
      <c r="B95" s="50"/>
      <c r="C95" s="50"/>
      <c r="D95" s="50"/>
      <c r="E95" s="50"/>
      <c r="F95" s="50"/>
      <c r="G95" s="50" t="s">
        <v>157</v>
      </c>
      <c r="H95" s="51"/>
      <c r="I95" s="51"/>
      <c r="J95" s="51"/>
      <c r="K95" s="51"/>
      <c r="L95" s="51">
        <v>0</v>
      </c>
      <c r="M95" s="51">
        <v>0</v>
      </c>
      <c r="N95" s="51">
        <v>384</v>
      </c>
      <c r="O95" s="51">
        <v>0</v>
      </c>
      <c r="P95" s="51">
        <v>469.18</v>
      </c>
      <c r="Q95" s="51">
        <v>103.23</v>
      </c>
      <c r="R95" s="51">
        <v>0</v>
      </c>
      <c r="S95" s="51">
        <v>0</v>
      </c>
      <c r="T95" s="51">
        <v>0</v>
      </c>
      <c r="U95" s="51">
        <v>0</v>
      </c>
      <c r="V95" s="51">
        <v>0</v>
      </c>
      <c r="W95" s="51">
        <v>0</v>
      </c>
      <c r="X95" s="51"/>
      <c r="Y95" s="51">
        <f t="shared" si="17"/>
        <v>956.41</v>
      </c>
      <c r="Z95" s="51">
        <v>1800</v>
      </c>
      <c r="AA95" s="73">
        <v>1800</v>
      </c>
      <c r="AB95" s="62"/>
    </row>
    <row r="96" spans="1:28" x14ac:dyDescent="0.3">
      <c r="A96" s="50"/>
      <c r="B96" s="50"/>
      <c r="C96" s="50"/>
      <c r="D96" s="50"/>
      <c r="E96" s="50"/>
      <c r="F96" s="50"/>
      <c r="G96" s="50" t="s">
        <v>244</v>
      </c>
      <c r="H96" s="51"/>
      <c r="I96" s="51"/>
      <c r="J96" s="51"/>
      <c r="K96" s="51"/>
      <c r="L96" s="51">
        <v>0</v>
      </c>
      <c r="M96" s="51">
        <v>0</v>
      </c>
      <c r="N96" s="51">
        <v>0</v>
      </c>
      <c r="O96" s="51">
        <v>0</v>
      </c>
      <c r="P96" s="51">
        <v>0</v>
      </c>
      <c r="Q96" s="51">
        <v>0</v>
      </c>
      <c r="R96" s="51">
        <v>0</v>
      </c>
      <c r="S96" s="51">
        <v>0</v>
      </c>
      <c r="T96" s="51">
        <v>0</v>
      </c>
      <c r="U96" s="51">
        <v>0</v>
      </c>
      <c r="V96" s="51">
        <v>0</v>
      </c>
      <c r="W96" s="51">
        <v>0</v>
      </c>
      <c r="X96" s="51"/>
      <c r="Y96" s="51">
        <f t="shared" si="17"/>
        <v>0</v>
      </c>
      <c r="Z96" s="51">
        <v>250</v>
      </c>
      <c r="AA96" s="73">
        <v>300</v>
      </c>
      <c r="AB96" s="62"/>
    </row>
    <row r="97" spans="1:28" x14ac:dyDescent="0.3">
      <c r="A97" s="50"/>
      <c r="B97" s="50"/>
      <c r="C97" s="50"/>
      <c r="D97" s="50"/>
      <c r="E97" s="50"/>
      <c r="F97" s="50"/>
      <c r="G97" s="50" t="s">
        <v>158</v>
      </c>
      <c r="H97" s="51"/>
      <c r="I97" s="51"/>
      <c r="J97" s="51"/>
      <c r="K97" s="51"/>
      <c r="L97" s="51">
        <v>0</v>
      </c>
      <c r="M97" s="51">
        <v>0</v>
      </c>
      <c r="N97" s="51">
        <v>0</v>
      </c>
      <c r="O97" s="51">
        <v>0</v>
      </c>
      <c r="P97" s="51">
        <v>0</v>
      </c>
      <c r="Q97" s="51">
        <v>0</v>
      </c>
      <c r="R97" s="51">
        <v>0</v>
      </c>
      <c r="S97" s="51">
        <v>0</v>
      </c>
      <c r="T97" s="51">
        <v>0</v>
      </c>
      <c r="U97" s="51">
        <v>0</v>
      </c>
      <c r="V97" s="51">
        <v>0</v>
      </c>
      <c r="W97" s="51">
        <v>0</v>
      </c>
      <c r="X97" s="51"/>
      <c r="Y97" s="51">
        <f t="shared" si="17"/>
        <v>0</v>
      </c>
      <c r="Z97" s="51">
        <v>2500</v>
      </c>
      <c r="AA97" s="73">
        <v>2500</v>
      </c>
      <c r="AB97" s="62"/>
    </row>
    <row r="98" spans="1:28" x14ac:dyDescent="0.3">
      <c r="A98" s="50"/>
      <c r="B98" s="50"/>
      <c r="C98" s="50"/>
      <c r="D98" s="50"/>
      <c r="E98" s="50"/>
      <c r="F98" s="50"/>
      <c r="G98" s="50" t="s">
        <v>159</v>
      </c>
      <c r="H98" s="51"/>
      <c r="I98" s="51"/>
      <c r="J98" s="51"/>
      <c r="K98" s="51"/>
      <c r="L98" s="51">
        <v>0</v>
      </c>
      <c r="M98" s="51">
        <v>378</v>
      </c>
      <c r="N98" s="51">
        <v>425</v>
      </c>
      <c r="O98" s="51">
        <v>0</v>
      </c>
      <c r="P98" s="51">
        <v>100</v>
      </c>
      <c r="Q98" s="51">
        <v>0</v>
      </c>
      <c r="R98" s="51">
        <v>99</v>
      </c>
      <c r="S98" s="51">
        <v>-100</v>
      </c>
      <c r="T98" s="51">
        <v>0</v>
      </c>
      <c r="U98" s="51">
        <v>0</v>
      </c>
      <c r="V98" s="51">
        <v>0</v>
      </c>
      <c r="W98" s="51">
        <v>15</v>
      </c>
      <c r="X98" s="51"/>
      <c r="Y98" s="51">
        <f t="shared" si="17"/>
        <v>917</v>
      </c>
      <c r="Z98" s="51">
        <v>30000</v>
      </c>
      <c r="AA98" s="73">
        <v>30000</v>
      </c>
      <c r="AB98" s="62" t="s">
        <v>257</v>
      </c>
    </row>
    <row r="99" spans="1:28" x14ac:dyDescent="0.3">
      <c r="A99" s="50"/>
      <c r="B99" s="50"/>
      <c r="C99" s="50"/>
      <c r="D99" s="50"/>
      <c r="E99" s="50"/>
      <c r="F99" s="50"/>
      <c r="G99" s="50" t="s">
        <v>160</v>
      </c>
      <c r="H99" s="51"/>
      <c r="I99" s="51"/>
      <c r="J99" s="51"/>
      <c r="K99" s="51"/>
      <c r="L99" s="51">
        <v>0</v>
      </c>
      <c r="M99" s="51">
        <v>75.34</v>
      </c>
      <c r="N99" s="51">
        <v>66.03</v>
      </c>
      <c r="O99" s="51">
        <v>100.89</v>
      </c>
      <c r="P99" s="51">
        <v>0</v>
      </c>
      <c r="Q99" s="51">
        <v>0</v>
      </c>
      <c r="R99" s="51">
        <v>43.21</v>
      </c>
      <c r="S99" s="51">
        <v>147.96</v>
      </c>
      <c r="T99" s="51">
        <v>64.540000000000006</v>
      </c>
      <c r="U99" s="51">
        <v>0</v>
      </c>
      <c r="V99" s="51">
        <v>120.73</v>
      </c>
      <c r="W99" s="51">
        <v>0</v>
      </c>
      <c r="X99" s="51"/>
      <c r="Y99" s="51">
        <f t="shared" si="17"/>
        <v>618.70000000000005</v>
      </c>
      <c r="Z99" s="51">
        <v>2000</v>
      </c>
      <c r="AA99" s="73">
        <v>2000</v>
      </c>
      <c r="AB99" s="62"/>
    </row>
    <row r="100" spans="1:28" x14ac:dyDescent="0.3">
      <c r="A100" s="50"/>
      <c r="B100" s="50"/>
      <c r="C100" s="50"/>
      <c r="D100" s="50"/>
      <c r="E100" s="50"/>
      <c r="F100" s="50"/>
      <c r="G100" s="50" t="s">
        <v>161</v>
      </c>
      <c r="H100" s="51"/>
      <c r="I100" s="51"/>
      <c r="J100" s="51"/>
      <c r="K100" s="51"/>
      <c r="L100" s="51">
        <v>0</v>
      </c>
      <c r="M100" s="51">
        <v>0</v>
      </c>
      <c r="N100" s="51">
        <v>0</v>
      </c>
      <c r="O100" s="51">
        <v>0</v>
      </c>
      <c r="P100" s="51">
        <v>0</v>
      </c>
      <c r="Q100" s="51">
        <v>275.2</v>
      </c>
      <c r="R100" s="51">
        <v>0</v>
      </c>
      <c r="S100" s="51">
        <v>0</v>
      </c>
      <c r="T100" s="51">
        <v>0</v>
      </c>
      <c r="U100" s="51">
        <v>0</v>
      </c>
      <c r="V100" s="51">
        <v>0</v>
      </c>
      <c r="W100" s="51">
        <v>0</v>
      </c>
      <c r="X100" s="51"/>
      <c r="Y100" s="51">
        <f t="shared" si="17"/>
        <v>275.2</v>
      </c>
      <c r="Z100" s="51">
        <v>5000</v>
      </c>
      <c r="AA100" s="73">
        <v>5000</v>
      </c>
      <c r="AB100" s="62"/>
    </row>
    <row r="101" spans="1:28" x14ac:dyDescent="0.3">
      <c r="A101" s="50"/>
      <c r="B101" s="50"/>
      <c r="C101" s="50"/>
      <c r="D101" s="50"/>
      <c r="E101" s="50"/>
      <c r="F101" s="50"/>
      <c r="G101" s="50" t="s">
        <v>162</v>
      </c>
      <c r="H101" s="51"/>
      <c r="I101" s="51"/>
      <c r="J101" s="51"/>
      <c r="K101" s="51"/>
      <c r="L101" s="51">
        <v>66.88</v>
      </c>
      <c r="M101" s="51">
        <v>157.94</v>
      </c>
      <c r="N101" s="51">
        <v>166.05</v>
      </c>
      <c r="O101" s="51">
        <v>0</v>
      </c>
      <c r="P101" s="51">
        <v>0</v>
      </c>
      <c r="Q101" s="51">
        <v>0</v>
      </c>
      <c r="R101" s="51">
        <v>0</v>
      </c>
      <c r="S101" s="51">
        <v>0</v>
      </c>
      <c r="T101" s="51">
        <v>248.76</v>
      </c>
      <c r="U101" s="51">
        <v>0</v>
      </c>
      <c r="V101" s="51">
        <v>0</v>
      </c>
      <c r="W101" s="51">
        <v>0</v>
      </c>
      <c r="X101" s="51"/>
      <c r="Y101" s="51">
        <f t="shared" si="17"/>
        <v>639.63</v>
      </c>
      <c r="Z101" s="51">
        <v>2500</v>
      </c>
      <c r="AA101" s="73">
        <v>2500</v>
      </c>
      <c r="AB101" s="62"/>
    </row>
    <row r="102" spans="1:28" x14ac:dyDescent="0.3">
      <c r="A102" s="50"/>
      <c r="B102" s="50"/>
      <c r="C102" s="50"/>
      <c r="D102" s="50"/>
      <c r="E102" s="50"/>
      <c r="F102" s="50"/>
      <c r="G102" s="50" t="s">
        <v>163</v>
      </c>
      <c r="H102" s="51"/>
      <c r="I102" s="51"/>
      <c r="J102" s="51"/>
      <c r="K102" s="51"/>
      <c r="L102" s="51">
        <v>50</v>
      </c>
      <c r="M102" s="51">
        <v>50</v>
      </c>
      <c r="N102" s="51">
        <v>0</v>
      </c>
      <c r="O102" s="51">
        <v>0</v>
      </c>
      <c r="P102" s="51">
        <v>150</v>
      </c>
      <c r="Q102" s="51">
        <v>100</v>
      </c>
      <c r="R102" s="51">
        <v>50</v>
      </c>
      <c r="S102" s="51">
        <v>0</v>
      </c>
      <c r="T102" s="51">
        <v>50</v>
      </c>
      <c r="U102" s="51">
        <v>50</v>
      </c>
      <c r="V102" s="51">
        <v>100</v>
      </c>
      <c r="W102" s="51">
        <v>50</v>
      </c>
      <c r="X102" s="51"/>
      <c r="Y102" s="51">
        <f t="shared" si="17"/>
        <v>650</v>
      </c>
      <c r="Z102" s="51">
        <v>800</v>
      </c>
      <c r="AA102" s="73">
        <v>800</v>
      </c>
      <c r="AB102" s="62"/>
    </row>
    <row r="103" spans="1:28" ht="15" thickBot="1" x14ac:dyDescent="0.35">
      <c r="A103" s="50"/>
      <c r="B103" s="50"/>
      <c r="C103" s="50"/>
      <c r="D103" s="50"/>
      <c r="E103" s="50"/>
      <c r="F103" s="50"/>
      <c r="G103" s="50" t="s">
        <v>164</v>
      </c>
      <c r="H103" s="52"/>
      <c r="I103" s="52"/>
      <c r="J103" s="52"/>
      <c r="K103" s="52"/>
      <c r="L103" s="52">
        <v>135.31</v>
      </c>
      <c r="M103" s="52">
        <v>0</v>
      </c>
      <c r="N103" s="52">
        <v>93.71</v>
      </c>
      <c r="O103" s="52">
        <v>72.73</v>
      </c>
      <c r="P103" s="52">
        <v>304.77999999999997</v>
      </c>
      <c r="Q103" s="52">
        <v>41.26</v>
      </c>
      <c r="R103" s="52">
        <v>24.99</v>
      </c>
      <c r="S103" s="52">
        <v>87.21</v>
      </c>
      <c r="T103" s="52">
        <v>51.92</v>
      </c>
      <c r="U103" s="52">
        <v>91.27</v>
      </c>
      <c r="V103" s="52">
        <v>74.489999999999995</v>
      </c>
      <c r="W103" s="52">
        <v>84.98</v>
      </c>
      <c r="X103" s="52"/>
      <c r="Y103" s="52">
        <f t="shared" si="17"/>
        <v>1062.6500000000001</v>
      </c>
      <c r="Z103" s="52">
        <v>1600</v>
      </c>
      <c r="AA103" s="74">
        <v>1600</v>
      </c>
      <c r="AB103" s="63"/>
    </row>
    <row r="104" spans="1:28" x14ac:dyDescent="0.3">
      <c r="A104" s="50"/>
      <c r="B104" s="50"/>
      <c r="C104" s="50"/>
      <c r="D104" s="50"/>
      <c r="E104" s="50"/>
      <c r="F104" s="50" t="s">
        <v>165</v>
      </c>
      <c r="G104" s="50"/>
      <c r="H104" s="51"/>
      <c r="I104" s="51"/>
      <c r="J104" s="51"/>
      <c r="K104" s="51"/>
      <c r="L104" s="51">
        <f t="shared" ref="L104:W104" si="18">ROUND(SUM(L72:L103),5)</f>
        <v>4929.17</v>
      </c>
      <c r="M104" s="51">
        <f t="shared" si="18"/>
        <v>14242.92</v>
      </c>
      <c r="N104" s="51">
        <f t="shared" si="18"/>
        <v>8152.11</v>
      </c>
      <c r="O104" s="51">
        <f t="shared" si="18"/>
        <v>4982.71</v>
      </c>
      <c r="P104" s="51">
        <f t="shared" si="18"/>
        <v>6733.26</v>
      </c>
      <c r="Q104" s="51">
        <f t="shared" si="18"/>
        <v>7174.94</v>
      </c>
      <c r="R104" s="51">
        <f t="shared" si="18"/>
        <v>5153.53</v>
      </c>
      <c r="S104" s="51">
        <f t="shared" si="18"/>
        <v>4437.3500000000004</v>
      </c>
      <c r="T104" s="51">
        <f t="shared" si="18"/>
        <v>6905.44</v>
      </c>
      <c r="U104" s="51">
        <f t="shared" si="18"/>
        <v>7195.54</v>
      </c>
      <c r="V104" s="51">
        <f t="shared" si="18"/>
        <v>5662.19</v>
      </c>
      <c r="W104" s="51">
        <f t="shared" si="18"/>
        <v>4030.97</v>
      </c>
      <c r="X104" s="51"/>
      <c r="Y104" s="51">
        <f t="shared" si="17"/>
        <v>79600.13</v>
      </c>
      <c r="Z104" s="51">
        <f>ROUND(SUM(Z72:Z103),5)</f>
        <v>171350</v>
      </c>
      <c r="AA104" s="60">
        <f>ROUND(SUM(AA72:AA103),5)</f>
        <v>172150</v>
      </c>
      <c r="AB104" s="62"/>
    </row>
    <row r="105" spans="1:28" x14ac:dyDescent="0.3">
      <c r="A105" s="50"/>
      <c r="B105" s="50"/>
      <c r="C105" s="50"/>
      <c r="D105" s="50"/>
      <c r="E105" s="50"/>
      <c r="F105" s="50" t="s">
        <v>166</v>
      </c>
      <c r="G105" s="50"/>
      <c r="H105" s="51"/>
      <c r="I105" s="51"/>
      <c r="J105" s="51"/>
      <c r="K105" s="51"/>
      <c r="L105" s="51"/>
      <c r="M105" s="51"/>
      <c r="N105" s="51"/>
      <c r="O105" s="51"/>
      <c r="P105" s="51"/>
      <c r="Q105" s="51"/>
      <c r="R105" s="51"/>
      <c r="S105" s="51"/>
      <c r="T105" s="51"/>
      <c r="U105" s="51"/>
      <c r="V105" s="51"/>
      <c r="W105" s="51"/>
      <c r="X105" s="51"/>
      <c r="Y105" s="51"/>
      <c r="Z105" s="51"/>
      <c r="AA105" s="60"/>
      <c r="AB105" s="62"/>
    </row>
    <row r="106" spans="1:28" x14ac:dyDescent="0.3">
      <c r="A106" s="50"/>
      <c r="B106" s="50"/>
      <c r="C106" s="50"/>
      <c r="D106" s="50"/>
      <c r="E106" s="50"/>
      <c r="F106" s="50"/>
      <c r="G106" s="50" t="s">
        <v>167</v>
      </c>
      <c r="H106" s="51"/>
      <c r="I106" s="51"/>
      <c r="J106" s="51"/>
      <c r="K106" s="51"/>
      <c r="L106" s="51">
        <v>0</v>
      </c>
      <c r="M106" s="51">
        <v>0</v>
      </c>
      <c r="N106" s="51">
        <v>256.27</v>
      </c>
      <c r="O106" s="51">
        <v>0</v>
      </c>
      <c r="P106" s="51">
        <v>309.95</v>
      </c>
      <c r="Q106" s="51">
        <v>0</v>
      </c>
      <c r="R106" s="51">
        <v>0</v>
      </c>
      <c r="S106" s="51">
        <v>100</v>
      </c>
      <c r="T106" s="51">
        <v>0</v>
      </c>
      <c r="U106" s="51">
        <v>0</v>
      </c>
      <c r="V106" s="51">
        <v>295</v>
      </c>
      <c r="W106" s="51">
        <v>190</v>
      </c>
      <c r="X106" s="51"/>
      <c r="Y106" s="51">
        <f t="shared" ref="Y106:Y118" si="19">ROUND(SUM(H106:X106),5)</f>
        <v>1151.22</v>
      </c>
      <c r="Z106" s="51">
        <v>10000</v>
      </c>
      <c r="AA106" s="73">
        <v>10000</v>
      </c>
      <c r="AB106" s="62"/>
    </row>
    <row r="107" spans="1:28" x14ac:dyDescent="0.3">
      <c r="A107" s="50"/>
      <c r="B107" s="50"/>
      <c r="C107" s="50"/>
      <c r="D107" s="50"/>
      <c r="E107" s="50"/>
      <c r="F107" s="50"/>
      <c r="G107" s="50" t="s">
        <v>168</v>
      </c>
      <c r="H107" s="51"/>
      <c r="I107" s="51"/>
      <c r="J107" s="51"/>
      <c r="K107" s="51"/>
      <c r="L107" s="51">
        <v>260</v>
      </c>
      <c r="M107" s="51">
        <v>0</v>
      </c>
      <c r="N107" s="51">
        <v>0</v>
      </c>
      <c r="O107" s="51">
        <v>0</v>
      </c>
      <c r="P107" s="51">
        <v>0</v>
      </c>
      <c r="Q107" s="51">
        <v>0</v>
      </c>
      <c r="R107" s="51">
        <v>55.85</v>
      </c>
      <c r="S107" s="51">
        <v>0</v>
      </c>
      <c r="T107" s="51">
        <v>675</v>
      </c>
      <c r="U107" s="51">
        <v>1525</v>
      </c>
      <c r="V107" s="51">
        <v>0</v>
      </c>
      <c r="W107" s="51">
        <v>0</v>
      </c>
      <c r="X107" s="51"/>
      <c r="Y107" s="51">
        <f t="shared" si="19"/>
        <v>2515.85</v>
      </c>
      <c r="Z107" s="51">
        <v>2500</v>
      </c>
      <c r="AA107" s="73">
        <v>2500</v>
      </c>
      <c r="AB107" s="62"/>
    </row>
    <row r="108" spans="1:28" x14ac:dyDescent="0.3">
      <c r="A108" s="50"/>
      <c r="B108" s="50"/>
      <c r="C108" s="50"/>
      <c r="D108" s="50"/>
      <c r="E108" s="50"/>
      <c r="F108" s="50"/>
      <c r="G108" s="50" t="s">
        <v>169</v>
      </c>
      <c r="H108" s="51"/>
      <c r="I108" s="51"/>
      <c r="J108" s="51"/>
      <c r="K108" s="51"/>
      <c r="L108" s="51">
        <v>2873.04</v>
      </c>
      <c r="M108" s="51">
        <v>51</v>
      </c>
      <c r="N108" s="51">
        <v>490</v>
      </c>
      <c r="O108" s="51">
        <v>2228</v>
      </c>
      <c r="P108" s="51">
        <v>650.25</v>
      </c>
      <c r="Q108" s="51">
        <v>497.74</v>
      </c>
      <c r="R108" s="51">
        <v>2718</v>
      </c>
      <c r="S108" s="51">
        <v>490</v>
      </c>
      <c r="T108" s="51">
        <v>556.5</v>
      </c>
      <c r="U108" s="51">
        <v>994.13</v>
      </c>
      <c r="V108" s="51">
        <v>2228</v>
      </c>
      <c r="W108" s="51">
        <v>0</v>
      </c>
      <c r="X108" s="51"/>
      <c r="Y108" s="51">
        <f t="shared" si="19"/>
        <v>13776.66</v>
      </c>
      <c r="Z108" s="51">
        <v>16500</v>
      </c>
      <c r="AA108" s="73">
        <v>16500</v>
      </c>
      <c r="AB108" s="62"/>
    </row>
    <row r="109" spans="1:28" x14ac:dyDescent="0.3">
      <c r="A109" s="50"/>
      <c r="B109" s="50"/>
      <c r="C109" s="50"/>
      <c r="D109" s="50"/>
      <c r="E109" s="50"/>
      <c r="F109" s="50"/>
      <c r="G109" s="50" t="s">
        <v>170</v>
      </c>
      <c r="H109" s="51"/>
      <c r="I109" s="51"/>
      <c r="J109" s="51"/>
      <c r="K109" s="51"/>
      <c r="L109" s="51">
        <v>496</v>
      </c>
      <c r="M109" s="51">
        <v>450</v>
      </c>
      <c r="N109" s="51">
        <v>496</v>
      </c>
      <c r="O109" s="51">
        <v>450</v>
      </c>
      <c r="P109" s="51">
        <v>450</v>
      </c>
      <c r="Q109" s="51">
        <v>496</v>
      </c>
      <c r="R109" s="51">
        <v>496</v>
      </c>
      <c r="S109" s="51">
        <v>450</v>
      </c>
      <c r="T109" s="51">
        <v>496</v>
      </c>
      <c r="U109" s="51">
        <v>450</v>
      </c>
      <c r="V109" s="51">
        <v>496</v>
      </c>
      <c r="W109" s="51">
        <v>450</v>
      </c>
      <c r="X109" s="51"/>
      <c r="Y109" s="51">
        <f t="shared" si="19"/>
        <v>5676</v>
      </c>
      <c r="Z109" s="51">
        <v>6000</v>
      </c>
      <c r="AA109" s="73">
        <v>6000</v>
      </c>
      <c r="AB109" s="62"/>
    </row>
    <row r="110" spans="1:28" x14ac:dyDescent="0.3">
      <c r="A110" s="50"/>
      <c r="B110" s="50"/>
      <c r="C110" s="50"/>
      <c r="D110" s="50"/>
      <c r="E110" s="50"/>
      <c r="F110" s="50"/>
      <c r="G110" s="50" t="s">
        <v>171</v>
      </c>
      <c r="H110" s="51"/>
      <c r="I110" s="51"/>
      <c r="J110" s="51"/>
      <c r="K110" s="51"/>
      <c r="L110" s="51">
        <v>300</v>
      </c>
      <c r="M110" s="51">
        <v>0</v>
      </c>
      <c r="N110" s="51">
        <v>0</v>
      </c>
      <c r="O110" s="51">
        <v>0</v>
      </c>
      <c r="P110" s="51">
        <v>0</v>
      </c>
      <c r="Q110" s="51">
        <v>0</v>
      </c>
      <c r="R110" s="51">
        <v>0</v>
      </c>
      <c r="S110" s="51">
        <v>0</v>
      </c>
      <c r="T110" s="51">
        <v>0</v>
      </c>
      <c r="U110" s="51">
        <v>0</v>
      </c>
      <c r="V110" s="51">
        <v>0</v>
      </c>
      <c r="W110" s="51">
        <v>800</v>
      </c>
      <c r="X110" s="51"/>
      <c r="Y110" s="51">
        <f t="shared" si="19"/>
        <v>1100</v>
      </c>
      <c r="Z110" s="51">
        <v>3500</v>
      </c>
      <c r="AA110" s="73">
        <v>2500</v>
      </c>
      <c r="AB110" s="62" t="s">
        <v>258</v>
      </c>
    </row>
    <row r="111" spans="1:28" x14ac:dyDescent="0.3">
      <c r="A111" s="50"/>
      <c r="B111" s="50"/>
      <c r="C111" s="50"/>
      <c r="D111" s="50"/>
      <c r="E111" s="50"/>
      <c r="F111" s="50"/>
      <c r="G111" s="50" t="s">
        <v>172</v>
      </c>
      <c r="H111" s="51"/>
      <c r="I111" s="51"/>
      <c r="J111" s="51"/>
      <c r="K111" s="51"/>
      <c r="L111" s="51">
        <v>0</v>
      </c>
      <c r="M111" s="51">
        <v>0</v>
      </c>
      <c r="N111" s="51">
        <v>389</v>
      </c>
      <c r="O111" s="51">
        <v>125</v>
      </c>
      <c r="P111" s="51">
        <v>250</v>
      </c>
      <c r="Q111" s="51">
        <v>0</v>
      </c>
      <c r="R111" s="51">
        <v>0</v>
      </c>
      <c r="S111" s="51">
        <v>0</v>
      </c>
      <c r="T111" s="51">
        <v>560</v>
      </c>
      <c r="U111" s="51">
        <v>0</v>
      </c>
      <c r="V111" s="51">
        <v>125</v>
      </c>
      <c r="W111" s="51">
        <v>465</v>
      </c>
      <c r="X111" s="51"/>
      <c r="Y111" s="51">
        <f t="shared" si="19"/>
        <v>1914</v>
      </c>
      <c r="Z111" s="51">
        <v>2500</v>
      </c>
      <c r="AA111" s="73">
        <v>2500</v>
      </c>
      <c r="AB111" s="62"/>
    </row>
    <row r="112" spans="1:28" ht="21.6" x14ac:dyDescent="0.3">
      <c r="A112" s="50"/>
      <c r="B112" s="50"/>
      <c r="C112" s="50"/>
      <c r="D112" s="50"/>
      <c r="E112" s="50"/>
      <c r="F112" s="50"/>
      <c r="G112" s="50" t="s">
        <v>173</v>
      </c>
      <c r="H112" s="51"/>
      <c r="I112" s="51"/>
      <c r="J112" s="51"/>
      <c r="K112" s="51"/>
      <c r="L112" s="51">
        <v>0</v>
      </c>
      <c r="M112" s="51">
        <v>0</v>
      </c>
      <c r="N112" s="51">
        <v>0</v>
      </c>
      <c r="O112" s="51">
        <v>0</v>
      </c>
      <c r="P112" s="51">
        <v>0</v>
      </c>
      <c r="Q112" s="51">
        <v>0</v>
      </c>
      <c r="R112" s="51">
        <v>0</v>
      </c>
      <c r="S112" s="51">
        <v>0</v>
      </c>
      <c r="T112" s="51">
        <v>0</v>
      </c>
      <c r="U112" s="51">
        <v>0</v>
      </c>
      <c r="V112" s="51">
        <v>0</v>
      </c>
      <c r="W112" s="51"/>
      <c r="X112" s="51"/>
      <c r="Y112" s="51">
        <f t="shared" si="19"/>
        <v>0</v>
      </c>
      <c r="Z112" s="51">
        <v>250</v>
      </c>
      <c r="AA112" s="73">
        <v>400</v>
      </c>
      <c r="AB112" s="62" t="s">
        <v>273</v>
      </c>
    </row>
    <row r="113" spans="1:28" ht="21.6" x14ac:dyDescent="0.3">
      <c r="A113" s="50"/>
      <c r="B113" s="50"/>
      <c r="C113" s="50"/>
      <c r="D113" s="50"/>
      <c r="E113" s="50"/>
      <c r="F113" s="50"/>
      <c r="G113" s="50" t="s">
        <v>174</v>
      </c>
      <c r="H113" s="51"/>
      <c r="I113" s="51"/>
      <c r="J113" s="51"/>
      <c r="K113" s="51"/>
      <c r="L113" s="51">
        <v>305.61</v>
      </c>
      <c r="M113" s="51">
        <v>0</v>
      </c>
      <c r="N113" s="51">
        <v>611.22</v>
      </c>
      <c r="O113" s="51">
        <v>305.61</v>
      </c>
      <c r="P113" s="51">
        <v>305.61</v>
      </c>
      <c r="Q113" s="51">
        <v>414.25</v>
      </c>
      <c r="R113" s="51">
        <v>305.61</v>
      </c>
      <c r="S113" s="51">
        <v>0</v>
      </c>
      <c r="T113" s="51">
        <v>611.22</v>
      </c>
      <c r="U113" s="51">
        <v>305.61</v>
      </c>
      <c r="V113" s="51">
        <v>0</v>
      </c>
      <c r="W113" s="51">
        <v>305.61</v>
      </c>
      <c r="X113" s="51"/>
      <c r="Y113" s="51">
        <f t="shared" si="19"/>
        <v>3470.35</v>
      </c>
      <c r="Z113" s="51">
        <v>3700</v>
      </c>
      <c r="AA113" s="73">
        <v>7500</v>
      </c>
      <c r="AB113" s="62" t="s">
        <v>272</v>
      </c>
    </row>
    <row r="114" spans="1:28" ht="21.6" x14ac:dyDescent="0.3">
      <c r="A114" s="50"/>
      <c r="B114" s="50"/>
      <c r="C114" s="50"/>
      <c r="D114" s="50"/>
      <c r="E114" s="50"/>
      <c r="F114" s="50"/>
      <c r="G114" s="50" t="s">
        <v>175</v>
      </c>
      <c r="H114" s="51"/>
      <c r="I114" s="51"/>
      <c r="J114" s="51"/>
      <c r="K114" s="51"/>
      <c r="L114" s="51">
        <v>330.81</v>
      </c>
      <c r="M114" s="51">
        <v>96.32</v>
      </c>
      <c r="N114" s="51">
        <v>169.12</v>
      </c>
      <c r="O114" s="51">
        <v>97.75</v>
      </c>
      <c r="P114" s="51">
        <v>134.9</v>
      </c>
      <c r="Q114" s="51">
        <v>147.91</v>
      </c>
      <c r="R114" s="51">
        <v>325.38</v>
      </c>
      <c r="S114" s="51">
        <v>0</v>
      </c>
      <c r="T114" s="51">
        <v>265.42</v>
      </c>
      <c r="U114" s="51">
        <v>163.34</v>
      </c>
      <c r="V114" s="51">
        <v>384.91</v>
      </c>
      <c r="W114" s="51">
        <v>185.81</v>
      </c>
      <c r="X114" s="51"/>
      <c r="Y114" s="51">
        <f t="shared" si="19"/>
        <v>2301.67</v>
      </c>
      <c r="Z114" s="51">
        <v>2800</v>
      </c>
      <c r="AA114" s="73">
        <v>4000</v>
      </c>
      <c r="AB114" s="62" t="s">
        <v>271</v>
      </c>
    </row>
    <row r="115" spans="1:28" x14ac:dyDescent="0.3">
      <c r="A115" s="50"/>
      <c r="B115" s="50"/>
      <c r="C115" s="50"/>
      <c r="D115" s="50"/>
      <c r="E115" s="50"/>
      <c r="F115" s="50"/>
      <c r="G115" s="50" t="s">
        <v>176</v>
      </c>
      <c r="H115" s="51"/>
      <c r="I115" s="51"/>
      <c r="J115" s="51"/>
      <c r="K115" s="51"/>
      <c r="L115" s="51">
        <v>1549.97</v>
      </c>
      <c r="M115" s="51">
        <v>1016.67</v>
      </c>
      <c r="N115" s="51">
        <v>1015.39</v>
      </c>
      <c r="O115" s="51">
        <v>289.32</v>
      </c>
      <c r="P115" s="51">
        <v>1934.04</v>
      </c>
      <c r="Q115" s="51">
        <v>903.78</v>
      </c>
      <c r="R115" s="51">
        <v>1184.33</v>
      </c>
      <c r="S115" s="51">
        <v>443.68</v>
      </c>
      <c r="T115" s="51">
        <v>1827.36</v>
      </c>
      <c r="U115" s="51">
        <v>1086.21</v>
      </c>
      <c r="V115" s="51">
        <v>684.66</v>
      </c>
      <c r="W115" s="51">
        <v>938.47</v>
      </c>
      <c r="X115" s="51"/>
      <c r="Y115" s="51">
        <f t="shared" si="19"/>
        <v>12873.88</v>
      </c>
      <c r="Z115" s="51">
        <v>12500</v>
      </c>
      <c r="AA115" s="73">
        <v>13000</v>
      </c>
      <c r="AB115" s="62"/>
    </row>
    <row r="116" spans="1:28" ht="15" thickBot="1" x14ac:dyDescent="0.35">
      <c r="A116" s="50"/>
      <c r="B116" s="50"/>
      <c r="C116" s="50"/>
      <c r="D116" s="50"/>
      <c r="E116" s="50"/>
      <c r="F116" s="50"/>
      <c r="G116" s="50" t="s">
        <v>177</v>
      </c>
      <c r="H116" s="51"/>
      <c r="I116" s="51"/>
      <c r="J116" s="51"/>
      <c r="K116" s="51"/>
      <c r="L116" s="51">
        <v>0</v>
      </c>
      <c r="M116" s="51">
        <v>0</v>
      </c>
      <c r="N116" s="51">
        <v>188.42</v>
      </c>
      <c r="O116" s="51">
        <v>1763.16</v>
      </c>
      <c r="P116" s="51">
        <v>0</v>
      </c>
      <c r="Q116" s="51">
        <v>82</v>
      </c>
      <c r="R116" s="51">
        <v>88</v>
      </c>
      <c r="S116" s="51">
        <v>0</v>
      </c>
      <c r="T116" s="51">
        <v>3276</v>
      </c>
      <c r="U116" s="51">
        <v>0</v>
      </c>
      <c r="V116" s="51">
        <v>0</v>
      </c>
      <c r="W116" s="51">
        <v>2528.17</v>
      </c>
      <c r="X116" s="51"/>
      <c r="Y116" s="51">
        <f t="shared" si="19"/>
        <v>7925.75</v>
      </c>
      <c r="Z116" s="51">
        <v>8500</v>
      </c>
      <c r="AA116" s="73">
        <v>8500</v>
      </c>
      <c r="AB116" s="62"/>
    </row>
    <row r="117" spans="1:28" ht="15" thickBot="1" x14ac:dyDescent="0.35">
      <c r="A117" s="50"/>
      <c r="B117" s="50"/>
      <c r="C117" s="50"/>
      <c r="D117" s="50"/>
      <c r="E117" s="50"/>
      <c r="F117" s="50" t="s">
        <v>178</v>
      </c>
      <c r="G117" s="50"/>
      <c r="H117" s="53"/>
      <c r="I117" s="53"/>
      <c r="J117" s="53"/>
      <c r="K117" s="53"/>
      <c r="L117" s="53">
        <f t="shared" ref="L117:W117" si="20">ROUND(SUM(L105:L116),5)</f>
        <v>6115.43</v>
      </c>
      <c r="M117" s="53">
        <f t="shared" si="20"/>
        <v>1613.99</v>
      </c>
      <c r="N117" s="53">
        <f t="shared" si="20"/>
        <v>3615.42</v>
      </c>
      <c r="O117" s="53">
        <f t="shared" si="20"/>
        <v>5258.84</v>
      </c>
      <c r="P117" s="53">
        <f t="shared" si="20"/>
        <v>4034.75</v>
      </c>
      <c r="Q117" s="53">
        <f t="shared" si="20"/>
        <v>2541.6799999999998</v>
      </c>
      <c r="R117" s="53">
        <f t="shared" si="20"/>
        <v>5173.17</v>
      </c>
      <c r="S117" s="53">
        <f t="shared" si="20"/>
        <v>1483.68</v>
      </c>
      <c r="T117" s="53">
        <f t="shared" si="20"/>
        <v>8267.5</v>
      </c>
      <c r="U117" s="53">
        <f t="shared" si="20"/>
        <v>4524.29</v>
      </c>
      <c r="V117" s="53">
        <f t="shared" si="20"/>
        <v>4213.57</v>
      </c>
      <c r="W117" s="53">
        <f t="shared" si="20"/>
        <v>5863.06</v>
      </c>
      <c r="X117" s="53"/>
      <c r="Y117" s="53">
        <f t="shared" si="19"/>
        <v>52705.38</v>
      </c>
      <c r="Z117" s="53">
        <f>ROUND(SUM(Z105:Z116),5)</f>
        <v>68750</v>
      </c>
      <c r="AA117" s="78">
        <f>ROUND(SUM(AA105:AA116),5)</f>
        <v>73400</v>
      </c>
      <c r="AB117" s="64"/>
    </row>
    <row r="118" spans="1:28" x14ac:dyDescent="0.3">
      <c r="A118" s="50"/>
      <c r="B118" s="50"/>
      <c r="C118" s="50"/>
      <c r="D118" s="50"/>
      <c r="E118" s="50" t="s">
        <v>179</v>
      </c>
      <c r="F118" s="50"/>
      <c r="G118" s="50"/>
      <c r="H118" s="51"/>
      <c r="I118" s="51"/>
      <c r="J118" s="51"/>
      <c r="K118" s="51"/>
      <c r="L118" s="51">
        <f t="shared" ref="L118:W118" si="21">ROUND(L67+L71+L104+L117,5)</f>
        <v>11309.88</v>
      </c>
      <c r="M118" s="51">
        <f t="shared" si="21"/>
        <v>16749.12</v>
      </c>
      <c r="N118" s="51">
        <f t="shared" si="21"/>
        <v>12622.71</v>
      </c>
      <c r="O118" s="51">
        <f t="shared" si="21"/>
        <v>11103.24</v>
      </c>
      <c r="P118" s="51">
        <f t="shared" si="21"/>
        <v>11446.41</v>
      </c>
      <c r="Q118" s="51">
        <f t="shared" si="21"/>
        <v>10453.459999999999</v>
      </c>
      <c r="R118" s="51">
        <f t="shared" si="21"/>
        <v>11012.23</v>
      </c>
      <c r="S118" s="51">
        <f t="shared" si="21"/>
        <v>6587.86</v>
      </c>
      <c r="T118" s="51">
        <f t="shared" si="21"/>
        <v>15896.94</v>
      </c>
      <c r="U118" s="51">
        <f t="shared" si="21"/>
        <v>12377.06</v>
      </c>
      <c r="V118" s="51">
        <f t="shared" si="21"/>
        <v>10661.28</v>
      </c>
      <c r="W118" s="51">
        <f t="shared" si="21"/>
        <v>10720.98</v>
      </c>
      <c r="X118" s="51"/>
      <c r="Y118" s="51">
        <f t="shared" si="19"/>
        <v>140941.17000000001</v>
      </c>
      <c r="Z118" s="51">
        <f>ROUND(Z67+Z71+Z104+Z117,5)</f>
        <v>248400</v>
      </c>
      <c r="AA118" s="60">
        <f>ROUND(AA67+AA71+AA104+AA117,5)</f>
        <v>255150</v>
      </c>
      <c r="AB118" s="62"/>
    </row>
    <row r="119" spans="1:28" x14ac:dyDescent="0.3">
      <c r="A119" s="50"/>
      <c r="B119" s="50"/>
      <c r="C119" s="50"/>
      <c r="D119" s="50"/>
      <c r="E119" s="50" t="s">
        <v>180</v>
      </c>
      <c r="F119" s="50"/>
      <c r="G119" s="50"/>
      <c r="H119" s="51"/>
      <c r="I119" s="51"/>
      <c r="J119" s="51"/>
      <c r="K119" s="51"/>
      <c r="L119" s="51"/>
      <c r="M119" s="51"/>
      <c r="N119" s="51"/>
      <c r="O119" s="51"/>
      <c r="P119" s="51"/>
      <c r="Q119" s="51"/>
      <c r="R119" s="51"/>
      <c r="S119" s="51"/>
      <c r="T119" s="51"/>
      <c r="U119" s="51"/>
      <c r="V119" s="51"/>
      <c r="W119" s="51"/>
      <c r="X119" s="51"/>
      <c r="Y119" s="51"/>
      <c r="Z119" s="51"/>
      <c r="AA119" s="60"/>
      <c r="AB119" s="62"/>
    </row>
    <row r="120" spans="1:28" x14ac:dyDescent="0.3">
      <c r="A120" s="50"/>
      <c r="B120" s="50"/>
      <c r="C120" s="50"/>
      <c r="D120" s="50"/>
      <c r="E120" s="50"/>
      <c r="F120" s="50" t="s">
        <v>181</v>
      </c>
      <c r="G120" s="50"/>
      <c r="H120" s="51"/>
      <c r="I120" s="51"/>
      <c r="J120" s="51"/>
      <c r="K120" s="51"/>
      <c r="L120" s="51"/>
      <c r="M120" s="51"/>
      <c r="N120" s="51"/>
      <c r="O120" s="51"/>
      <c r="P120" s="51"/>
      <c r="Q120" s="51"/>
      <c r="R120" s="51"/>
      <c r="S120" s="51"/>
      <c r="T120" s="51"/>
      <c r="U120" s="51"/>
      <c r="V120" s="51"/>
      <c r="W120" s="51"/>
      <c r="X120" s="51"/>
      <c r="Y120" s="51"/>
      <c r="Z120" s="51"/>
      <c r="AA120" s="60"/>
      <c r="AB120" s="62"/>
    </row>
    <row r="121" spans="1:28" ht="22.2" thickBot="1" x14ac:dyDescent="0.35">
      <c r="A121" s="50"/>
      <c r="B121" s="50"/>
      <c r="C121" s="50"/>
      <c r="D121" s="50"/>
      <c r="E121" s="50"/>
      <c r="F121" s="50"/>
      <c r="G121" s="50" t="s">
        <v>182</v>
      </c>
      <c r="H121" s="52"/>
      <c r="I121" s="52"/>
      <c r="J121" s="52"/>
      <c r="K121" s="52"/>
      <c r="L121" s="52">
        <v>0</v>
      </c>
      <c r="M121" s="52">
        <v>0</v>
      </c>
      <c r="N121" s="52">
        <v>0</v>
      </c>
      <c r="O121" s="52">
        <v>0</v>
      </c>
      <c r="P121" s="52">
        <v>0</v>
      </c>
      <c r="Q121" s="52">
        <v>0</v>
      </c>
      <c r="R121" s="52">
        <v>0</v>
      </c>
      <c r="S121" s="52">
        <v>0</v>
      </c>
      <c r="T121" s="52">
        <v>0</v>
      </c>
      <c r="U121" s="52">
        <v>0</v>
      </c>
      <c r="V121" s="52">
        <v>0</v>
      </c>
      <c r="W121" s="52">
        <v>50812.91</v>
      </c>
      <c r="X121" s="52"/>
      <c r="Y121" s="52">
        <f>ROUND(SUM(H121:X121),5)</f>
        <v>50812.91</v>
      </c>
      <c r="Z121" s="52">
        <v>0</v>
      </c>
      <c r="AA121" s="59">
        <v>0</v>
      </c>
      <c r="AB121" s="63" t="s">
        <v>208</v>
      </c>
    </row>
    <row r="122" spans="1:28" x14ac:dyDescent="0.3">
      <c r="A122" s="50"/>
      <c r="B122" s="50"/>
      <c r="C122" s="50"/>
      <c r="D122" s="50"/>
      <c r="E122" s="50"/>
      <c r="F122" s="50" t="s">
        <v>183</v>
      </c>
      <c r="G122" s="50"/>
      <c r="H122" s="51"/>
      <c r="I122" s="51"/>
      <c r="J122" s="51"/>
      <c r="K122" s="51"/>
      <c r="L122" s="51">
        <f t="shared" ref="L122:W122" si="22">ROUND(SUM(L120:L121),5)</f>
        <v>0</v>
      </c>
      <c r="M122" s="51">
        <f t="shared" si="22"/>
        <v>0</v>
      </c>
      <c r="N122" s="51">
        <f t="shared" si="22"/>
        <v>0</v>
      </c>
      <c r="O122" s="51">
        <f t="shared" si="22"/>
        <v>0</v>
      </c>
      <c r="P122" s="51">
        <f t="shared" si="22"/>
        <v>0</v>
      </c>
      <c r="Q122" s="51">
        <f t="shared" si="22"/>
        <v>0</v>
      </c>
      <c r="R122" s="51">
        <f t="shared" si="22"/>
        <v>0</v>
      </c>
      <c r="S122" s="51">
        <f t="shared" si="22"/>
        <v>0</v>
      </c>
      <c r="T122" s="51">
        <f t="shared" si="22"/>
        <v>0</v>
      </c>
      <c r="U122" s="51">
        <f t="shared" si="22"/>
        <v>0</v>
      </c>
      <c r="V122" s="51">
        <f t="shared" si="22"/>
        <v>0</v>
      </c>
      <c r="W122" s="51">
        <f t="shared" si="22"/>
        <v>50812.91</v>
      </c>
      <c r="X122" s="51"/>
      <c r="Y122" s="51">
        <f>ROUND(SUM(H122:X122),5)</f>
        <v>50812.91</v>
      </c>
      <c r="Z122" s="51">
        <f>ROUND(SUM(Z120:Z121),5)</f>
        <v>0</v>
      </c>
      <c r="AA122" s="60">
        <f>ROUND(SUM(AA120:AA121),5)</f>
        <v>0</v>
      </c>
      <c r="AB122" s="62"/>
    </row>
    <row r="123" spans="1:28" ht="15" thickBot="1" x14ac:dyDescent="0.35">
      <c r="A123" s="50"/>
      <c r="B123" s="50"/>
      <c r="C123" s="50"/>
      <c r="D123" s="50"/>
      <c r="E123" s="50"/>
      <c r="F123" s="50" t="s">
        <v>184</v>
      </c>
      <c r="G123" s="50"/>
      <c r="H123" s="52"/>
      <c r="I123" s="52"/>
      <c r="J123" s="52"/>
      <c r="K123" s="52"/>
      <c r="L123" s="52">
        <v>298.70999999999998</v>
      </c>
      <c r="M123" s="52">
        <v>172.26</v>
      </c>
      <c r="N123" s="52">
        <v>191.39</v>
      </c>
      <c r="O123" s="52">
        <v>0</v>
      </c>
      <c r="P123" s="52">
        <v>0</v>
      </c>
      <c r="Q123" s="52">
        <v>689.18</v>
      </c>
      <c r="R123" s="52">
        <v>484.71</v>
      </c>
      <c r="S123" s="52">
        <v>0</v>
      </c>
      <c r="T123" s="52">
        <v>357.28</v>
      </c>
      <c r="U123" s="52">
        <v>370.04</v>
      </c>
      <c r="V123" s="52">
        <v>197.78</v>
      </c>
      <c r="W123" s="52">
        <v>416.65</v>
      </c>
      <c r="X123" s="52"/>
      <c r="Y123" s="52">
        <f>ROUND(SUM(H123:X123),5)</f>
        <v>3178</v>
      </c>
      <c r="Z123" s="52">
        <v>4000</v>
      </c>
      <c r="AA123" s="74">
        <v>4000</v>
      </c>
      <c r="AB123" s="63"/>
    </row>
    <row r="124" spans="1:28" x14ac:dyDescent="0.3">
      <c r="A124" s="50"/>
      <c r="B124" s="50"/>
      <c r="C124" s="50"/>
      <c r="D124" s="50"/>
      <c r="E124" s="50" t="s">
        <v>185</v>
      </c>
      <c r="F124" s="50"/>
      <c r="G124" s="50"/>
      <c r="H124" s="51"/>
      <c r="I124" s="51"/>
      <c r="J124" s="51"/>
      <c r="K124" s="51"/>
      <c r="L124" s="51">
        <f t="shared" ref="L124:W124" si="23">ROUND(L119+SUM(L122:L123),5)</f>
        <v>298.70999999999998</v>
      </c>
      <c r="M124" s="51">
        <f t="shared" si="23"/>
        <v>172.26</v>
      </c>
      <c r="N124" s="51">
        <f t="shared" si="23"/>
        <v>191.39</v>
      </c>
      <c r="O124" s="51">
        <f t="shared" si="23"/>
        <v>0</v>
      </c>
      <c r="P124" s="51">
        <f t="shared" si="23"/>
        <v>0</v>
      </c>
      <c r="Q124" s="51">
        <f t="shared" si="23"/>
        <v>689.18</v>
      </c>
      <c r="R124" s="51">
        <f t="shared" si="23"/>
        <v>484.71</v>
      </c>
      <c r="S124" s="51">
        <f t="shared" si="23"/>
        <v>0</v>
      </c>
      <c r="T124" s="51">
        <f t="shared" si="23"/>
        <v>357.28</v>
      </c>
      <c r="U124" s="51">
        <f t="shared" si="23"/>
        <v>370.04</v>
      </c>
      <c r="V124" s="51">
        <f t="shared" si="23"/>
        <v>197.78</v>
      </c>
      <c r="W124" s="51">
        <f t="shared" si="23"/>
        <v>51229.56</v>
      </c>
      <c r="X124" s="51"/>
      <c r="Y124" s="51">
        <f>ROUND(SUM(H124:X124),5)</f>
        <v>53990.91</v>
      </c>
      <c r="Z124" s="51">
        <f>ROUND(Z119+SUM(Z122:Z123),5)</f>
        <v>4000</v>
      </c>
      <c r="AA124" s="60">
        <f>ROUND(AA119+SUM(AA122:AA123),5)</f>
        <v>4000</v>
      </c>
      <c r="AB124" s="62"/>
    </row>
    <row r="125" spans="1:28" x14ac:dyDescent="0.3">
      <c r="A125" s="50"/>
      <c r="B125" s="50"/>
      <c r="C125" s="50"/>
      <c r="D125" s="50"/>
      <c r="E125" s="50" t="s">
        <v>186</v>
      </c>
      <c r="F125" s="50"/>
      <c r="G125" s="50"/>
      <c r="H125" s="51"/>
      <c r="I125" s="51"/>
      <c r="J125" s="51"/>
      <c r="K125" s="51"/>
      <c r="L125" s="51"/>
      <c r="M125" s="51"/>
      <c r="N125" s="51"/>
      <c r="O125" s="51"/>
      <c r="P125" s="51"/>
      <c r="Q125" s="51"/>
      <c r="R125" s="51"/>
      <c r="S125" s="51"/>
      <c r="T125" s="51"/>
      <c r="U125" s="51"/>
      <c r="V125" s="51"/>
      <c r="W125" s="51"/>
      <c r="X125" s="51"/>
      <c r="Y125" s="51"/>
      <c r="Z125" s="51"/>
      <c r="AA125" s="60"/>
      <c r="AB125" s="62"/>
    </row>
    <row r="126" spans="1:28" x14ac:dyDescent="0.3">
      <c r="A126" s="50"/>
      <c r="B126" s="50"/>
      <c r="C126" s="50"/>
      <c r="D126" s="50"/>
      <c r="E126" s="50"/>
      <c r="F126" s="50" t="s">
        <v>187</v>
      </c>
      <c r="G126" s="50"/>
      <c r="H126" s="51"/>
      <c r="I126" s="51"/>
      <c r="J126" s="51"/>
      <c r="K126" s="51"/>
      <c r="L126" s="51"/>
      <c r="M126" s="51"/>
      <c r="N126" s="51"/>
      <c r="O126" s="51"/>
      <c r="P126" s="51"/>
      <c r="Q126" s="51"/>
      <c r="R126" s="51"/>
      <c r="S126" s="51"/>
      <c r="T126" s="51"/>
      <c r="U126" s="51"/>
      <c r="V126" s="51"/>
      <c r="W126" s="51"/>
      <c r="X126" s="51"/>
      <c r="Y126" s="51"/>
      <c r="Z126" s="51"/>
      <c r="AA126" s="60"/>
      <c r="AB126" s="62"/>
    </row>
    <row r="127" spans="1:28" x14ac:dyDescent="0.3">
      <c r="A127" s="50"/>
      <c r="B127" s="50"/>
      <c r="C127" s="50"/>
      <c r="D127" s="50"/>
      <c r="E127" s="50"/>
      <c r="F127" s="50"/>
      <c r="G127" s="50" t="s">
        <v>204</v>
      </c>
      <c r="H127" s="51"/>
      <c r="I127" s="51"/>
      <c r="J127" s="51"/>
      <c r="K127" s="51"/>
      <c r="L127" s="51">
        <v>0</v>
      </c>
      <c r="M127" s="51">
        <v>0</v>
      </c>
      <c r="N127" s="51">
        <v>0</v>
      </c>
      <c r="O127" s="51">
        <v>0</v>
      </c>
      <c r="P127" s="51">
        <v>0</v>
      </c>
      <c r="Q127" s="51">
        <v>0</v>
      </c>
      <c r="R127" s="51">
        <v>0</v>
      </c>
      <c r="S127" s="51">
        <v>0</v>
      </c>
      <c r="T127" s="51">
        <v>0</v>
      </c>
      <c r="U127" s="51">
        <v>0</v>
      </c>
      <c r="V127" s="51">
        <v>0</v>
      </c>
      <c r="W127" s="51">
        <v>0</v>
      </c>
      <c r="X127" s="51"/>
      <c r="Y127" s="51">
        <f>ROUND(SUM(H127:X127),5)</f>
        <v>0</v>
      </c>
      <c r="Z127" s="51">
        <v>100000</v>
      </c>
      <c r="AA127" s="73">
        <v>100000</v>
      </c>
      <c r="AB127" s="62"/>
    </row>
    <row r="128" spans="1:28" x14ac:dyDescent="0.3">
      <c r="A128" s="50"/>
      <c r="B128" s="50"/>
      <c r="C128" s="50"/>
      <c r="D128" s="50"/>
      <c r="E128" s="50"/>
      <c r="F128" s="50"/>
      <c r="G128" s="50" t="s">
        <v>205</v>
      </c>
      <c r="H128" s="51"/>
      <c r="I128" s="51"/>
      <c r="J128" s="51"/>
      <c r="K128" s="51"/>
      <c r="L128" s="51">
        <v>0</v>
      </c>
      <c r="M128" s="51">
        <v>0</v>
      </c>
      <c r="N128" s="51">
        <v>0</v>
      </c>
      <c r="O128" s="51">
        <v>0</v>
      </c>
      <c r="P128" s="51">
        <v>0</v>
      </c>
      <c r="Q128" s="51">
        <v>0</v>
      </c>
      <c r="R128" s="51">
        <v>0</v>
      </c>
      <c r="S128" s="51">
        <v>0</v>
      </c>
      <c r="T128" s="51">
        <v>0</v>
      </c>
      <c r="U128" s="51">
        <v>0</v>
      </c>
      <c r="V128" s="51">
        <v>0</v>
      </c>
      <c r="W128" s="51">
        <v>0</v>
      </c>
      <c r="X128" s="51"/>
      <c r="Y128" s="51">
        <f>ROUND(SUM(H128:X128),5)</f>
        <v>0</v>
      </c>
      <c r="Z128" s="51">
        <v>6000</v>
      </c>
      <c r="AA128" s="73">
        <v>6000</v>
      </c>
      <c r="AB128" s="62"/>
    </row>
    <row r="129" spans="1:28" x14ac:dyDescent="0.3">
      <c r="A129" s="50"/>
      <c r="B129" s="50"/>
      <c r="C129" s="50"/>
      <c r="D129" s="50"/>
      <c r="E129" s="50"/>
      <c r="F129" s="50"/>
      <c r="G129" s="50" t="s">
        <v>188</v>
      </c>
      <c r="H129" s="51"/>
      <c r="I129" s="51"/>
      <c r="J129" s="51"/>
      <c r="K129" s="51"/>
      <c r="L129" s="51">
        <v>0</v>
      </c>
      <c r="M129" s="51">
        <v>0</v>
      </c>
      <c r="N129" s="51">
        <v>0</v>
      </c>
      <c r="O129" s="51">
        <v>0</v>
      </c>
      <c r="P129" s="51">
        <v>0</v>
      </c>
      <c r="Q129" s="51">
        <v>0</v>
      </c>
      <c r="R129" s="51">
        <v>0</v>
      </c>
      <c r="S129" s="51">
        <v>0</v>
      </c>
      <c r="T129" s="51">
        <v>0</v>
      </c>
      <c r="U129" s="51">
        <v>0</v>
      </c>
      <c r="V129" s="51">
        <v>0</v>
      </c>
      <c r="W129" s="51">
        <v>0</v>
      </c>
      <c r="X129" s="51"/>
      <c r="Y129" s="51">
        <f>ROUND(SUM(H129:X129),5)</f>
        <v>0</v>
      </c>
      <c r="Z129" s="51">
        <v>7500</v>
      </c>
      <c r="AA129" s="73">
        <v>7500</v>
      </c>
      <c r="AB129" s="62"/>
    </row>
    <row r="130" spans="1:28" ht="15" thickBot="1" x14ac:dyDescent="0.35">
      <c r="A130" s="50"/>
      <c r="B130" s="50"/>
      <c r="C130" s="50"/>
      <c r="D130" s="50"/>
      <c r="E130" s="50"/>
      <c r="F130" s="50"/>
      <c r="G130" s="50" t="s">
        <v>245</v>
      </c>
      <c r="H130" s="52"/>
      <c r="I130" s="52"/>
      <c r="J130" s="52"/>
      <c r="K130" s="52"/>
      <c r="L130" s="52">
        <v>0</v>
      </c>
      <c r="M130" s="52">
        <v>0</v>
      </c>
      <c r="N130" s="52">
        <v>0</v>
      </c>
      <c r="O130" s="52">
        <v>0</v>
      </c>
      <c r="P130" s="52">
        <v>0</v>
      </c>
      <c r="Q130" s="52">
        <v>0</v>
      </c>
      <c r="R130" s="52">
        <v>0</v>
      </c>
      <c r="S130" s="52">
        <v>0</v>
      </c>
      <c r="T130" s="52">
        <v>0</v>
      </c>
      <c r="U130" s="52">
        <v>0</v>
      </c>
      <c r="V130" s="52">
        <v>0</v>
      </c>
      <c r="W130" s="52">
        <v>0</v>
      </c>
      <c r="X130" s="52"/>
      <c r="Y130" s="52">
        <f>ROUND(SUM(H130:X130),5)</f>
        <v>0</v>
      </c>
      <c r="Z130" s="52">
        <v>6000</v>
      </c>
      <c r="AA130" s="74">
        <v>6000</v>
      </c>
      <c r="AB130" s="63"/>
    </row>
    <row r="131" spans="1:28" x14ac:dyDescent="0.3">
      <c r="A131" s="50"/>
      <c r="B131" s="50"/>
      <c r="C131" s="50"/>
      <c r="D131" s="50"/>
      <c r="E131" s="50"/>
      <c r="F131" s="50" t="s">
        <v>189</v>
      </c>
      <c r="G131" s="50"/>
      <c r="H131" s="51"/>
      <c r="I131" s="51"/>
      <c r="J131" s="51"/>
      <c r="K131" s="51"/>
      <c r="L131" s="51">
        <f t="shared" ref="L131:W131" si="24">ROUND(SUM(L126:L130),5)</f>
        <v>0</v>
      </c>
      <c r="M131" s="51">
        <f t="shared" si="24"/>
        <v>0</v>
      </c>
      <c r="N131" s="51">
        <f t="shared" si="24"/>
        <v>0</v>
      </c>
      <c r="O131" s="51">
        <f t="shared" si="24"/>
        <v>0</v>
      </c>
      <c r="P131" s="51">
        <f t="shared" si="24"/>
        <v>0</v>
      </c>
      <c r="Q131" s="51">
        <f t="shared" si="24"/>
        <v>0</v>
      </c>
      <c r="R131" s="51">
        <f t="shared" si="24"/>
        <v>0</v>
      </c>
      <c r="S131" s="51">
        <f t="shared" si="24"/>
        <v>0</v>
      </c>
      <c r="T131" s="51">
        <f t="shared" si="24"/>
        <v>0</v>
      </c>
      <c r="U131" s="51">
        <f t="shared" si="24"/>
        <v>0</v>
      </c>
      <c r="V131" s="51">
        <f t="shared" si="24"/>
        <v>0</v>
      </c>
      <c r="W131" s="51">
        <f t="shared" si="24"/>
        <v>0</v>
      </c>
      <c r="X131" s="51"/>
      <c r="Y131" s="51">
        <f>ROUND(SUM(H131:X131),5)</f>
        <v>0</v>
      </c>
      <c r="Z131" s="51">
        <f>ROUND(SUM(Z126:Z130),5)</f>
        <v>119500</v>
      </c>
      <c r="AA131" s="60">
        <f>ROUND(SUM(AA126:AA130),5)</f>
        <v>119500</v>
      </c>
      <c r="AB131" s="62"/>
    </row>
    <row r="132" spans="1:28" x14ac:dyDescent="0.3">
      <c r="A132" s="50"/>
      <c r="B132" s="50"/>
      <c r="C132" s="50"/>
      <c r="D132" s="50"/>
      <c r="E132" s="50"/>
      <c r="F132" s="50" t="s">
        <v>190</v>
      </c>
      <c r="G132" s="50"/>
      <c r="H132" s="51"/>
      <c r="I132" s="51"/>
      <c r="J132" s="51"/>
      <c r="K132" s="51"/>
      <c r="L132" s="51"/>
      <c r="M132" s="51"/>
      <c r="N132" s="51"/>
      <c r="O132" s="51"/>
      <c r="P132" s="51"/>
      <c r="Q132" s="51"/>
      <c r="R132" s="51"/>
      <c r="S132" s="51"/>
      <c r="T132" s="51"/>
      <c r="U132" s="51"/>
      <c r="V132" s="51"/>
      <c r="W132" s="51"/>
      <c r="X132" s="51"/>
      <c r="Y132" s="51"/>
      <c r="Z132" s="51"/>
      <c r="AA132" s="73"/>
      <c r="AB132" s="62"/>
    </row>
    <row r="133" spans="1:28" ht="15" thickBot="1" x14ac:dyDescent="0.35">
      <c r="A133" s="50"/>
      <c r="B133" s="50"/>
      <c r="C133" s="50"/>
      <c r="D133" s="50"/>
      <c r="E133" s="50"/>
      <c r="F133" s="50"/>
      <c r="G133" s="50" t="s">
        <v>191</v>
      </c>
      <c r="H133" s="52"/>
      <c r="I133" s="52"/>
      <c r="J133" s="52"/>
      <c r="K133" s="52"/>
      <c r="L133" s="52">
        <v>0</v>
      </c>
      <c r="M133" s="52">
        <v>0</v>
      </c>
      <c r="N133" s="52">
        <v>5379.38</v>
      </c>
      <c r="O133" s="52">
        <v>0</v>
      </c>
      <c r="P133" s="52">
        <v>0</v>
      </c>
      <c r="Q133" s="52">
        <v>0</v>
      </c>
      <c r="R133" s="52">
        <v>0</v>
      </c>
      <c r="S133" s="52">
        <v>0</v>
      </c>
      <c r="T133" s="52">
        <v>0</v>
      </c>
      <c r="U133" s="52">
        <v>0</v>
      </c>
      <c r="V133" s="52">
        <v>0</v>
      </c>
      <c r="W133" s="52">
        <v>0</v>
      </c>
      <c r="X133" s="52"/>
      <c r="Y133" s="52">
        <f>ROUND(SUM(H133:X133),5)</f>
        <v>5379.38</v>
      </c>
      <c r="Z133" s="52">
        <v>150000</v>
      </c>
      <c r="AA133" s="74">
        <v>150000</v>
      </c>
      <c r="AB133" s="63" t="s">
        <v>257</v>
      </c>
    </row>
    <row r="134" spans="1:28" x14ac:dyDescent="0.3">
      <c r="A134" s="50"/>
      <c r="B134" s="50"/>
      <c r="C134" s="50"/>
      <c r="D134" s="50"/>
      <c r="E134" s="50"/>
      <c r="F134" s="50" t="s">
        <v>192</v>
      </c>
      <c r="G134" s="50"/>
      <c r="H134" s="51"/>
      <c r="I134" s="51"/>
      <c r="J134" s="51"/>
      <c r="K134" s="51"/>
      <c r="L134" s="51">
        <f t="shared" ref="L134:W134" si="25">ROUND(SUM(L132:L133),5)</f>
        <v>0</v>
      </c>
      <c r="M134" s="51">
        <f t="shared" si="25"/>
        <v>0</v>
      </c>
      <c r="N134" s="51">
        <f t="shared" si="25"/>
        <v>5379.38</v>
      </c>
      <c r="O134" s="51">
        <f t="shared" si="25"/>
        <v>0</v>
      </c>
      <c r="P134" s="51">
        <f t="shared" si="25"/>
        <v>0</v>
      </c>
      <c r="Q134" s="51">
        <f t="shared" si="25"/>
        <v>0</v>
      </c>
      <c r="R134" s="51">
        <f t="shared" si="25"/>
        <v>0</v>
      </c>
      <c r="S134" s="51">
        <f t="shared" si="25"/>
        <v>0</v>
      </c>
      <c r="T134" s="51">
        <f t="shared" si="25"/>
        <v>0</v>
      </c>
      <c r="U134" s="51">
        <f t="shared" si="25"/>
        <v>0</v>
      </c>
      <c r="V134" s="51">
        <f t="shared" si="25"/>
        <v>0</v>
      </c>
      <c r="W134" s="51">
        <f t="shared" si="25"/>
        <v>0</v>
      </c>
      <c r="X134" s="51"/>
      <c r="Y134" s="51">
        <f>ROUND(SUM(H134:X134),5)</f>
        <v>5379.38</v>
      </c>
      <c r="Z134" s="51">
        <f>ROUND(SUM(Z132:Z133),5)</f>
        <v>150000</v>
      </c>
      <c r="AA134" s="60">
        <f>ROUND(SUM(AA132:AA133),5)</f>
        <v>150000</v>
      </c>
      <c r="AB134" s="62"/>
    </row>
    <row r="135" spans="1:28" x14ac:dyDescent="0.3">
      <c r="A135" s="50"/>
      <c r="B135" s="50"/>
      <c r="C135" s="50"/>
      <c r="D135" s="50"/>
      <c r="E135" s="50"/>
      <c r="F135" s="50" t="s">
        <v>193</v>
      </c>
      <c r="G135" s="50"/>
      <c r="H135" s="51"/>
      <c r="I135" s="51"/>
      <c r="J135" s="51"/>
      <c r="K135" s="51"/>
      <c r="L135" s="51"/>
      <c r="M135" s="51"/>
      <c r="N135" s="51"/>
      <c r="O135" s="51"/>
      <c r="P135" s="51"/>
      <c r="Q135" s="51"/>
      <c r="R135" s="51"/>
      <c r="S135" s="51"/>
      <c r="T135" s="51"/>
      <c r="U135" s="51"/>
      <c r="V135" s="51"/>
      <c r="W135" s="51"/>
      <c r="X135" s="51"/>
      <c r="Y135" s="51"/>
      <c r="Z135" s="51"/>
      <c r="AA135" s="60"/>
      <c r="AB135" s="62"/>
    </row>
    <row r="136" spans="1:28" x14ac:dyDescent="0.3">
      <c r="A136" s="50"/>
      <c r="B136" s="50"/>
      <c r="C136" s="50"/>
      <c r="D136" s="50"/>
      <c r="E136" s="50"/>
      <c r="F136" s="50"/>
      <c r="G136" s="50" t="s">
        <v>194</v>
      </c>
      <c r="H136" s="51"/>
      <c r="I136" s="51"/>
      <c r="J136" s="51"/>
      <c r="K136" s="51"/>
      <c r="L136" s="51">
        <v>0</v>
      </c>
      <c r="M136" s="51">
        <v>0</v>
      </c>
      <c r="N136" s="51">
        <v>0</v>
      </c>
      <c r="O136" s="51">
        <v>0</v>
      </c>
      <c r="P136" s="51">
        <v>0</v>
      </c>
      <c r="Q136" s="51">
        <v>0</v>
      </c>
      <c r="R136" s="51">
        <v>0</v>
      </c>
      <c r="S136" s="51">
        <v>0</v>
      </c>
      <c r="T136" s="51">
        <v>9137.67</v>
      </c>
      <c r="U136" s="51">
        <v>0</v>
      </c>
      <c r="V136" s="51">
        <v>0</v>
      </c>
      <c r="W136" s="51">
        <v>0</v>
      </c>
      <c r="X136" s="51"/>
      <c r="Y136" s="51">
        <f>ROUND(SUM(H136:X136),5)</f>
        <v>9137.67</v>
      </c>
      <c r="Z136" s="51">
        <v>75000</v>
      </c>
      <c r="AA136" s="73">
        <v>60000</v>
      </c>
      <c r="AB136" s="62"/>
    </row>
    <row r="137" spans="1:28" x14ac:dyDescent="0.3">
      <c r="A137" s="50"/>
      <c r="B137" s="50"/>
      <c r="C137" s="50"/>
      <c r="D137" s="50"/>
      <c r="E137" s="50"/>
      <c r="F137" s="50"/>
      <c r="G137" s="50" t="s">
        <v>195</v>
      </c>
      <c r="H137" s="51"/>
      <c r="I137" s="51"/>
      <c r="J137" s="51"/>
      <c r="K137" s="51"/>
      <c r="L137" s="51">
        <v>0</v>
      </c>
      <c r="M137" s="51">
        <v>0</v>
      </c>
      <c r="N137" s="51">
        <v>0</v>
      </c>
      <c r="O137" s="51">
        <v>0</v>
      </c>
      <c r="P137" s="51">
        <v>0</v>
      </c>
      <c r="Q137" s="51">
        <v>0</v>
      </c>
      <c r="R137" s="51">
        <v>0</v>
      </c>
      <c r="S137" s="51">
        <v>2082.06</v>
      </c>
      <c r="T137" s="51">
        <v>0</v>
      </c>
      <c r="U137" s="51">
        <v>0</v>
      </c>
      <c r="V137" s="51">
        <v>0</v>
      </c>
      <c r="W137" s="51">
        <v>13119.14</v>
      </c>
      <c r="X137" s="51"/>
      <c r="Y137" s="51">
        <f>ROUND(SUM(H137:X137),5)</f>
        <v>15201.2</v>
      </c>
      <c r="Z137" s="51">
        <v>17000</v>
      </c>
      <c r="AA137" s="73">
        <v>17000</v>
      </c>
      <c r="AB137" s="62"/>
    </row>
    <row r="138" spans="1:28" ht="22.2" thickBot="1" x14ac:dyDescent="0.35">
      <c r="A138" s="50"/>
      <c r="B138" s="50"/>
      <c r="C138" s="50"/>
      <c r="D138" s="50"/>
      <c r="E138" s="50"/>
      <c r="F138" s="50"/>
      <c r="G138" s="50" t="s">
        <v>196</v>
      </c>
      <c r="H138" s="51"/>
      <c r="I138" s="51"/>
      <c r="J138" s="51"/>
      <c r="K138" s="51"/>
      <c r="L138" s="51">
        <v>0</v>
      </c>
      <c r="M138" s="51">
        <v>1945</v>
      </c>
      <c r="N138" s="51">
        <v>0</v>
      </c>
      <c r="O138" s="51">
        <v>0</v>
      </c>
      <c r="P138" s="51">
        <v>0</v>
      </c>
      <c r="Q138" s="51">
        <v>0</v>
      </c>
      <c r="R138" s="51">
        <v>0</v>
      </c>
      <c r="S138" s="51">
        <v>0</v>
      </c>
      <c r="T138" s="51">
        <v>0</v>
      </c>
      <c r="U138" s="51">
        <v>0</v>
      </c>
      <c r="V138" s="51">
        <v>0</v>
      </c>
      <c r="W138" s="51">
        <v>0</v>
      </c>
      <c r="X138" s="51"/>
      <c r="Y138" s="51">
        <f>ROUND(SUM(H138:X138),5)</f>
        <v>1945</v>
      </c>
      <c r="Z138" s="51">
        <v>5000</v>
      </c>
      <c r="AA138" s="73">
        <v>5000</v>
      </c>
      <c r="AB138" s="62" t="s">
        <v>260</v>
      </c>
    </row>
    <row r="139" spans="1:28" x14ac:dyDescent="0.3">
      <c r="A139" s="50"/>
      <c r="B139" s="50"/>
      <c r="C139" s="50"/>
      <c r="D139" s="50"/>
      <c r="E139" s="50"/>
      <c r="F139" s="50" t="s">
        <v>197</v>
      </c>
      <c r="G139" s="50"/>
      <c r="H139" s="54"/>
      <c r="I139" s="54"/>
      <c r="J139" s="54"/>
      <c r="K139" s="54"/>
      <c r="L139" s="54">
        <f t="shared" ref="L139:W139" si="26">ROUND(SUM(L135:L138),5)</f>
        <v>0</v>
      </c>
      <c r="M139" s="54">
        <f t="shared" si="26"/>
        <v>1945</v>
      </c>
      <c r="N139" s="54">
        <f t="shared" si="26"/>
        <v>0</v>
      </c>
      <c r="O139" s="54">
        <f t="shared" si="26"/>
        <v>0</v>
      </c>
      <c r="P139" s="54">
        <f t="shared" si="26"/>
        <v>0</v>
      </c>
      <c r="Q139" s="54">
        <f t="shared" si="26"/>
        <v>0</v>
      </c>
      <c r="R139" s="54">
        <f t="shared" si="26"/>
        <v>0</v>
      </c>
      <c r="S139" s="54">
        <f t="shared" si="26"/>
        <v>2082.06</v>
      </c>
      <c r="T139" s="54">
        <f t="shared" si="26"/>
        <v>9137.67</v>
      </c>
      <c r="U139" s="54">
        <f t="shared" si="26"/>
        <v>0</v>
      </c>
      <c r="V139" s="54">
        <f t="shared" si="26"/>
        <v>0</v>
      </c>
      <c r="W139" s="54">
        <f t="shared" si="26"/>
        <v>13119.14</v>
      </c>
      <c r="X139" s="54"/>
      <c r="Y139" s="54">
        <f>ROUND(SUM(H139:X139),5)</f>
        <v>26283.87</v>
      </c>
      <c r="Z139" s="54">
        <f>ROUND(SUM(Z135:Z138),5)</f>
        <v>97000</v>
      </c>
      <c r="AA139" s="61">
        <f>ROUND(SUM(AA135:AA138),5)</f>
        <v>82000</v>
      </c>
      <c r="AB139" s="65"/>
    </row>
    <row r="140" spans="1:28" x14ac:dyDescent="0.3">
      <c r="A140" s="50"/>
      <c r="B140" s="50"/>
      <c r="C140" s="50"/>
      <c r="D140" s="50"/>
      <c r="E140" s="50" t="s">
        <v>198</v>
      </c>
      <c r="F140" s="50"/>
      <c r="G140" s="50"/>
      <c r="H140" s="51"/>
      <c r="I140" s="51"/>
      <c r="J140" s="51"/>
      <c r="K140" s="51"/>
      <c r="L140" s="70">
        <f t="shared" ref="L140:W140" si="27">ROUND(L125+L131+L134+L139,5)</f>
        <v>0</v>
      </c>
      <c r="M140" s="70">
        <f t="shared" si="27"/>
        <v>1945</v>
      </c>
      <c r="N140" s="70">
        <f t="shared" si="27"/>
        <v>5379.38</v>
      </c>
      <c r="O140" s="70">
        <f t="shared" si="27"/>
        <v>0</v>
      </c>
      <c r="P140" s="70">
        <f t="shared" si="27"/>
        <v>0</v>
      </c>
      <c r="Q140" s="70">
        <f t="shared" si="27"/>
        <v>0</v>
      </c>
      <c r="R140" s="70">
        <f t="shared" si="27"/>
        <v>0</v>
      </c>
      <c r="S140" s="70">
        <f t="shared" si="27"/>
        <v>2082.06</v>
      </c>
      <c r="T140" s="70">
        <f t="shared" si="27"/>
        <v>9137.67</v>
      </c>
      <c r="U140" s="70">
        <f t="shared" si="27"/>
        <v>0</v>
      </c>
      <c r="V140" s="70">
        <f t="shared" si="27"/>
        <v>0</v>
      </c>
      <c r="W140" s="70">
        <f t="shared" si="27"/>
        <v>13119.14</v>
      </c>
      <c r="X140" s="70"/>
      <c r="Y140" s="70">
        <f>ROUND(SUM(H140:X140),5)</f>
        <v>31663.25</v>
      </c>
      <c r="Z140" s="70">
        <f>ROUND(Z125+Z131+Z134+Z139,5)</f>
        <v>366500</v>
      </c>
      <c r="AA140" s="79">
        <f>ROUND(AA125+AA131+AA134+AA139,5)</f>
        <v>351500</v>
      </c>
      <c r="AB140" s="71"/>
    </row>
    <row r="141" spans="1:28" ht="39.6" customHeight="1" thickBot="1" x14ac:dyDescent="0.35">
      <c r="A141" s="50"/>
      <c r="B141" s="50"/>
      <c r="C141" s="50"/>
      <c r="D141" s="50"/>
      <c r="E141" s="50" t="s">
        <v>206</v>
      </c>
      <c r="F141" s="50"/>
      <c r="G141" s="50"/>
      <c r="H141" s="51"/>
      <c r="I141" s="51"/>
      <c r="J141" s="51"/>
      <c r="K141" s="51"/>
      <c r="L141" s="69">
        <v>0</v>
      </c>
      <c r="M141" s="69">
        <v>0</v>
      </c>
      <c r="N141" s="69">
        <v>0</v>
      </c>
      <c r="O141" s="69">
        <v>0</v>
      </c>
      <c r="P141" s="69">
        <v>0</v>
      </c>
      <c r="Q141" s="69">
        <v>0</v>
      </c>
      <c r="R141" s="69">
        <v>0</v>
      </c>
      <c r="S141" s="69">
        <v>0</v>
      </c>
      <c r="T141" s="69">
        <v>0</v>
      </c>
      <c r="U141" s="69">
        <v>0</v>
      </c>
      <c r="V141" s="69">
        <v>0</v>
      </c>
      <c r="W141" s="69">
        <v>0</v>
      </c>
      <c r="X141" s="69"/>
      <c r="Y141" s="69">
        <v>0</v>
      </c>
      <c r="Z141" s="69">
        <v>177000</v>
      </c>
      <c r="AA141" s="82">
        <f>AA16+AA17+AA23+AA19</f>
        <v>226000</v>
      </c>
      <c r="AB141" s="72" t="s">
        <v>212</v>
      </c>
    </row>
    <row r="142" spans="1:28" ht="52.8" thickBot="1" x14ac:dyDescent="0.35">
      <c r="A142" s="50"/>
      <c r="B142" s="50"/>
      <c r="C142" s="50"/>
      <c r="D142" s="50"/>
      <c r="E142" s="50" t="s">
        <v>207</v>
      </c>
      <c r="F142" s="50"/>
      <c r="G142" s="50"/>
      <c r="H142" s="51"/>
      <c r="I142" s="51"/>
      <c r="J142" s="51"/>
      <c r="K142" s="51"/>
      <c r="L142" s="51">
        <v>0</v>
      </c>
      <c r="M142" s="51">
        <v>0</v>
      </c>
      <c r="N142" s="51">
        <v>0</v>
      </c>
      <c r="O142" s="51">
        <v>0</v>
      </c>
      <c r="P142" s="51">
        <v>0</v>
      </c>
      <c r="Q142" s="51">
        <v>0</v>
      </c>
      <c r="R142" s="51">
        <v>0</v>
      </c>
      <c r="S142" s="51">
        <v>0</v>
      </c>
      <c r="T142" s="51">
        <v>0</v>
      </c>
      <c r="U142" s="51">
        <v>0</v>
      </c>
      <c r="V142" s="51">
        <v>0</v>
      </c>
      <c r="W142" s="51">
        <v>0</v>
      </c>
      <c r="X142" s="51"/>
      <c r="Y142" s="51">
        <v>0</v>
      </c>
      <c r="Z142" s="51">
        <v>236020</v>
      </c>
      <c r="AA142" s="83">
        <f>245659+351500-300648-4077</f>
        <v>292434</v>
      </c>
      <c r="AB142" s="62" t="s">
        <v>266</v>
      </c>
    </row>
    <row r="143" spans="1:28" ht="15" thickBot="1" x14ac:dyDescent="0.35">
      <c r="A143" s="50"/>
      <c r="B143" s="50"/>
      <c r="C143" s="50"/>
      <c r="D143" s="50" t="s">
        <v>8</v>
      </c>
      <c r="E143" s="50"/>
      <c r="F143" s="50"/>
      <c r="G143" s="50"/>
      <c r="H143" s="53"/>
      <c r="I143" s="53"/>
      <c r="J143" s="53"/>
      <c r="K143" s="53"/>
      <c r="L143" s="53">
        <f>ROUND(L39+L66+L118+L124+L140,5)+L141+L142</f>
        <v>27999</v>
      </c>
      <c r="M143" s="53">
        <f t="shared" ref="M143:AA143" si="28">ROUND(M39+M66+M118+M124+M140,5)+M141+M142</f>
        <v>43641.53</v>
      </c>
      <c r="N143" s="53">
        <f t="shared" si="28"/>
        <v>40907.26</v>
      </c>
      <c r="O143" s="53">
        <f t="shared" si="28"/>
        <v>48192.54</v>
      </c>
      <c r="P143" s="53">
        <f t="shared" si="28"/>
        <v>32728.26</v>
      </c>
      <c r="Q143" s="53">
        <f t="shared" si="28"/>
        <v>36866.379999999997</v>
      </c>
      <c r="R143" s="53">
        <f t="shared" si="28"/>
        <v>44453.31</v>
      </c>
      <c r="S143" s="53">
        <f t="shared" si="28"/>
        <v>32567.72</v>
      </c>
      <c r="T143" s="53">
        <f t="shared" si="28"/>
        <v>51434.97</v>
      </c>
      <c r="U143" s="53">
        <f t="shared" si="28"/>
        <v>54600.480000000003</v>
      </c>
      <c r="V143" s="53">
        <f t="shared" si="28"/>
        <v>35265.449999999997</v>
      </c>
      <c r="W143" s="53">
        <f t="shared" si="28"/>
        <v>110406.32</v>
      </c>
      <c r="X143" s="53">
        <f t="shared" si="28"/>
        <v>0</v>
      </c>
      <c r="Y143" s="53">
        <f t="shared" si="28"/>
        <v>559063.22</v>
      </c>
      <c r="Z143" s="53">
        <f t="shared" si="28"/>
        <v>1445300</v>
      </c>
      <c r="AA143" s="78">
        <f t="shared" si="28"/>
        <v>1552500</v>
      </c>
      <c r="AB143" s="64"/>
    </row>
    <row r="144" spans="1:28" x14ac:dyDescent="0.3">
      <c r="A144" s="50"/>
      <c r="B144" s="50" t="s">
        <v>9</v>
      </c>
      <c r="C144" s="50"/>
      <c r="D144" s="50"/>
      <c r="E144" s="50"/>
      <c r="F144" s="50"/>
      <c r="G144" s="50"/>
      <c r="H144" s="51"/>
      <c r="I144" s="51"/>
      <c r="J144" s="51"/>
      <c r="K144" s="51"/>
      <c r="L144" s="51">
        <f t="shared" ref="L144:W144" si="29">ROUND(L2+L38-L143,5)</f>
        <v>-8841.0400000000009</v>
      </c>
      <c r="M144" s="51">
        <f t="shared" si="29"/>
        <v>-10879.27</v>
      </c>
      <c r="N144" s="51">
        <f t="shared" si="29"/>
        <v>-2325.44</v>
      </c>
      <c r="O144" s="51">
        <f t="shared" si="29"/>
        <v>43497.59</v>
      </c>
      <c r="P144" s="51">
        <f t="shared" si="29"/>
        <v>-13444.18</v>
      </c>
      <c r="Q144" s="51">
        <f t="shared" si="29"/>
        <v>210923.04</v>
      </c>
      <c r="R144" s="51">
        <f t="shared" si="29"/>
        <v>211891.47</v>
      </c>
      <c r="S144" s="51">
        <f t="shared" si="29"/>
        <v>26678.65</v>
      </c>
      <c r="T144" s="51">
        <f t="shared" si="29"/>
        <v>14025.84</v>
      </c>
      <c r="U144" s="51">
        <f t="shared" si="29"/>
        <v>42664.17</v>
      </c>
      <c r="V144" s="51">
        <f t="shared" si="29"/>
        <v>201556.38</v>
      </c>
      <c r="W144" s="51">
        <f t="shared" si="29"/>
        <v>8770.7099999999991</v>
      </c>
      <c r="X144" s="51"/>
      <c r="Y144" s="51">
        <f>ROUND(SUM(H144:X144),5)</f>
        <v>724517.92</v>
      </c>
      <c r="Z144" s="51">
        <f>ROUND(Z2+Z38-Z143,5)</f>
        <v>-366500</v>
      </c>
      <c r="AA144" s="60">
        <f>ROUND(AA2+AA38-AA143,5)</f>
        <v>-351500</v>
      </c>
      <c r="AB144" s="62"/>
    </row>
    <row r="145" spans="1:28" x14ac:dyDescent="0.3">
      <c r="A145" s="50"/>
      <c r="B145" s="50" t="s">
        <v>10</v>
      </c>
      <c r="C145" s="50"/>
      <c r="D145" s="50"/>
      <c r="E145" s="50"/>
      <c r="F145" s="50"/>
      <c r="G145" s="50"/>
      <c r="H145" s="51"/>
      <c r="I145" s="51"/>
      <c r="J145" s="51"/>
      <c r="K145" s="51"/>
      <c r="L145" s="51"/>
      <c r="M145" s="51"/>
      <c r="N145" s="51"/>
      <c r="O145" s="51"/>
      <c r="P145" s="51"/>
      <c r="Q145" s="51"/>
      <c r="R145" s="51"/>
      <c r="S145" s="51"/>
      <c r="T145" s="51"/>
      <c r="U145" s="51"/>
      <c r="V145" s="51"/>
      <c r="W145" s="51"/>
      <c r="X145" s="51"/>
      <c r="Y145" s="51"/>
      <c r="Z145" s="51"/>
      <c r="AA145" s="60"/>
      <c r="AB145" s="62"/>
    </row>
    <row r="146" spans="1:28" x14ac:dyDescent="0.3">
      <c r="A146" s="50"/>
      <c r="B146" s="50"/>
      <c r="C146" s="50" t="s">
        <v>11</v>
      </c>
      <c r="D146" s="50"/>
      <c r="E146" s="50"/>
      <c r="F146" s="50"/>
      <c r="G146" s="50"/>
      <c r="H146" s="51"/>
      <c r="I146" s="51"/>
      <c r="J146" s="51"/>
      <c r="K146" s="51"/>
      <c r="L146" s="51"/>
      <c r="M146" s="51"/>
      <c r="N146" s="51"/>
      <c r="O146" s="51"/>
      <c r="P146" s="51"/>
      <c r="Q146" s="51"/>
      <c r="R146" s="51"/>
      <c r="S146" s="51"/>
      <c r="T146" s="51"/>
      <c r="U146" s="51"/>
      <c r="V146" s="51"/>
      <c r="W146" s="51"/>
      <c r="X146" s="51"/>
      <c r="Y146" s="51"/>
      <c r="Z146" s="51"/>
      <c r="AA146" s="60"/>
      <c r="AB146" s="62"/>
    </row>
    <row r="147" spans="1:28" ht="28.2" customHeight="1" x14ac:dyDescent="0.3">
      <c r="A147" s="50"/>
      <c r="B147" s="50"/>
      <c r="C147" s="50"/>
      <c r="D147" s="50" t="s">
        <v>199</v>
      </c>
      <c r="E147" s="50"/>
      <c r="F147" s="50"/>
      <c r="G147" s="50"/>
      <c r="H147" s="51"/>
      <c r="I147" s="51"/>
      <c r="J147" s="51"/>
      <c r="K147" s="51"/>
      <c r="L147" s="51">
        <v>0</v>
      </c>
      <c r="M147" s="51">
        <v>0</v>
      </c>
      <c r="N147" s="51">
        <v>0</v>
      </c>
      <c r="O147" s="51">
        <v>0</v>
      </c>
      <c r="P147" s="51">
        <v>0</v>
      </c>
      <c r="Q147" s="51">
        <v>0</v>
      </c>
      <c r="R147" s="51">
        <v>2768.64</v>
      </c>
      <c r="S147" s="51">
        <v>0</v>
      </c>
      <c r="T147" s="51">
        <v>0</v>
      </c>
      <c r="U147" s="51">
        <v>0</v>
      </c>
      <c r="V147" s="51">
        <v>0</v>
      </c>
      <c r="W147" s="51">
        <v>0</v>
      </c>
      <c r="X147" s="51"/>
      <c r="Y147" s="51">
        <f>ROUND(SUM(H147:X147),5)</f>
        <v>2768.64</v>
      </c>
      <c r="Z147" s="51">
        <v>0</v>
      </c>
      <c r="AA147" s="60">
        <v>0</v>
      </c>
      <c r="AB147" s="62" t="s">
        <v>209</v>
      </c>
    </row>
    <row r="148" spans="1:28" ht="30.6" customHeight="1" thickBot="1" x14ac:dyDescent="0.35">
      <c r="A148" s="50"/>
      <c r="B148" s="50"/>
      <c r="C148" s="50"/>
      <c r="D148" s="50" t="s">
        <v>200</v>
      </c>
      <c r="E148" s="50"/>
      <c r="F148" s="50"/>
      <c r="G148" s="50"/>
      <c r="H148" s="51"/>
      <c r="I148" s="51"/>
      <c r="J148" s="51"/>
      <c r="K148" s="51"/>
      <c r="L148" s="51">
        <v>3379.65</v>
      </c>
      <c r="M148" s="51">
        <v>-3012.35</v>
      </c>
      <c r="N148" s="51">
        <v>-3352.29</v>
      </c>
      <c r="O148" s="51">
        <v>-8759.74</v>
      </c>
      <c r="P148" s="51">
        <v>2275.2600000000002</v>
      </c>
      <c r="Q148" s="51">
        <v>-9141.42</v>
      </c>
      <c r="R148" s="51">
        <v>-5290.7</v>
      </c>
      <c r="S148" s="51">
        <v>-9875.18</v>
      </c>
      <c r="T148" s="51">
        <v>-10281.08</v>
      </c>
      <c r="U148" s="51">
        <v>-4192.53</v>
      </c>
      <c r="V148" s="51">
        <v>3613.14</v>
      </c>
      <c r="W148" s="51">
        <v>-10762.94</v>
      </c>
      <c r="X148" s="51"/>
      <c r="Y148" s="51">
        <f>ROUND(SUM(H148:X148),5)</f>
        <v>-55400.18</v>
      </c>
      <c r="Z148" s="51">
        <v>0</v>
      </c>
      <c r="AA148" s="60">
        <v>0</v>
      </c>
      <c r="AB148" s="62" t="s">
        <v>209</v>
      </c>
    </row>
    <row r="149" spans="1:28" ht="15" thickBot="1" x14ac:dyDescent="0.35">
      <c r="A149" s="50"/>
      <c r="B149" s="50"/>
      <c r="C149" s="50" t="s">
        <v>12</v>
      </c>
      <c r="D149" s="50"/>
      <c r="E149" s="50"/>
      <c r="F149" s="50"/>
      <c r="G149" s="50"/>
      <c r="H149" s="54"/>
      <c r="I149" s="54"/>
      <c r="J149" s="54"/>
      <c r="K149" s="54"/>
      <c r="L149" s="54">
        <f t="shared" ref="L149:W149" si="30">ROUND(SUM(L146:L148),5)</f>
        <v>3379.65</v>
      </c>
      <c r="M149" s="54">
        <f t="shared" si="30"/>
        <v>-3012.35</v>
      </c>
      <c r="N149" s="54">
        <f t="shared" si="30"/>
        <v>-3352.29</v>
      </c>
      <c r="O149" s="54">
        <f t="shared" si="30"/>
        <v>-8759.74</v>
      </c>
      <c r="P149" s="54">
        <f t="shared" si="30"/>
        <v>2275.2600000000002</v>
      </c>
      <c r="Q149" s="54">
        <f t="shared" si="30"/>
        <v>-9141.42</v>
      </c>
      <c r="R149" s="54">
        <f t="shared" si="30"/>
        <v>-2522.06</v>
      </c>
      <c r="S149" s="54">
        <f t="shared" si="30"/>
        <v>-9875.18</v>
      </c>
      <c r="T149" s="54">
        <f t="shared" si="30"/>
        <v>-10281.08</v>
      </c>
      <c r="U149" s="54">
        <f t="shared" si="30"/>
        <v>-4192.53</v>
      </c>
      <c r="V149" s="54">
        <f t="shared" si="30"/>
        <v>3613.14</v>
      </c>
      <c r="W149" s="54">
        <f t="shared" si="30"/>
        <v>-10762.94</v>
      </c>
      <c r="X149" s="54"/>
      <c r="Y149" s="54">
        <f>ROUND(SUM(H149:X149),5)</f>
        <v>-52631.54</v>
      </c>
      <c r="Z149" s="54">
        <f>ROUND(SUM(Z146:Z148),5)</f>
        <v>0</v>
      </c>
      <c r="AA149" s="61">
        <f>ROUND(SUM(AA146:AA148),5)</f>
        <v>0</v>
      </c>
      <c r="AB149" s="65"/>
    </row>
    <row r="150" spans="1:28" ht="15" thickBot="1" x14ac:dyDescent="0.35">
      <c r="A150" s="50"/>
      <c r="B150" s="50" t="s">
        <v>13</v>
      </c>
      <c r="C150" s="50"/>
      <c r="D150" s="50"/>
      <c r="E150" s="50"/>
      <c r="F150" s="50"/>
      <c r="G150" s="50"/>
      <c r="H150" s="54"/>
      <c r="I150" s="54"/>
      <c r="J150" s="54"/>
      <c r="K150" s="54"/>
      <c r="L150" s="54">
        <f t="shared" ref="L150:W150" si="31">ROUND(L145+L149,5)</f>
        <v>3379.65</v>
      </c>
      <c r="M150" s="54">
        <f t="shared" si="31"/>
        <v>-3012.35</v>
      </c>
      <c r="N150" s="54">
        <f t="shared" si="31"/>
        <v>-3352.29</v>
      </c>
      <c r="O150" s="54">
        <f t="shared" si="31"/>
        <v>-8759.74</v>
      </c>
      <c r="P150" s="54">
        <f t="shared" si="31"/>
        <v>2275.2600000000002</v>
      </c>
      <c r="Q150" s="54">
        <f t="shared" si="31"/>
        <v>-9141.42</v>
      </c>
      <c r="R150" s="54">
        <f t="shared" si="31"/>
        <v>-2522.06</v>
      </c>
      <c r="S150" s="54">
        <f t="shared" si="31"/>
        <v>-9875.18</v>
      </c>
      <c r="T150" s="54">
        <f t="shared" si="31"/>
        <v>-10281.08</v>
      </c>
      <c r="U150" s="54">
        <f t="shared" si="31"/>
        <v>-4192.53</v>
      </c>
      <c r="V150" s="54">
        <f t="shared" si="31"/>
        <v>3613.14</v>
      </c>
      <c r="W150" s="54">
        <f t="shared" si="31"/>
        <v>-10762.94</v>
      </c>
      <c r="X150" s="54"/>
      <c r="Y150" s="54">
        <f>ROUND(SUM(H150:X150),5)</f>
        <v>-52631.54</v>
      </c>
      <c r="Z150" s="54">
        <f>ROUND(Z145+Z149,5)</f>
        <v>0</v>
      </c>
      <c r="AA150" s="61">
        <f>ROUND(AA145+AA149,5)</f>
        <v>0</v>
      </c>
      <c r="AB150" s="65"/>
    </row>
    <row r="151" spans="1:28" s="56" customFormat="1" ht="10.8" thickBot="1" x14ac:dyDescent="0.25">
      <c r="A151" s="50" t="s">
        <v>14</v>
      </c>
      <c r="B151" s="50"/>
      <c r="C151" s="50"/>
      <c r="D151" s="50"/>
      <c r="E151" s="50"/>
      <c r="F151" s="50"/>
      <c r="G151" s="50"/>
      <c r="H151" s="55"/>
      <c r="I151" s="55"/>
      <c r="J151" s="55"/>
      <c r="K151" s="55"/>
      <c r="L151" s="55">
        <f t="shared" ref="L151:W151" si="32">ROUND(L144+L150,5)</f>
        <v>-5461.39</v>
      </c>
      <c r="M151" s="55">
        <f t="shared" si="32"/>
        <v>-13891.62</v>
      </c>
      <c r="N151" s="55">
        <f t="shared" si="32"/>
        <v>-5677.73</v>
      </c>
      <c r="O151" s="55">
        <f t="shared" si="32"/>
        <v>34737.85</v>
      </c>
      <c r="P151" s="55">
        <f t="shared" si="32"/>
        <v>-11168.92</v>
      </c>
      <c r="Q151" s="55">
        <f t="shared" si="32"/>
        <v>201781.62</v>
      </c>
      <c r="R151" s="55">
        <f t="shared" si="32"/>
        <v>209369.41</v>
      </c>
      <c r="S151" s="55">
        <f t="shared" si="32"/>
        <v>16803.47</v>
      </c>
      <c r="T151" s="55">
        <f t="shared" si="32"/>
        <v>3744.76</v>
      </c>
      <c r="U151" s="55">
        <f t="shared" si="32"/>
        <v>38471.64</v>
      </c>
      <c r="V151" s="55">
        <f t="shared" si="32"/>
        <v>205169.52</v>
      </c>
      <c r="W151" s="55">
        <f t="shared" si="32"/>
        <v>-1992.23</v>
      </c>
      <c r="X151" s="55"/>
      <c r="Y151" s="55">
        <f>ROUND(SUM(H151:X151),5)</f>
        <v>671886.38</v>
      </c>
      <c r="Z151" s="55">
        <f>ROUND(Z144+Z150,5)</f>
        <v>-366500</v>
      </c>
      <c r="AA151" s="80">
        <f>ROUND(AA144+AA150,5)</f>
        <v>-351500</v>
      </c>
      <c r="AB151" s="66"/>
    </row>
    <row r="152" spans="1:28" ht="15" thickTop="1" x14ac:dyDescent="0.3"/>
  </sheetData>
  <pageMargins left="0.7" right="0.7" top="0.75" bottom="0.75" header="0.1" footer="0.3"/>
  <pageSetup orientation="portrait" horizontalDpi="0" verticalDpi="0" r:id="rId1"/>
  <headerFooter>
    <oddHeader>&amp;C&amp;"Arial,Bold"&amp;12 Temecula Public Cemetery District
&amp;14 Draft Budget #2
FYE 06/30/2022</oddHeader>
    <oddFooter>&amp;R&amp;"Arial,Bold"&amp;8 Page &amp;P of &amp;N</oddFooter>
  </headerFooter>
  <drawing r:id="rId2"/>
  <legacyDrawing r:id="rId3"/>
  <controls>
    <mc:AlternateContent xmlns:mc="http://schemas.openxmlformats.org/markup-compatibility/2006">
      <mc:Choice Requires="x14">
        <control shapeId="116738" r:id="rId4" name="HEADER">
          <controlPr defaultSize="0" autoLine="0" r:id="rId5">
            <anchor moveWithCells="1">
              <from>
                <xdr:col>0</xdr:col>
                <xdr:colOff>0</xdr:colOff>
                <xdr:row>0</xdr:row>
                <xdr:rowOff>0</xdr:rowOff>
              </from>
              <to>
                <xdr:col>4</xdr:col>
                <xdr:colOff>91440</xdr:colOff>
                <xdr:row>0</xdr:row>
                <xdr:rowOff>228600</xdr:rowOff>
              </to>
            </anchor>
          </controlPr>
        </control>
      </mc:Choice>
      <mc:Fallback>
        <control shapeId="116738" r:id="rId4" name="HEADER"/>
      </mc:Fallback>
    </mc:AlternateContent>
    <mc:AlternateContent xmlns:mc="http://schemas.openxmlformats.org/markup-compatibility/2006">
      <mc:Choice Requires="x14">
        <control shapeId="116737" r:id="rId6" name="FILTER">
          <controlPr defaultSize="0" autoLine="0" r:id="rId7">
            <anchor moveWithCells="1">
              <from>
                <xdr:col>0</xdr:col>
                <xdr:colOff>0</xdr:colOff>
                <xdr:row>0</xdr:row>
                <xdr:rowOff>0</xdr:rowOff>
              </from>
              <to>
                <xdr:col>4</xdr:col>
                <xdr:colOff>91440</xdr:colOff>
                <xdr:row>0</xdr:row>
                <xdr:rowOff>228600</xdr:rowOff>
              </to>
            </anchor>
          </controlPr>
        </control>
      </mc:Choice>
      <mc:Fallback>
        <control shapeId="116737" r:id="rId6" name="FILTER"/>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98C9B-8520-48A4-9747-380D49C98B93}">
  <sheetPr codeName="Sheet14"/>
  <dimension ref="A1:AB179"/>
  <sheetViews>
    <sheetView workbookViewId="0">
      <pane xSplit="7" ySplit="1" topLeftCell="L60" activePane="bottomRight" state="frozenSplit"/>
      <selection pane="topRight" activeCell="H1" sqref="H1"/>
      <selection pane="bottomLeft" activeCell="A2" sqref="A2"/>
      <selection pane="bottomRight" activeCell="A167" sqref="A167:XFD167"/>
    </sheetView>
  </sheetViews>
  <sheetFormatPr defaultRowHeight="14.4" x14ac:dyDescent="0.3"/>
  <cols>
    <col min="1" max="6" width="3" style="56" customWidth="1"/>
    <col min="7" max="7" width="22.109375" style="56" customWidth="1"/>
    <col min="8" max="9" width="7.109375" hidden="1" customWidth="1"/>
    <col min="10" max="10" width="7.88671875" hidden="1" customWidth="1"/>
    <col min="11" max="11" width="8.33203125" hidden="1" customWidth="1"/>
    <col min="12" max="12" width="7.109375" hidden="1" customWidth="1"/>
    <col min="13" max="13" width="7.5546875" hidden="1" customWidth="1"/>
    <col min="14" max="15" width="7.109375" hidden="1" customWidth="1"/>
    <col min="16" max="16" width="7.5546875" hidden="1" customWidth="1"/>
    <col min="17" max="18" width="7.88671875" hidden="1" customWidth="1"/>
    <col min="19" max="19" width="7.109375" hidden="1" customWidth="1"/>
    <col min="20" max="20" width="7.5546875" hidden="1" customWidth="1"/>
    <col min="21" max="23" width="9.5546875" hidden="1" customWidth="1"/>
    <col min="24" max="24" width="7.5546875" hidden="1" customWidth="1"/>
    <col min="25" max="25" width="16.88671875" customWidth="1"/>
    <col min="26" max="26" width="9.5546875" hidden="1" customWidth="1"/>
    <col min="27" max="27" width="9.5546875" style="110" customWidth="1"/>
    <col min="28" max="28" width="22.88671875" style="111" customWidth="1"/>
  </cols>
  <sheetData>
    <row r="1" spans="1:28" s="47" customFormat="1" ht="43.8" customHeight="1" thickBot="1" x14ac:dyDescent="0.35">
      <c r="A1" s="57"/>
      <c r="B1" s="57"/>
      <c r="C1" s="57"/>
      <c r="D1" s="57"/>
      <c r="E1" s="57"/>
      <c r="F1" s="57"/>
      <c r="G1" s="57"/>
      <c r="H1" s="58"/>
      <c r="I1" s="58"/>
      <c r="J1" s="58"/>
      <c r="K1" s="58"/>
      <c r="L1" s="58" t="s">
        <v>226</v>
      </c>
      <c r="M1" s="58" t="s">
        <v>227</v>
      </c>
      <c r="N1" s="58" t="s">
        <v>228</v>
      </c>
      <c r="O1" s="58" t="s">
        <v>229</v>
      </c>
      <c r="P1" s="58" t="s">
        <v>230</v>
      </c>
      <c r="Q1" s="58" t="s">
        <v>231</v>
      </c>
      <c r="R1" s="58" t="s">
        <v>232</v>
      </c>
      <c r="S1" s="58" t="s">
        <v>233</v>
      </c>
      <c r="T1" s="58" t="s">
        <v>234</v>
      </c>
      <c r="U1" s="58" t="s">
        <v>267</v>
      </c>
      <c r="V1" s="58" t="s">
        <v>281</v>
      </c>
      <c r="W1" s="58" t="s">
        <v>241</v>
      </c>
      <c r="X1" s="58"/>
      <c r="Y1" s="58" t="s">
        <v>282</v>
      </c>
      <c r="Z1" s="58" t="s">
        <v>280</v>
      </c>
      <c r="AA1" s="101" t="s">
        <v>246</v>
      </c>
      <c r="AB1" s="101"/>
    </row>
    <row r="2" spans="1:28" ht="15" thickTop="1" x14ac:dyDescent="0.3">
      <c r="A2" s="50"/>
      <c r="B2" s="50" t="s">
        <v>4</v>
      </c>
      <c r="C2" s="50"/>
      <c r="D2" s="50"/>
      <c r="E2" s="50"/>
      <c r="F2" s="50"/>
      <c r="G2" s="50"/>
      <c r="H2" s="51"/>
      <c r="I2" s="51"/>
      <c r="J2" s="51"/>
      <c r="K2" s="51"/>
      <c r="L2" s="51"/>
      <c r="M2" s="51"/>
      <c r="N2" s="51"/>
      <c r="O2" s="51"/>
      <c r="P2" s="51"/>
      <c r="Q2" s="51"/>
      <c r="R2" s="51"/>
      <c r="S2" s="51"/>
      <c r="T2" s="51"/>
      <c r="U2" s="51"/>
      <c r="V2" s="51"/>
      <c r="W2" s="51"/>
      <c r="X2" s="51"/>
      <c r="Y2" s="51"/>
      <c r="Z2" s="51"/>
      <c r="AA2" s="60"/>
      <c r="AB2" s="102"/>
    </row>
    <row r="3" spans="1:28" x14ac:dyDescent="0.3">
      <c r="A3" s="50"/>
      <c r="B3" s="50"/>
      <c r="C3" s="50"/>
      <c r="D3" s="50" t="s">
        <v>5</v>
      </c>
      <c r="E3" s="50"/>
      <c r="F3" s="50"/>
      <c r="G3" s="50"/>
      <c r="H3" s="51"/>
      <c r="I3" s="51"/>
      <c r="J3" s="51"/>
      <c r="K3" s="51"/>
      <c r="L3" s="51"/>
      <c r="M3" s="51"/>
      <c r="N3" s="51"/>
      <c r="O3" s="51"/>
      <c r="P3" s="51"/>
      <c r="Q3" s="51"/>
      <c r="R3" s="51"/>
      <c r="S3" s="51"/>
      <c r="T3" s="51"/>
      <c r="U3" s="51"/>
      <c r="V3" s="51"/>
      <c r="W3" s="51"/>
      <c r="X3" s="51"/>
      <c r="Y3" s="51"/>
      <c r="Z3" s="51"/>
      <c r="AA3" s="60"/>
      <c r="AB3" s="102"/>
    </row>
    <row r="4" spans="1:28" x14ac:dyDescent="0.3">
      <c r="A4" s="50"/>
      <c r="B4" s="50"/>
      <c r="C4" s="50"/>
      <c r="D4" s="50"/>
      <c r="E4" s="50" t="s">
        <v>77</v>
      </c>
      <c r="F4" s="50"/>
      <c r="G4" s="50"/>
      <c r="H4" s="51"/>
      <c r="I4" s="51"/>
      <c r="J4" s="51"/>
      <c r="K4" s="51"/>
      <c r="L4" s="51"/>
      <c r="M4" s="51"/>
      <c r="N4" s="51"/>
      <c r="O4" s="51"/>
      <c r="P4" s="51"/>
      <c r="Q4" s="51"/>
      <c r="R4" s="51"/>
      <c r="S4" s="51"/>
      <c r="T4" s="51"/>
      <c r="U4" s="51"/>
      <c r="V4" s="51"/>
      <c r="W4" s="51"/>
      <c r="X4" s="51"/>
      <c r="Y4" s="51"/>
      <c r="Z4" s="51"/>
      <c r="AA4" s="60"/>
      <c r="AB4" s="102"/>
    </row>
    <row r="5" spans="1:28" x14ac:dyDescent="0.3">
      <c r="A5" s="50"/>
      <c r="B5" s="50"/>
      <c r="C5" s="50"/>
      <c r="D5" s="50"/>
      <c r="E5" s="50"/>
      <c r="F5" s="50" t="s">
        <v>78</v>
      </c>
      <c r="G5" s="50"/>
      <c r="H5" s="51"/>
      <c r="I5" s="51"/>
      <c r="J5" s="51"/>
      <c r="K5" s="51"/>
      <c r="L5" s="51">
        <v>-4000.33</v>
      </c>
      <c r="M5" s="51">
        <v>0</v>
      </c>
      <c r="N5" s="51">
        <v>0</v>
      </c>
      <c r="O5" s="51">
        <v>0</v>
      </c>
      <c r="P5" s="51">
        <v>0</v>
      </c>
      <c r="Q5" s="51">
        <v>198022.72</v>
      </c>
      <c r="R5" s="51">
        <v>156187.59</v>
      </c>
      <c r="S5" s="51">
        <v>3095.51</v>
      </c>
      <c r="T5" s="51">
        <v>0</v>
      </c>
      <c r="U5" s="51">
        <v>66007.55</v>
      </c>
      <c r="V5" s="51">
        <v>201866.14</v>
      </c>
      <c r="W5" s="51">
        <v>13907</v>
      </c>
      <c r="X5" s="51"/>
      <c r="Y5" s="51">
        <f t="shared" ref="Y5:Y14" si="0">ROUND(SUM(H5:X5),5)</f>
        <v>635086.18000000005</v>
      </c>
      <c r="Z5" s="51">
        <v>625300</v>
      </c>
      <c r="AA5" s="60">
        <v>663000</v>
      </c>
      <c r="AB5" s="102"/>
    </row>
    <row r="6" spans="1:28" x14ac:dyDescent="0.3">
      <c r="A6" s="50"/>
      <c r="B6" s="50"/>
      <c r="C6" s="50"/>
      <c r="D6" s="50"/>
      <c r="E6" s="50"/>
      <c r="F6" s="50" t="s">
        <v>79</v>
      </c>
      <c r="G6" s="50"/>
      <c r="H6" s="51"/>
      <c r="I6" s="51"/>
      <c r="J6" s="51"/>
      <c r="K6" s="51"/>
      <c r="L6" s="51">
        <v>0</v>
      </c>
      <c r="M6" s="51">
        <v>0</v>
      </c>
      <c r="N6" s="51">
        <v>0</v>
      </c>
      <c r="O6" s="51">
        <v>25398.66</v>
      </c>
      <c r="P6" s="51">
        <v>0</v>
      </c>
      <c r="Q6" s="51">
        <v>1708.76</v>
      </c>
      <c r="R6" s="51">
        <v>0</v>
      </c>
      <c r="S6" s="51">
        <v>0</v>
      </c>
      <c r="T6" s="51">
        <v>0</v>
      </c>
      <c r="U6" s="51">
        <v>0</v>
      </c>
      <c r="V6" s="51">
        <v>0</v>
      </c>
      <c r="W6" s="51">
        <v>17730</v>
      </c>
      <c r="X6" s="51"/>
      <c r="Y6" s="51">
        <f t="shared" si="0"/>
        <v>44837.42</v>
      </c>
      <c r="Z6" s="51">
        <v>15000</v>
      </c>
      <c r="AA6" s="60">
        <v>25000</v>
      </c>
      <c r="AB6" s="102" t="s">
        <v>261</v>
      </c>
    </row>
    <row r="7" spans="1:28" x14ac:dyDescent="0.3">
      <c r="A7" s="50"/>
      <c r="B7" s="50"/>
      <c r="C7" s="50"/>
      <c r="D7" s="50"/>
      <c r="E7" s="50"/>
      <c r="F7" s="50" t="s">
        <v>80</v>
      </c>
      <c r="G7" s="50"/>
      <c r="H7" s="51"/>
      <c r="I7" s="51"/>
      <c r="J7" s="51"/>
      <c r="K7" s="51"/>
      <c r="L7" s="51">
        <v>0</v>
      </c>
      <c r="M7" s="51">
        <v>0</v>
      </c>
      <c r="N7" s="51">
        <v>0</v>
      </c>
      <c r="O7" s="51">
        <v>0</v>
      </c>
      <c r="P7" s="51">
        <v>0</v>
      </c>
      <c r="Q7" s="51">
        <v>0</v>
      </c>
      <c r="R7" s="51">
        <v>3744.8</v>
      </c>
      <c r="S7" s="51">
        <v>0</v>
      </c>
      <c r="T7" s="51">
        <v>2285.4699999999998</v>
      </c>
      <c r="U7" s="51">
        <v>0</v>
      </c>
      <c r="V7" s="51">
        <v>4035.74</v>
      </c>
      <c r="W7" s="51">
        <v>260</v>
      </c>
      <c r="X7" s="51"/>
      <c r="Y7" s="51">
        <f t="shared" si="0"/>
        <v>10326.01</v>
      </c>
      <c r="Z7" s="51">
        <v>9000</v>
      </c>
      <c r="AA7" s="60">
        <v>9600</v>
      </c>
      <c r="AB7" s="102" t="s">
        <v>261</v>
      </c>
    </row>
    <row r="8" spans="1:28" x14ac:dyDescent="0.3">
      <c r="A8" s="50"/>
      <c r="B8" s="50"/>
      <c r="C8" s="50"/>
      <c r="D8" s="50"/>
      <c r="E8" s="50"/>
      <c r="F8" s="50" t="s">
        <v>81</v>
      </c>
      <c r="G8" s="50"/>
      <c r="H8" s="51"/>
      <c r="I8" s="51"/>
      <c r="J8" s="51"/>
      <c r="K8" s="51"/>
      <c r="L8" s="51">
        <v>0</v>
      </c>
      <c r="M8" s="51">
        <v>0</v>
      </c>
      <c r="N8" s="51">
        <v>0</v>
      </c>
      <c r="O8" s="51">
        <v>0</v>
      </c>
      <c r="P8" s="51">
        <v>0</v>
      </c>
      <c r="Q8" s="51">
        <v>0</v>
      </c>
      <c r="R8" s="51">
        <v>3829.4</v>
      </c>
      <c r="S8" s="51">
        <v>0</v>
      </c>
      <c r="T8" s="51">
        <v>644.45000000000005</v>
      </c>
      <c r="U8" s="51">
        <v>0</v>
      </c>
      <c r="V8" s="51">
        <v>579.12</v>
      </c>
      <c r="W8" s="51">
        <v>2014.63</v>
      </c>
      <c r="X8" s="51"/>
      <c r="Y8" s="51">
        <f t="shared" si="0"/>
        <v>7067.6</v>
      </c>
      <c r="Z8" s="51">
        <v>3500</v>
      </c>
      <c r="AA8" s="60">
        <v>4500</v>
      </c>
      <c r="AB8" s="102" t="s">
        <v>261</v>
      </c>
    </row>
    <row r="9" spans="1:28" x14ac:dyDescent="0.3">
      <c r="A9" s="50"/>
      <c r="B9" s="50"/>
      <c r="C9" s="50"/>
      <c r="D9" s="50"/>
      <c r="E9" s="50"/>
      <c r="F9" s="50" t="s">
        <v>82</v>
      </c>
      <c r="G9" s="50"/>
      <c r="H9" s="51"/>
      <c r="I9" s="51"/>
      <c r="J9" s="51"/>
      <c r="K9" s="51"/>
      <c r="L9" s="51">
        <v>0</v>
      </c>
      <c r="M9" s="51">
        <v>0</v>
      </c>
      <c r="N9" s="51">
        <v>0</v>
      </c>
      <c r="O9" s="51">
        <v>4889.55</v>
      </c>
      <c r="P9" s="51">
        <v>0</v>
      </c>
      <c r="Q9" s="51">
        <v>0</v>
      </c>
      <c r="R9" s="51">
        <v>0</v>
      </c>
      <c r="S9" s="51">
        <v>0</v>
      </c>
      <c r="T9" s="51">
        <v>0</v>
      </c>
      <c r="U9" s="51">
        <v>0</v>
      </c>
      <c r="V9" s="51">
        <v>0</v>
      </c>
      <c r="W9" s="51">
        <v>-1639</v>
      </c>
      <c r="X9" s="51"/>
      <c r="Y9" s="51">
        <f t="shared" si="0"/>
        <v>3250.55</v>
      </c>
      <c r="Z9" s="51">
        <v>10000</v>
      </c>
      <c r="AA9" s="60">
        <v>10000</v>
      </c>
      <c r="AB9" s="102"/>
    </row>
    <row r="10" spans="1:28" x14ac:dyDescent="0.3">
      <c r="A10" s="50"/>
      <c r="B10" s="50"/>
      <c r="C10" s="50"/>
      <c r="D10" s="50"/>
      <c r="E10" s="50"/>
      <c r="F10" s="50" t="s">
        <v>83</v>
      </c>
      <c r="G10" s="50"/>
      <c r="H10" s="51"/>
      <c r="I10" s="51"/>
      <c r="J10" s="51"/>
      <c r="K10" s="51"/>
      <c r="L10" s="51">
        <v>0</v>
      </c>
      <c r="M10" s="51">
        <v>0</v>
      </c>
      <c r="N10" s="51">
        <v>0</v>
      </c>
      <c r="O10" s="51">
        <v>0</v>
      </c>
      <c r="P10" s="51">
        <v>0</v>
      </c>
      <c r="Q10" s="51">
        <v>0</v>
      </c>
      <c r="R10" s="51">
        <v>43513.8</v>
      </c>
      <c r="S10" s="51">
        <v>0</v>
      </c>
      <c r="T10" s="51">
        <v>0</v>
      </c>
      <c r="U10" s="51">
        <v>0</v>
      </c>
      <c r="V10" s="51">
        <v>0</v>
      </c>
      <c r="W10" s="51">
        <v>41834.04</v>
      </c>
      <c r="X10" s="51"/>
      <c r="Y10" s="51">
        <f t="shared" si="0"/>
        <v>85347.839999999997</v>
      </c>
      <c r="Z10" s="51">
        <v>40000</v>
      </c>
      <c r="AA10" s="60">
        <v>40000</v>
      </c>
      <c r="AB10" s="102"/>
    </row>
    <row r="11" spans="1:28" x14ac:dyDescent="0.3">
      <c r="A11" s="50"/>
      <c r="B11" s="50"/>
      <c r="C11" s="50"/>
      <c r="D11" s="50"/>
      <c r="E11" s="50"/>
      <c r="F11" s="50" t="s">
        <v>84</v>
      </c>
      <c r="G11" s="50"/>
      <c r="H11" s="51"/>
      <c r="I11" s="51"/>
      <c r="J11" s="51"/>
      <c r="K11" s="51"/>
      <c r="L11" s="51">
        <v>0</v>
      </c>
      <c r="M11" s="51">
        <v>0</v>
      </c>
      <c r="N11" s="51">
        <v>0</v>
      </c>
      <c r="O11" s="51">
        <v>0</v>
      </c>
      <c r="P11" s="51">
        <v>0</v>
      </c>
      <c r="Q11" s="51">
        <v>0</v>
      </c>
      <c r="R11" s="51">
        <v>0</v>
      </c>
      <c r="S11" s="51">
        <v>0</v>
      </c>
      <c r="T11" s="51">
        <v>0</v>
      </c>
      <c r="U11" s="51">
        <v>0</v>
      </c>
      <c r="V11" s="51">
        <v>2204.91</v>
      </c>
      <c r="W11" s="51">
        <v>946.84</v>
      </c>
      <c r="X11" s="51"/>
      <c r="Y11" s="51">
        <f t="shared" si="0"/>
        <v>3151.75</v>
      </c>
      <c r="Z11" s="51">
        <v>7000</v>
      </c>
      <c r="AA11" s="60">
        <v>4000</v>
      </c>
      <c r="AB11" s="102"/>
    </row>
    <row r="12" spans="1:28" x14ac:dyDescent="0.3">
      <c r="A12" s="50"/>
      <c r="B12" s="50"/>
      <c r="C12" s="50"/>
      <c r="D12" s="50"/>
      <c r="E12" s="50"/>
      <c r="F12" s="50" t="s">
        <v>85</v>
      </c>
      <c r="G12" s="50"/>
      <c r="H12" s="51"/>
      <c r="I12" s="51"/>
      <c r="J12" s="51"/>
      <c r="K12" s="51"/>
      <c r="L12" s="51">
        <v>0</v>
      </c>
      <c r="M12" s="51">
        <v>0</v>
      </c>
      <c r="N12" s="51">
        <v>0</v>
      </c>
      <c r="O12" s="51">
        <v>0</v>
      </c>
      <c r="P12" s="51">
        <v>0</v>
      </c>
      <c r="Q12" s="51">
        <v>0</v>
      </c>
      <c r="R12" s="51">
        <v>5671.54</v>
      </c>
      <c r="S12" s="51">
        <v>0</v>
      </c>
      <c r="T12" s="51">
        <v>0</v>
      </c>
      <c r="U12" s="51">
        <v>0</v>
      </c>
      <c r="V12" s="51">
        <v>5666.49</v>
      </c>
      <c r="W12" s="51">
        <v>143</v>
      </c>
      <c r="X12" s="51"/>
      <c r="Y12" s="51">
        <f t="shared" si="0"/>
        <v>11481.03</v>
      </c>
      <c r="Z12" s="51">
        <v>10000</v>
      </c>
      <c r="AA12" s="60">
        <v>10500</v>
      </c>
      <c r="AB12" s="102"/>
    </row>
    <row r="13" spans="1:28" ht="15" thickBot="1" x14ac:dyDescent="0.35">
      <c r="A13" s="50"/>
      <c r="B13" s="50"/>
      <c r="C13" s="50"/>
      <c r="D13" s="50"/>
      <c r="E13" s="50"/>
      <c r="F13" s="50" t="s">
        <v>86</v>
      </c>
      <c r="G13" s="50"/>
      <c r="H13" s="52"/>
      <c r="I13" s="52"/>
      <c r="J13" s="52"/>
      <c r="K13" s="52"/>
      <c r="L13" s="52">
        <v>0</v>
      </c>
      <c r="M13" s="52">
        <v>0</v>
      </c>
      <c r="N13" s="52">
        <v>0</v>
      </c>
      <c r="O13" s="52">
        <v>0</v>
      </c>
      <c r="P13" s="52">
        <v>0</v>
      </c>
      <c r="Q13" s="52">
        <v>115.4</v>
      </c>
      <c r="R13" s="52">
        <v>0</v>
      </c>
      <c r="S13" s="52">
        <v>0</v>
      </c>
      <c r="T13" s="52">
        <v>0</v>
      </c>
      <c r="U13" s="52">
        <v>0</v>
      </c>
      <c r="V13" s="52">
        <v>0</v>
      </c>
      <c r="W13" s="52">
        <v>0</v>
      </c>
      <c r="X13" s="52"/>
      <c r="Y13" s="52">
        <f t="shared" si="0"/>
        <v>115.4</v>
      </c>
      <c r="Z13" s="52">
        <v>200</v>
      </c>
      <c r="AA13" s="59">
        <v>200</v>
      </c>
      <c r="AB13" s="103"/>
    </row>
    <row r="14" spans="1:28" x14ac:dyDescent="0.3">
      <c r="A14" s="50"/>
      <c r="B14" s="50"/>
      <c r="C14" s="50"/>
      <c r="D14" s="50"/>
      <c r="E14" s="50" t="s">
        <v>87</v>
      </c>
      <c r="F14" s="50"/>
      <c r="G14" s="50"/>
      <c r="H14" s="51"/>
      <c r="I14" s="51"/>
      <c r="J14" s="51"/>
      <c r="K14" s="51"/>
      <c r="L14" s="51">
        <f t="shared" ref="L14:W14" si="1">ROUND(SUM(L4:L13),5)</f>
        <v>-4000.33</v>
      </c>
      <c r="M14" s="51">
        <f t="shared" si="1"/>
        <v>0</v>
      </c>
      <c r="N14" s="51">
        <f t="shared" si="1"/>
        <v>0</v>
      </c>
      <c r="O14" s="51">
        <f t="shared" si="1"/>
        <v>30288.21</v>
      </c>
      <c r="P14" s="51">
        <f t="shared" si="1"/>
        <v>0</v>
      </c>
      <c r="Q14" s="51">
        <f t="shared" si="1"/>
        <v>199846.88</v>
      </c>
      <c r="R14" s="51">
        <f t="shared" si="1"/>
        <v>212947.13</v>
      </c>
      <c r="S14" s="51">
        <f t="shared" si="1"/>
        <v>3095.51</v>
      </c>
      <c r="T14" s="51">
        <f t="shared" si="1"/>
        <v>2929.92</v>
      </c>
      <c r="U14" s="51">
        <f t="shared" si="1"/>
        <v>66007.55</v>
      </c>
      <c r="V14" s="51">
        <f t="shared" si="1"/>
        <v>214352.4</v>
      </c>
      <c r="W14" s="51">
        <f t="shared" si="1"/>
        <v>75196.509999999995</v>
      </c>
      <c r="X14" s="51"/>
      <c r="Y14" s="51">
        <f t="shared" si="0"/>
        <v>800663.78</v>
      </c>
      <c r="Z14" s="51">
        <f>ROUND(SUM(Z4:Z13),5)</f>
        <v>720000</v>
      </c>
      <c r="AA14" s="60">
        <f>ROUND(SUM(AA4:AA13),5)</f>
        <v>766800</v>
      </c>
      <c r="AB14" s="102"/>
    </row>
    <row r="15" spans="1:28" x14ac:dyDescent="0.3">
      <c r="A15" s="50"/>
      <c r="B15" s="50"/>
      <c r="C15" s="50"/>
      <c r="D15" s="50"/>
      <c r="E15" s="50" t="s">
        <v>88</v>
      </c>
      <c r="F15" s="50"/>
      <c r="G15" s="50"/>
      <c r="H15" s="51"/>
      <c r="I15" s="51"/>
      <c r="J15" s="51"/>
      <c r="K15" s="51"/>
      <c r="L15" s="51"/>
      <c r="M15" s="51"/>
      <c r="N15" s="51"/>
      <c r="O15" s="51"/>
      <c r="P15" s="51"/>
      <c r="Q15" s="51"/>
      <c r="R15" s="51"/>
      <c r="S15" s="51"/>
      <c r="T15" s="51"/>
      <c r="U15" s="51"/>
      <c r="V15" s="51"/>
      <c r="W15" s="51"/>
      <c r="X15" s="51"/>
      <c r="Y15" s="51"/>
      <c r="Z15" s="51"/>
      <c r="AA15" s="60"/>
      <c r="AB15" s="102"/>
    </row>
    <row r="16" spans="1:28" x14ac:dyDescent="0.3">
      <c r="A16" s="50"/>
      <c r="B16" s="50"/>
      <c r="C16" s="50"/>
      <c r="D16" s="50"/>
      <c r="E16" s="50"/>
      <c r="F16" s="50" t="s">
        <v>89</v>
      </c>
      <c r="G16" s="50"/>
      <c r="H16" s="51"/>
      <c r="I16" s="51"/>
      <c r="J16" s="51"/>
      <c r="K16" s="51"/>
      <c r="L16" s="51">
        <v>603.74</v>
      </c>
      <c r="M16" s="51">
        <v>636.47</v>
      </c>
      <c r="N16" s="51">
        <v>550.29999999999995</v>
      </c>
      <c r="O16" s="51">
        <v>512.91999999999996</v>
      </c>
      <c r="P16" s="51">
        <v>505.03</v>
      </c>
      <c r="Q16" s="51">
        <v>452.33</v>
      </c>
      <c r="R16" s="51">
        <v>7314.37</v>
      </c>
      <c r="S16" s="51">
        <v>420.5</v>
      </c>
      <c r="T16" s="51">
        <v>378.15</v>
      </c>
      <c r="U16" s="51">
        <v>381.98</v>
      </c>
      <c r="V16" s="51">
        <v>432.36</v>
      </c>
      <c r="W16" s="51">
        <v>432.04</v>
      </c>
      <c r="X16" s="51"/>
      <c r="Y16" s="51">
        <f t="shared" ref="Y16:Y21" si="2">ROUND(SUM(H16:X16),5)</f>
        <v>12620.19</v>
      </c>
      <c r="Z16" s="51">
        <v>4000</v>
      </c>
      <c r="AA16" s="60">
        <v>10000</v>
      </c>
      <c r="AB16" s="102" t="s">
        <v>253</v>
      </c>
    </row>
    <row r="17" spans="1:28" x14ac:dyDescent="0.3">
      <c r="A17" s="50"/>
      <c r="B17" s="50"/>
      <c r="C17" s="50"/>
      <c r="D17" s="50"/>
      <c r="E17" s="50"/>
      <c r="F17" s="50" t="s">
        <v>90</v>
      </c>
      <c r="G17" s="50"/>
      <c r="H17" s="51"/>
      <c r="I17" s="51"/>
      <c r="J17" s="51"/>
      <c r="K17" s="51"/>
      <c r="L17" s="51">
        <v>4709.55</v>
      </c>
      <c r="M17" s="51">
        <v>9565.7900000000009</v>
      </c>
      <c r="N17" s="51">
        <v>-941.62</v>
      </c>
      <c r="O17" s="51">
        <v>8144.95</v>
      </c>
      <c r="P17" s="51">
        <v>6079.05</v>
      </c>
      <c r="Q17" s="51">
        <v>4930.87</v>
      </c>
      <c r="R17" s="51">
        <v>4937.05</v>
      </c>
      <c r="S17" s="51">
        <v>4807.21</v>
      </c>
      <c r="T17" s="51">
        <v>4995.72</v>
      </c>
      <c r="U17" s="51">
        <v>6212.36</v>
      </c>
      <c r="V17" s="51">
        <v>4787.07</v>
      </c>
      <c r="W17" s="51">
        <v>6667.33</v>
      </c>
      <c r="X17" s="51"/>
      <c r="Y17" s="51">
        <f t="shared" si="2"/>
        <v>64895.33</v>
      </c>
      <c r="Z17" s="51">
        <v>40000</v>
      </c>
      <c r="AA17" s="60">
        <v>50000</v>
      </c>
      <c r="AB17" s="102"/>
    </row>
    <row r="18" spans="1:28" x14ac:dyDescent="0.3">
      <c r="A18" s="50"/>
      <c r="B18" s="50"/>
      <c r="C18" s="50"/>
      <c r="D18" s="50"/>
      <c r="E18" s="50"/>
      <c r="F18" s="50" t="s">
        <v>91</v>
      </c>
      <c r="G18" s="50"/>
      <c r="H18" s="51"/>
      <c r="I18" s="51"/>
      <c r="J18" s="51"/>
      <c r="K18" s="51"/>
      <c r="L18" s="51">
        <v>0</v>
      </c>
      <c r="M18" s="51">
        <v>0</v>
      </c>
      <c r="N18" s="51">
        <v>2382.91</v>
      </c>
      <c r="O18" s="51">
        <v>164.98</v>
      </c>
      <c r="P18" s="51">
        <v>0</v>
      </c>
      <c r="Q18" s="51">
        <v>1779.4</v>
      </c>
      <c r="R18" s="51">
        <v>208.6</v>
      </c>
      <c r="S18" s="51">
        <v>0</v>
      </c>
      <c r="T18" s="51">
        <v>1194.3699999999999</v>
      </c>
      <c r="U18" s="51">
        <v>83.37</v>
      </c>
      <c r="V18" s="51">
        <v>0</v>
      </c>
      <c r="W18" s="51">
        <v>1026.4000000000001</v>
      </c>
      <c r="X18" s="51"/>
      <c r="Y18" s="51">
        <f t="shared" si="2"/>
        <v>6840.03</v>
      </c>
      <c r="Z18" s="51">
        <v>13000</v>
      </c>
      <c r="AA18" s="60">
        <v>10000</v>
      </c>
      <c r="AB18" s="102" t="s">
        <v>253</v>
      </c>
    </row>
    <row r="19" spans="1:28" x14ac:dyDescent="0.3">
      <c r="A19" s="50"/>
      <c r="B19" s="50"/>
      <c r="C19" s="50"/>
      <c r="D19" s="50"/>
      <c r="E19" s="50"/>
      <c r="F19" s="50" t="s">
        <v>92</v>
      </c>
      <c r="G19" s="50"/>
      <c r="H19" s="51"/>
      <c r="I19" s="51"/>
      <c r="J19" s="51"/>
      <c r="K19" s="51"/>
      <c r="L19" s="51">
        <v>-854</v>
      </c>
      <c r="M19" s="51">
        <v>0</v>
      </c>
      <c r="N19" s="51">
        <v>541.74</v>
      </c>
      <c r="O19" s="51">
        <v>38.130000000000003</v>
      </c>
      <c r="P19" s="51">
        <v>0</v>
      </c>
      <c r="Q19" s="51">
        <v>411.31</v>
      </c>
      <c r="R19" s="51">
        <v>53.48</v>
      </c>
      <c r="S19" s="51">
        <v>0</v>
      </c>
      <c r="T19" s="51">
        <v>306.22000000000003</v>
      </c>
      <c r="U19" s="51">
        <v>19.61</v>
      </c>
      <c r="V19" s="51">
        <v>0</v>
      </c>
      <c r="W19" s="51">
        <v>241.34</v>
      </c>
      <c r="X19" s="51"/>
      <c r="Y19" s="51">
        <f t="shared" si="2"/>
        <v>757.83</v>
      </c>
      <c r="Z19" s="51">
        <v>3000</v>
      </c>
      <c r="AA19" s="60">
        <v>1000</v>
      </c>
      <c r="AB19" s="102" t="s">
        <v>253</v>
      </c>
    </row>
    <row r="20" spans="1:28" ht="22.2" thickBot="1" x14ac:dyDescent="0.35">
      <c r="A20" s="50"/>
      <c r="B20" s="50"/>
      <c r="C20" s="50"/>
      <c r="D20" s="50"/>
      <c r="E20" s="50"/>
      <c r="F20" s="50" t="s">
        <v>93</v>
      </c>
      <c r="G20" s="50"/>
      <c r="H20" s="52"/>
      <c r="I20" s="52"/>
      <c r="J20" s="52"/>
      <c r="K20" s="52"/>
      <c r="L20" s="52">
        <v>-126</v>
      </c>
      <c r="M20" s="52">
        <v>0</v>
      </c>
      <c r="N20" s="52">
        <v>3663.49</v>
      </c>
      <c r="O20" s="52">
        <v>240.94</v>
      </c>
      <c r="P20" s="52">
        <v>0</v>
      </c>
      <c r="Q20" s="52">
        <v>2598.63</v>
      </c>
      <c r="R20" s="52">
        <v>304.14999999999998</v>
      </c>
      <c r="S20" s="52">
        <v>0</v>
      </c>
      <c r="T20" s="52">
        <v>1741.43</v>
      </c>
      <c r="U20" s="52">
        <v>99.78</v>
      </c>
      <c r="V20" s="52">
        <v>0</v>
      </c>
      <c r="W20" s="52">
        <v>1228.4100000000001</v>
      </c>
      <c r="X20" s="52"/>
      <c r="Y20" s="52">
        <f t="shared" si="2"/>
        <v>9750.83</v>
      </c>
      <c r="Z20" s="52">
        <v>30000</v>
      </c>
      <c r="AA20" s="59">
        <v>20000</v>
      </c>
      <c r="AB20" s="103" t="s">
        <v>283</v>
      </c>
    </row>
    <row r="21" spans="1:28" x14ac:dyDescent="0.3">
      <c r="A21" s="50"/>
      <c r="B21" s="50"/>
      <c r="C21" s="50"/>
      <c r="D21" s="50"/>
      <c r="E21" s="50" t="s">
        <v>94</v>
      </c>
      <c r="F21" s="50"/>
      <c r="G21" s="50"/>
      <c r="H21" s="51"/>
      <c r="I21" s="51"/>
      <c r="J21" s="51"/>
      <c r="K21" s="51"/>
      <c r="L21" s="51">
        <f t="shared" ref="L21:W21" si="3">ROUND(SUM(L15:L20),5)</f>
        <v>4333.29</v>
      </c>
      <c r="M21" s="51">
        <f t="shared" si="3"/>
        <v>10202.26</v>
      </c>
      <c r="N21" s="51">
        <f t="shared" si="3"/>
        <v>6196.82</v>
      </c>
      <c r="O21" s="51">
        <f t="shared" si="3"/>
        <v>9101.92</v>
      </c>
      <c r="P21" s="51">
        <f t="shared" si="3"/>
        <v>6584.08</v>
      </c>
      <c r="Q21" s="51">
        <f t="shared" si="3"/>
        <v>10172.540000000001</v>
      </c>
      <c r="R21" s="51">
        <f t="shared" si="3"/>
        <v>12817.65</v>
      </c>
      <c r="S21" s="51">
        <f t="shared" si="3"/>
        <v>5227.71</v>
      </c>
      <c r="T21" s="51">
        <f t="shared" si="3"/>
        <v>8615.89</v>
      </c>
      <c r="U21" s="51">
        <f t="shared" si="3"/>
        <v>6797.1</v>
      </c>
      <c r="V21" s="51">
        <f t="shared" si="3"/>
        <v>5219.43</v>
      </c>
      <c r="W21" s="51">
        <f t="shared" si="3"/>
        <v>9595.52</v>
      </c>
      <c r="X21" s="51"/>
      <c r="Y21" s="51">
        <f t="shared" si="2"/>
        <v>94864.21</v>
      </c>
      <c r="Z21" s="51">
        <f>ROUND(SUM(Z15:Z20),5)</f>
        <v>90000</v>
      </c>
      <c r="AA21" s="60">
        <f>ROUND(SUM(AA15:AA20),5)</f>
        <v>91000</v>
      </c>
      <c r="AB21" s="102"/>
    </row>
    <row r="22" spans="1:28" x14ac:dyDescent="0.3">
      <c r="A22" s="50"/>
      <c r="B22" s="50"/>
      <c r="C22" s="50"/>
      <c r="D22" s="50"/>
      <c r="E22" s="50" t="s">
        <v>95</v>
      </c>
      <c r="F22" s="50"/>
      <c r="G22" s="50"/>
      <c r="H22" s="51"/>
      <c r="I22" s="51"/>
      <c r="J22" s="51"/>
      <c r="K22" s="51"/>
      <c r="L22" s="51"/>
      <c r="M22" s="51"/>
      <c r="N22" s="51"/>
      <c r="O22" s="51"/>
      <c r="P22" s="51"/>
      <c r="Q22" s="51"/>
      <c r="R22" s="51"/>
      <c r="S22" s="51"/>
      <c r="T22" s="51"/>
      <c r="U22" s="51"/>
      <c r="V22" s="51"/>
      <c r="W22" s="51"/>
      <c r="X22" s="51"/>
      <c r="Y22" s="51"/>
      <c r="Z22" s="51"/>
      <c r="AA22" s="60"/>
      <c r="AB22" s="102"/>
    </row>
    <row r="23" spans="1:28" x14ac:dyDescent="0.3">
      <c r="A23" s="50"/>
      <c r="B23" s="50"/>
      <c r="C23" s="50"/>
      <c r="D23" s="50"/>
      <c r="E23" s="50"/>
      <c r="F23" s="50" t="s">
        <v>96</v>
      </c>
      <c r="G23" s="50"/>
      <c r="H23" s="51"/>
      <c r="I23" s="51"/>
      <c r="J23" s="51"/>
      <c r="K23" s="51"/>
      <c r="L23" s="51">
        <v>8225</v>
      </c>
      <c r="M23" s="51">
        <v>10866.67</v>
      </c>
      <c r="N23" s="51">
        <v>9500</v>
      </c>
      <c r="O23" s="51">
        <v>25066.67</v>
      </c>
      <c r="P23" s="51">
        <v>7800</v>
      </c>
      <c r="Q23" s="51">
        <v>20950</v>
      </c>
      <c r="R23" s="51">
        <v>19000</v>
      </c>
      <c r="S23" s="51">
        <v>24450</v>
      </c>
      <c r="T23" s="51">
        <v>22500</v>
      </c>
      <c r="U23" s="51">
        <v>12325</v>
      </c>
      <c r="V23" s="51">
        <v>7500</v>
      </c>
      <c r="W23" s="51">
        <v>12018</v>
      </c>
      <c r="X23" s="51"/>
      <c r="Y23" s="51">
        <f t="shared" ref="Y23:Y34" si="4">ROUND(SUM(H23:X23),5)</f>
        <v>180201.34</v>
      </c>
      <c r="Z23" s="51">
        <v>120000</v>
      </c>
      <c r="AA23" s="60">
        <v>165000</v>
      </c>
      <c r="AB23" s="102" t="s">
        <v>253</v>
      </c>
    </row>
    <row r="24" spans="1:28" x14ac:dyDescent="0.3">
      <c r="A24" s="50"/>
      <c r="B24" s="50"/>
      <c r="C24" s="50"/>
      <c r="D24" s="50"/>
      <c r="E24" s="50"/>
      <c r="F24" s="50" t="s">
        <v>97</v>
      </c>
      <c r="G24" s="50"/>
      <c r="H24" s="51"/>
      <c r="I24" s="51"/>
      <c r="J24" s="51"/>
      <c r="K24" s="51"/>
      <c r="L24" s="51">
        <v>1200</v>
      </c>
      <c r="M24" s="51">
        <v>1410</v>
      </c>
      <c r="N24" s="51">
        <v>1250</v>
      </c>
      <c r="O24" s="51">
        <v>2500</v>
      </c>
      <c r="P24" s="51">
        <v>500</v>
      </c>
      <c r="Q24" s="51">
        <v>2000</v>
      </c>
      <c r="R24" s="51">
        <v>1250</v>
      </c>
      <c r="S24" s="51">
        <v>1910</v>
      </c>
      <c r="T24" s="51">
        <v>2500</v>
      </c>
      <c r="U24" s="51">
        <v>1450</v>
      </c>
      <c r="V24" s="51">
        <v>1500</v>
      </c>
      <c r="W24" s="51">
        <v>1650</v>
      </c>
      <c r="X24" s="51"/>
      <c r="Y24" s="51">
        <f t="shared" si="4"/>
        <v>19120</v>
      </c>
      <c r="Z24" s="51">
        <v>12000</v>
      </c>
      <c r="AA24" s="60">
        <v>18000</v>
      </c>
      <c r="AB24" s="102"/>
    </row>
    <row r="25" spans="1:28" x14ac:dyDescent="0.3">
      <c r="A25" s="50"/>
      <c r="B25" s="50"/>
      <c r="C25" s="50"/>
      <c r="D25" s="50"/>
      <c r="E25" s="50"/>
      <c r="F25" s="50" t="s">
        <v>235</v>
      </c>
      <c r="G25" s="50"/>
      <c r="H25" s="51"/>
      <c r="I25" s="51"/>
      <c r="J25" s="51"/>
      <c r="K25" s="51"/>
      <c r="L25" s="51">
        <v>0</v>
      </c>
      <c r="M25" s="51">
        <v>0</v>
      </c>
      <c r="N25" s="51">
        <v>0</v>
      </c>
      <c r="O25" s="51">
        <v>0</v>
      </c>
      <c r="P25" s="51">
        <v>0</v>
      </c>
      <c r="Q25" s="51">
        <v>450</v>
      </c>
      <c r="R25" s="51">
        <v>0</v>
      </c>
      <c r="S25" s="51">
        <v>450</v>
      </c>
      <c r="T25" s="51">
        <v>0</v>
      </c>
      <c r="U25" s="51">
        <v>225</v>
      </c>
      <c r="V25" s="51">
        <v>0</v>
      </c>
      <c r="W25" s="51">
        <v>455</v>
      </c>
      <c r="X25" s="51"/>
      <c r="Y25" s="51">
        <f t="shared" si="4"/>
        <v>1580</v>
      </c>
      <c r="Z25" s="51">
        <v>0</v>
      </c>
      <c r="AA25" s="60">
        <v>3000</v>
      </c>
      <c r="AB25" s="102"/>
    </row>
    <row r="26" spans="1:28" x14ac:dyDescent="0.3">
      <c r="A26" s="50"/>
      <c r="B26" s="50"/>
      <c r="C26" s="50"/>
      <c r="D26" s="50"/>
      <c r="E26" s="50"/>
      <c r="F26" s="50" t="s">
        <v>98</v>
      </c>
      <c r="G26" s="50"/>
      <c r="H26" s="51"/>
      <c r="I26" s="51"/>
      <c r="J26" s="51"/>
      <c r="K26" s="51"/>
      <c r="L26" s="51">
        <v>3650</v>
      </c>
      <c r="M26" s="51">
        <v>3250</v>
      </c>
      <c r="N26" s="51">
        <v>2800</v>
      </c>
      <c r="O26" s="51">
        <v>6100</v>
      </c>
      <c r="P26" s="51">
        <v>100</v>
      </c>
      <c r="Q26" s="51">
        <v>4900</v>
      </c>
      <c r="R26" s="51">
        <v>3500</v>
      </c>
      <c r="S26" s="51">
        <v>7650</v>
      </c>
      <c r="T26" s="51">
        <v>8000</v>
      </c>
      <c r="U26" s="51">
        <v>3700</v>
      </c>
      <c r="V26" s="51">
        <v>2050</v>
      </c>
      <c r="W26" s="51">
        <v>6100</v>
      </c>
      <c r="X26" s="51"/>
      <c r="Y26" s="51">
        <f t="shared" si="4"/>
        <v>51800</v>
      </c>
      <c r="Z26" s="51">
        <v>30000</v>
      </c>
      <c r="AA26" s="60">
        <v>47000</v>
      </c>
      <c r="AB26" s="102"/>
    </row>
    <row r="27" spans="1:28" x14ac:dyDescent="0.3">
      <c r="A27" s="50"/>
      <c r="B27" s="50"/>
      <c r="C27" s="50"/>
      <c r="D27" s="50"/>
      <c r="E27" s="50"/>
      <c r="F27" s="50" t="s">
        <v>99</v>
      </c>
      <c r="G27" s="50"/>
      <c r="H27" s="51"/>
      <c r="I27" s="51"/>
      <c r="J27" s="51"/>
      <c r="K27" s="51"/>
      <c r="L27" s="51">
        <v>2500</v>
      </c>
      <c r="M27" s="51">
        <v>6083.33</v>
      </c>
      <c r="N27" s="51">
        <v>16450</v>
      </c>
      <c r="O27" s="51">
        <v>17583.330000000002</v>
      </c>
      <c r="P27" s="51">
        <v>0</v>
      </c>
      <c r="Q27" s="51">
        <v>3050</v>
      </c>
      <c r="R27" s="51">
        <v>4000</v>
      </c>
      <c r="S27" s="51">
        <v>9050</v>
      </c>
      <c r="T27" s="51">
        <v>16650</v>
      </c>
      <c r="U27" s="51">
        <v>2675</v>
      </c>
      <c r="V27" s="51">
        <v>5800</v>
      </c>
      <c r="W27" s="51">
        <v>9282</v>
      </c>
      <c r="X27" s="51"/>
      <c r="Y27" s="51">
        <f t="shared" si="4"/>
        <v>93123.66</v>
      </c>
      <c r="Z27" s="51">
        <v>67000</v>
      </c>
      <c r="AA27" s="60">
        <v>70000</v>
      </c>
      <c r="AB27" s="102"/>
    </row>
    <row r="28" spans="1:28" x14ac:dyDescent="0.3">
      <c r="A28" s="50"/>
      <c r="B28" s="50"/>
      <c r="C28" s="50"/>
      <c r="D28" s="50"/>
      <c r="E28" s="50"/>
      <c r="F28" s="50" t="s">
        <v>100</v>
      </c>
      <c r="G28" s="50"/>
      <c r="H28" s="51"/>
      <c r="I28" s="51"/>
      <c r="J28" s="51"/>
      <c r="K28" s="51"/>
      <c r="L28" s="51">
        <v>1500</v>
      </c>
      <c r="M28" s="51">
        <v>0</v>
      </c>
      <c r="N28" s="51">
        <v>1600</v>
      </c>
      <c r="O28" s="51">
        <v>0</v>
      </c>
      <c r="P28" s="51">
        <v>3000</v>
      </c>
      <c r="Q28" s="51">
        <v>3100</v>
      </c>
      <c r="R28" s="51">
        <v>0</v>
      </c>
      <c r="S28" s="51">
        <v>3300</v>
      </c>
      <c r="T28" s="51">
        <v>1500</v>
      </c>
      <c r="U28" s="51">
        <v>3100</v>
      </c>
      <c r="V28" s="51">
        <v>0</v>
      </c>
      <c r="W28" s="51">
        <v>2700</v>
      </c>
      <c r="X28" s="51"/>
      <c r="Y28" s="51">
        <f t="shared" si="4"/>
        <v>19800</v>
      </c>
      <c r="Z28" s="51">
        <v>27000</v>
      </c>
      <c r="AA28" s="60">
        <v>17000</v>
      </c>
      <c r="AB28" s="102"/>
    </row>
    <row r="29" spans="1:28" x14ac:dyDescent="0.3">
      <c r="A29" s="50"/>
      <c r="B29" s="50"/>
      <c r="C29" s="50"/>
      <c r="D29" s="50"/>
      <c r="E29" s="50"/>
      <c r="F29" s="50" t="s">
        <v>201</v>
      </c>
      <c r="G29" s="50"/>
      <c r="H29" s="51"/>
      <c r="I29" s="51"/>
      <c r="J29" s="51"/>
      <c r="K29" s="51"/>
      <c r="L29" s="51">
        <v>0</v>
      </c>
      <c r="M29" s="51">
        <v>0</v>
      </c>
      <c r="N29" s="51">
        <v>0</v>
      </c>
      <c r="O29" s="51">
        <v>0</v>
      </c>
      <c r="P29" s="51">
        <v>300</v>
      </c>
      <c r="Q29" s="51">
        <v>0</v>
      </c>
      <c r="R29" s="51">
        <v>0</v>
      </c>
      <c r="S29" s="51">
        <v>0</v>
      </c>
      <c r="T29" s="51">
        <v>0</v>
      </c>
      <c r="U29" s="51">
        <v>0</v>
      </c>
      <c r="V29" s="51">
        <v>0</v>
      </c>
      <c r="W29" s="51">
        <v>0</v>
      </c>
      <c r="X29" s="51"/>
      <c r="Y29" s="51">
        <f t="shared" si="4"/>
        <v>300</v>
      </c>
      <c r="Z29" s="51">
        <v>300</v>
      </c>
      <c r="AA29" s="60">
        <v>300</v>
      </c>
      <c r="AB29" s="102"/>
    </row>
    <row r="30" spans="1:28" ht="21.6" x14ac:dyDescent="0.3">
      <c r="A30" s="50"/>
      <c r="B30" s="50"/>
      <c r="C30" s="50"/>
      <c r="D30" s="50"/>
      <c r="E30" s="50"/>
      <c r="F30" s="50" t="s">
        <v>236</v>
      </c>
      <c r="G30" s="50"/>
      <c r="H30" s="51"/>
      <c r="I30" s="51"/>
      <c r="J30" s="51"/>
      <c r="K30" s="51"/>
      <c r="L30" s="51">
        <v>0</v>
      </c>
      <c r="M30" s="51">
        <v>0</v>
      </c>
      <c r="N30" s="51">
        <v>0</v>
      </c>
      <c r="O30" s="51">
        <v>-500</v>
      </c>
      <c r="P30" s="51">
        <v>500</v>
      </c>
      <c r="Q30" s="51">
        <v>2000</v>
      </c>
      <c r="R30" s="51">
        <v>1500</v>
      </c>
      <c r="S30" s="51">
        <v>0</v>
      </c>
      <c r="T30" s="51">
        <v>0</v>
      </c>
      <c r="U30" s="51">
        <v>0</v>
      </c>
      <c r="V30" s="51">
        <v>0</v>
      </c>
      <c r="W30" s="51">
        <v>500</v>
      </c>
      <c r="X30" s="51"/>
      <c r="Y30" s="51">
        <f t="shared" si="4"/>
        <v>4000</v>
      </c>
      <c r="Z30" s="51">
        <v>0</v>
      </c>
      <c r="AA30" s="60">
        <v>6500</v>
      </c>
      <c r="AB30" s="102" t="s">
        <v>264</v>
      </c>
    </row>
    <row r="31" spans="1:28" x14ac:dyDescent="0.3">
      <c r="A31" s="50"/>
      <c r="B31" s="50"/>
      <c r="C31" s="50"/>
      <c r="D31" s="50"/>
      <c r="E31" s="50"/>
      <c r="F31" s="50" t="s">
        <v>101</v>
      </c>
      <c r="G31" s="50"/>
      <c r="H31" s="51"/>
      <c r="I31" s="51"/>
      <c r="J31" s="51"/>
      <c r="K31" s="51"/>
      <c r="L31" s="51">
        <v>1750</v>
      </c>
      <c r="M31" s="51">
        <v>950</v>
      </c>
      <c r="N31" s="51">
        <v>785</v>
      </c>
      <c r="O31" s="51">
        <v>1550</v>
      </c>
      <c r="P31" s="51">
        <v>500</v>
      </c>
      <c r="Q31" s="51">
        <v>1320</v>
      </c>
      <c r="R31" s="51">
        <v>1330</v>
      </c>
      <c r="S31" s="51">
        <v>4113.1499999999996</v>
      </c>
      <c r="T31" s="51">
        <v>2765</v>
      </c>
      <c r="U31" s="51">
        <v>985</v>
      </c>
      <c r="V31" s="51">
        <v>400</v>
      </c>
      <c r="W31" s="51">
        <v>1680</v>
      </c>
      <c r="X31" s="51"/>
      <c r="Y31" s="51">
        <f t="shared" si="4"/>
        <v>18128.150000000001</v>
      </c>
      <c r="Z31" s="51">
        <v>12000</v>
      </c>
      <c r="AA31" s="60">
        <v>16000</v>
      </c>
      <c r="AB31" s="102"/>
    </row>
    <row r="32" spans="1:28" ht="15" thickBot="1" x14ac:dyDescent="0.35">
      <c r="A32" s="50"/>
      <c r="B32" s="50"/>
      <c r="C32" s="50"/>
      <c r="D32" s="50"/>
      <c r="E32" s="50"/>
      <c r="F32" s="50" t="s">
        <v>102</v>
      </c>
      <c r="G32" s="50"/>
      <c r="H32" s="51"/>
      <c r="I32" s="51"/>
      <c r="J32" s="51"/>
      <c r="K32" s="51"/>
      <c r="L32" s="51">
        <v>0</v>
      </c>
      <c r="M32" s="51">
        <v>0</v>
      </c>
      <c r="N32" s="51">
        <v>0</v>
      </c>
      <c r="O32" s="51">
        <v>0</v>
      </c>
      <c r="P32" s="51">
        <v>0</v>
      </c>
      <c r="Q32" s="51">
        <v>0</v>
      </c>
      <c r="R32" s="51">
        <v>0</v>
      </c>
      <c r="S32" s="51">
        <v>0</v>
      </c>
      <c r="T32" s="51">
        <v>0</v>
      </c>
      <c r="U32" s="51">
        <v>0</v>
      </c>
      <c r="V32" s="51">
        <v>0</v>
      </c>
      <c r="W32" s="51">
        <v>0</v>
      </c>
      <c r="X32" s="51"/>
      <c r="Y32" s="51">
        <f t="shared" si="4"/>
        <v>0</v>
      </c>
      <c r="Z32" s="51">
        <v>500</v>
      </c>
      <c r="AA32" s="60">
        <v>400</v>
      </c>
      <c r="AB32" s="102"/>
    </row>
    <row r="33" spans="1:28" ht="15" thickBot="1" x14ac:dyDescent="0.35">
      <c r="A33" s="50"/>
      <c r="B33" s="50"/>
      <c r="C33" s="50"/>
      <c r="D33" s="50"/>
      <c r="E33" s="50" t="s">
        <v>103</v>
      </c>
      <c r="F33" s="50"/>
      <c r="G33" s="50"/>
      <c r="H33" s="53"/>
      <c r="I33" s="53"/>
      <c r="J33" s="53"/>
      <c r="K33" s="53"/>
      <c r="L33" s="53">
        <f t="shared" ref="L33:W33" si="5">ROUND(SUM(L22:L32),5)</f>
        <v>18825</v>
      </c>
      <c r="M33" s="53">
        <f t="shared" si="5"/>
        <v>22560</v>
      </c>
      <c r="N33" s="53">
        <f t="shared" si="5"/>
        <v>32385</v>
      </c>
      <c r="O33" s="53">
        <f t="shared" si="5"/>
        <v>52300</v>
      </c>
      <c r="P33" s="53">
        <f t="shared" si="5"/>
        <v>12700</v>
      </c>
      <c r="Q33" s="53">
        <f t="shared" si="5"/>
        <v>37770</v>
      </c>
      <c r="R33" s="53">
        <f t="shared" si="5"/>
        <v>30580</v>
      </c>
      <c r="S33" s="53">
        <f t="shared" si="5"/>
        <v>50923.15</v>
      </c>
      <c r="T33" s="53">
        <f t="shared" si="5"/>
        <v>53915</v>
      </c>
      <c r="U33" s="53">
        <f t="shared" si="5"/>
        <v>24460</v>
      </c>
      <c r="V33" s="53">
        <f t="shared" si="5"/>
        <v>17250</v>
      </c>
      <c r="W33" s="53">
        <f t="shared" si="5"/>
        <v>34385</v>
      </c>
      <c r="X33" s="53"/>
      <c r="Y33" s="53">
        <f t="shared" si="4"/>
        <v>388053.15</v>
      </c>
      <c r="Z33" s="53">
        <f>ROUND(SUM(Z22:Z32),5)</f>
        <v>268800</v>
      </c>
      <c r="AA33" s="78">
        <f>ROUND(SUM(AA22:AA32),5)</f>
        <v>343200</v>
      </c>
      <c r="AB33" s="104"/>
    </row>
    <row r="34" spans="1:28" x14ac:dyDescent="0.3">
      <c r="A34" s="50"/>
      <c r="B34" s="50"/>
      <c r="C34" s="50"/>
      <c r="D34" s="50" t="s">
        <v>6</v>
      </c>
      <c r="E34" s="50"/>
      <c r="F34" s="50"/>
      <c r="G34" s="50"/>
      <c r="H34" s="51"/>
      <c r="I34" s="51"/>
      <c r="J34" s="51"/>
      <c r="K34" s="51"/>
      <c r="L34" s="51">
        <f t="shared" ref="L34:W34" si="6">ROUND(L3+L14+L21+L33,5)</f>
        <v>19157.96</v>
      </c>
      <c r="M34" s="51">
        <f t="shared" si="6"/>
        <v>32762.26</v>
      </c>
      <c r="N34" s="51">
        <f t="shared" si="6"/>
        <v>38581.82</v>
      </c>
      <c r="O34" s="51">
        <f t="shared" si="6"/>
        <v>91690.13</v>
      </c>
      <c r="P34" s="51">
        <f t="shared" si="6"/>
        <v>19284.080000000002</v>
      </c>
      <c r="Q34" s="51">
        <f t="shared" si="6"/>
        <v>247789.42</v>
      </c>
      <c r="R34" s="51">
        <f t="shared" si="6"/>
        <v>256344.78</v>
      </c>
      <c r="S34" s="51">
        <f t="shared" si="6"/>
        <v>59246.37</v>
      </c>
      <c r="T34" s="51">
        <f t="shared" si="6"/>
        <v>65460.81</v>
      </c>
      <c r="U34" s="51">
        <f t="shared" si="6"/>
        <v>97264.65</v>
      </c>
      <c r="V34" s="51">
        <f t="shared" si="6"/>
        <v>236821.83</v>
      </c>
      <c r="W34" s="51">
        <f t="shared" si="6"/>
        <v>119177.03</v>
      </c>
      <c r="X34" s="51"/>
      <c r="Y34" s="51">
        <f t="shared" si="4"/>
        <v>1283581.1399999999</v>
      </c>
      <c r="Z34" s="51">
        <f>ROUND(Z3+Z14+Z21+Z33,5)</f>
        <v>1078800</v>
      </c>
      <c r="AA34" s="60">
        <f>ROUND(AA3+AA14+AA21+AA33,5)</f>
        <v>1201000</v>
      </c>
      <c r="AB34" s="102"/>
    </row>
    <row r="35" spans="1:28" hidden="1" x14ac:dyDescent="0.3">
      <c r="A35" s="50"/>
      <c r="B35" s="50"/>
      <c r="C35" s="50"/>
      <c r="D35" s="50" t="s">
        <v>104</v>
      </c>
      <c r="E35" s="50"/>
      <c r="F35" s="50"/>
      <c r="G35" s="50"/>
      <c r="H35" s="51"/>
      <c r="I35" s="51"/>
      <c r="J35" s="51"/>
      <c r="K35" s="51"/>
      <c r="L35" s="51"/>
      <c r="M35" s="51"/>
      <c r="N35" s="51"/>
      <c r="O35" s="51"/>
      <c r="P35" s="51"/>
      <c r="Q35" s="51"/>
      <c r="R35" s="51"/>
      <c r="S35" s="51"/>
      <c r="T35" s="51"/>
      <c r="U35" s="51"/>
      <c r="V35" s="51"/>
      <c r="W35" s="51"/>
      <c r="X35" s="51"/>
      <c r="Y35" s="51"/>
      <c r="Z35" s="51"/>
      <c r="AA35" s="60"/>
      <c r="AB35" s="102"/>
    </row>
    <row r="36" spans="1:28" hidden="1" x14ac:dyDescent="0.3">
      <c r="A36" s="50"/>
      <c r="B36" s="50"/>
      <c r="C36" s="50"/>
      <c r="D36" s="50"/>
      <c r="E36" s="50" t="s">
        <v>105</v>
      </c>
      <c r="F36" s="50"/>
      <c r="G36" s="50"/>
      <c r="H36" s="51"/>
      <c r="I36" s="51"/>
      <c r="J36" s="51"/>
      <c r="K36" s="51"/>
      <c r="L36" s="51">
        <v>0</v>
      </c>
      <c r="M36" s="51">
        <v>0</v>
      </c>
      <c r="N36" s="51">
        <v>0</v>
      </c>
      <c r="O36" s="51">
        <v>0</v>
      </c>
      <c r="P36" s="51">
        <v>0</v>
      </c>
      <c r="Q36" s="51">
        <v>0</v>
      </c>
      <c r="R36" s="51">
        <v>0</v>
      </c>
      <c r="S36" s="51">
        <v>0</v>
      </c>
      <c r="T36" s="51">
        <v>0</v>
      </c>
      <c r="U36" s="51">
        <v>0</v>
      </c>
      <c r="V36" s="51">
        <v>0</v>
      </c>
      <c r="W36" s="51">
        <v>0</v>
      </c>
      <c r="X36" s="51"/>
      <c r="Y36" s="51">
        <f>ROUND(SUM(H36:X36),5)</f>
        <v>0</v>
      </c>
      <c r="Z36" s="51">
        <v>0</v>
      </c>
      <c r="AA36" s="60">
        <v>0</v>
      </c>
      <c r="AB36" s="102"/>
    </row>
    <row r="37" spans="1:28" ht="15" hidden="1" thickBot="1" x14ac:dyDescent="0.35">
      <c r="A37" s="50"/>
      <c r="B37" s="50"/>
      <c r="C37" s="50"/>
      <c r="D37" s="50" t="s">
        <v>106</v>
      </c>
      <c r="E37" s="50"/>
      <c r="F37" s="50"/>
      <c r="G37" s="50"/>
      <c r="H37" s="53"/>
      <c r="I37" s="53"/>
      <c r="J37" s="53"/>
      <c r="K37" s="53"/>
      <c r="L37" s="53">
        <f t="shared" ref="L37:W37" si="7">ROUND(SUM(L35:L36),5)</f>
        <v>0</v>
      </c>
      <c r="M37" s="53">
        <f t="shared" si="7"/>
        <v>0</v>
      </c>
      <c r="N37" s="53">
        <f t="shared" si="7"/>
        <v>0</v>
      </c>
      <c r="O37" s="53">
        <f t="shared" si="7"/>
        <v>0</v>
      </c>
      <c r="P37" s="53">
        <f t="shared" si="7"/>
        <v>0</v>
      </c>
      <c r="Q37" s="53">
        <f t="shared" si="7"/>
        <v>0</v>
      </c>
      <c r="R37" s="53">
        <f t="shared" si="7"/>
        <v>0</v>
      </c>
      <c r="S37" s="53">
        <f t="shared" si="7"/>
        <v>0</v>
      </c>
      <c r="T37" s="53">
        <f t="shared" si="7"/>
        <v>0</v>
      </c>
      <c r="U37" s="53">
        <f t="shared" si="7"/>
        <v>0</v>
      </c>
      <c r="V37" s="53">
        <f t="shared" si="7"/>
        <v>0</v>
      </c>
      <c r="W37" s="53">
        <f t="shared" si="7"/>
        <v>0</v>
      </c>
      <c r="X37" s="53"/>
      <c r="Y37" s="53">
        <f>ROUND(SUM(H37:X37),5)</f>
        <v>0</v>
      </c>
      <c r="Z37" s="53">
        <f>ROUND(SUM(Z35:Z36),5)</f>
        <v>0</v>
      </c>
      <c r="AA37" s="78">
        <f>ROUND(SUM(AA35:AA36),5)</f>
        <v>0</v>
      </c>
      <c r="AB37" s="104"/>
    </row>
    <row r="38" spans="1:28" hidden="1" x14ac:dyDescent="0.3">
      <c r="A38" s="50"/>
      <c r="B38" s="50"/>
      <c r="C38" s="50" t="s">
        <v>107</v>
      </c>
      <c r="D38" s="50"/>
      <c r="E38" s="50"/>
      <c r="F38" s="50"/>
      <c r="G38" s="50"/>
      <c r="H38" s="51"/>
      <c r="I38" s="51"/>
      <c r="J38" s="51"/>
      <c r="K38" s="51"/>
      <c r="L38" s="51">
        <f t="shared" ref="L38:W38" si="8">ROUND(L34-L37,5)</f>
        <v>19157.96</v>
      </c>
      <c r="M38" s="51">
        <f t="shared" si="8"/>
        <v>32762.26</v>
      </c>
      <c r="N38" s="51">
        <f t="shared" si="8"/>
        <v>38581.82</v>
      </c>
      <c r="O38" s="51">
        <f t="shared" si="8"/>
        <v>91690.13</v>
      </c>
      <c r="P38" s="51">
        <f t="shared" si="8"/>
        <v>19284.080000000002</v>
      </c>
      <c r="Q38" s="51">
        <f t="shared" si="8"/>
        <v>247789.42</v>
      </c>
      <c r="R38" s="51">
        <f t="shared" si="8"/>
        <v>256344.78</v>
      </c>
      <c r="S38" s="51">
        <f t="shared" si="8"/>
        <v>59246.37</v>
      </c>
      <c r="T38" s="51">
        <f t="shared" si="8"/>
        <v>65460.81</v>
      </c>
      <c r="U38" s="51">
        <f t="shared" si="8"/>
        <v>97264.65</v>
      </c>
      <c r="V38" s="51">
        <f t="shared" si="8"/>
        <v>236821.83</v>
      </c>
      <c r="W38" s="51">
        <f t="shared" si="8"/>
        <v>119177.03</v>
      </c>
      <c r="X38" s="51"/>
      <c r="Y38" s="51">
        <f>ROUND(SUM(H38:X38),5)</f>
        <v>1283581.1399999999</v>
      </c>
      <c r="Z38" s="51">
        <f>ROUND(Z34-Z37,5)</f>
        <v>1078800</v>
      </c>
      <c r="AA38" s="60">
        <f>ROUND(AA34-AA37,5)</f>
        <v>1201000</v>
      </c>
      <c r="AB38" s="102"/>
    </row>
    <row r="39" spans="1:28" x14ac:dyDescent="0.3">
      <c r="A39" s="50"/>
      <c r="B39" s="50"/>
      <c r="C39" s="50"/>
      <c r="D39" s="50"/>
      <c r="E39" s="50"/>
      <c r="F39" s="50"/>
      <c r="G39" s="50"/>
      <c r="H39" s="51"/>
      <c r="I39" s="51"/>
      <c r="J39" s="51"/>
      <c r="K39" s="51"/>
      <c r="L39" s="51"/>
      <c r="M39" s="51"/>
      <c r="N39" s="51"/>
      <c r="O39" s="51"/>
      <c r="P39" s="51"/>
      <c r="Q39" s="51"/>
      <c r="R39" s="51"/>
      <c r="S39" s="51"/>
      <c r="T39" s="51"/>
      <c r="U39" s="51"/>
      <c r="V39" s="51"/>
      <c r="W39" s="51"/>
      <c r="X39" s="51"/>
      <c r="Y39" s="51"/>
      <c r="Z39" s="51"/>
      <c r="AA39" s="60"/>
      <c r="AB39" s="102"/>
    </row>
    <row r="40" spans="1:28" x14ac:dyDescent="0.3">
      <c r="A40" s="50"/>
      <c r="B40" s="50"/>
      <c r="C40" s="50"/>
      <c r="D40" s="50"/>
      <c r="E40" s="50"/>
      <c r="F40" s="50"/>
      <c r="G40" s="50"/>
      <c r="H40" s="51"/>
      <c r="I40" s="51"/>
      <c r="J40" s="51"/>
      <c r="K40" s="51"/>
      <c r="L40" s="51"/>
      <c r="M40" s="51"/>
      <c r="N40" s="51"/>
      <c r="O40" s="51"/>
      <c r="P40" s="51"/>
      <c r="Q40" s="51"/>
      <c r="R40" s="51"/>
      <c r="S40" s="51"/>
      <c r="T40" s="51"/>
      <c r="U40" s="51"/>
      <c r="V40" s="51"/>
      <c r="W40" s="51"/>
      <c r="X40" s="51"/>
      <c r="Y40" s="51"/>
      <c r="Z40" s="51"/>
      <c r="AA40" s="60"/>
      <c r="AB40" s="102"/>
    </row>
    <row r="41" spans="1:28" x14ac:dyDescent="0.3">
      <c r="A41" s="50"/>
      <c r="B41" s="50"/>
      <c r="C41" s="50"/>
      <c r="D41" s="50"/>
      <c r="E41" s="50"/>
      <c r="F41" s="50"/>
      <c r="G41" s="50"/>
      <c r="H41" s="51"/>
      <c r="I41" s="51"/>
      <c r="J41" s="51"/>
      <c r="K41" s="51"/>
      <c r="L41" s="51"/>
      <c r="M41" s="51"/>
      <c r="N41" s="51"/>
      <c r="O41" s="51"/>
      <c r="P41" s="51"/>
      <c r="Q41" s="51"/>
      <c r="R41" s="51"/>
      <c r="S41" s="51"/>
      <c r="T41" s="51"/>
      <c r="U41" s="51"/>
      <c r="V41" s="51"/>
      <c r="W41" s="51"/>
      <c r="X41" s="51"/>
      <c r="Y41" s="51"/>
      <c r="Z41" s="51"/>
      <c r="AA41" s="60"/>
      <c r="AB41" s="102"/>
    </row>
    <row r="42" spans="1:28" x14ac:dyDescent="0.3">
      <c r="A42" s="50"/>
      <c r="B42" s="50"/>
      <c r="C42" s="50"/>
      <c r="D42" s="50"/>
      <c r="E42" s="50"/>
      <c r="F42" s="50"/>
      <c r="G42" s="50"/>
      <c r="H42" s="51"/>
      <c r="I42" s="51"/>
      <c r="J42" s="51"/>
      <c r="K42" s="51"/>
      <c r="L42" s="51"/>
      <c r="M42" s="51"/>
      <c r="N42" s="51"/>
      <c r="O42" s="51"/>
      <c r="P42" s="51"/>
      <c r="Q42" s="51"/>
      <c r="R42" s="51"/>
      <c r="S42" s="51"/>
      <c r="T42" s="51"/>
      <c r="U42" s="51"/>
      <c r="V42" s="51"/>
      <c r="W42" s="51"/>
      <c r="X42" s="51"/>
      <c r="Y42" s="51"/>
      <c r="Z42" s="51"/>
      <c r="AA42" s="60"/>
      <c r="AB42" s="102"/>
    </row>
    <row r="43" spans="1:28" x14ac:dyDescent="0.3">
      <c r="A43" s="50"/>
      <c r="B43" s="50"/>
      <c r="C43" s="50"/>
      <c r="D43" s="50"/>
      <c r="E43" s="50"/>
      <c r="F43" s="50"/>
      <c r="G43" s="50"/>
      <c r="H43" s="51"/>
      <c r="I43" s="51"/>
      <c r="J43" s="51"/>
      <c r="K43" s="51"/>
      <c r="L43" s="51"/>
      <c r="M43" s="51"/>
      <c r="N43" s="51"/>
      <c r="O43" s="51"/>
      <c r="P43" s="51"/>
      <c r="Q43" s="51"/>
      <c r="R43" s="51"/>
      <c r="S43" s="51"/>
      <c r="T43" s="51"/>
      <c r="U43" s="51"/>
      <c r="V43" s="51"/>
      <c r="W43" s="51"/>
      <c r="X43" s="51"/>
      <c r="Y43" s="51"/>
      <c r="Z43" s="51"/>
      <c r="AA43" s="60"/>
      <c r="AB43" s="102"/>
    </row>
    <row r="44" spans="1:28" x14ac:dyDescent="0.3">
      <c r="A44" s="50"/>
      <c r="B44" s="50"/>
      <c r="C44" s="50"/>
      <c r="D44" s="50"/>
      <c r="E44" s="50"/>
      <c r="F44" s="50"/>
      <c r="G44" s="50"/>
      <c r="H44" s="51"/>
      <c r="I44" s="51"/>
      <c r="J44" s="51"/>
      <c r="K44" s="51"/>
      <c r="L44" s="51"/>
      <c r="M44" s="51"/>
      <c r="N44" s="51"/>
      <c r="O44" s="51"/>
      <c r="P44" s="51"/>
      <c r="Q44" s="51"/>
      <c r="R44" s="51"/>
      <c r="S44" s="51"/>
      <c r="T44" s="51"/>
      <c r="U44" s="51"/>
      <c r="V44" s="51"/>
      <c r="W44" s="51"/>
      <c r="X44" s="51"/>
      <c r="Y44" s="51"/>
      <c r="Z44" s="51"/>
      <c r="AA44" s="60"/>
      <c r="AB44" s="102"/>
    </row>
    <row r="45" spans="1:28" x14ac:dyDescent="0.3">
      <c r="A45" s="50"/>
      <c r="B45" s="50"/>
      <c r="C45" s="50"/>
      <c r="D45" s="50"/>
      <c r="E45" s="50"/>
      <c r="F45" s="50"/>
      <c r="G45" s="50"/>
      <c r="H45" s="51"/>
      <c r="I45" s="51"/>
      <c r="J45" s="51"/>
      <c r="K45" s="51"/>
      <c r="L45" s="51"/>
      <c r="M45" s="51"/>
      <c r="N45" s="51"/>
      <c r="O45" s="51"/>
      <c r="P45" s="51"/>
      <c r="Q45" s="51"/>
      <c r="R45" s="51"/>
      <c r="S45" s="51"/>
      <c r="T45" s="51"/>
      <c r="U45" s="51"/>
      <c r="V45" s="51"/>
      <c r="W45" s="51"/>
      <c r="X45" s="51"/>
      <c r="Y45" s="51"/>
      <c r="Z45" s="51"/>
      <c r="AA45" s="60"/>
      <c r="AB45" s="102"/>
    </row>
    <row r="46" spans="1:28" x14ac:dyDescent="0.3">
      <c r="A46" s="50"/>
      <c r="B46" s="50"/>
      <c r="C46" s="50"/>
      <c r="D46" s="50"/>
      <c r="E46" s="50"/>
      <c r="F46" s="50"/>
      <c r="G46" s="50"/>
      <c r="H46" s="51"/>
      <c r="I46" s="51"/>
      <c r="J46" s="51"/>
      <c r="K46" s="51"/>
      <c r="L46" s="51"/>
      <c r="M46" s="51"/>
      <c r="N46" s="51"/>
      <c r="O46" s="51"/>
      <c r="P46" s="51"/>
      <c r="Q46" s="51"/>
      <c r="R46" s="51"/>
      <c r="S46" s="51"/>
      <c r="T46" s="51"/>
      <c r="U46" s="51"/>
      <c r="V46" s="51"/>
      <c r="W46" s="51"/>
      <c r="X46" s="51"/>
      <c r="Y46" s="51"/>
      <c r="Z46" s="51"/>
      <c r="AA46" s="60"/>
      <c r="AB46" s="102"/>
    </row>
    <row r="47" spans="1:28" x14ac:dyDescent="0.3">
      <c r="A47" s="50"/>
      <c r="B47" s="50"/>
      <c r="C47" s="50"/>
      <c r="D47" s="50"/>
      <c r="E47" s="50"/>
      <c r="F47" s="50"/>
      <c r="G47" s="50"/>
      <c r="H47" s="51"/>
      <c r="I47" s="51"/>
      <c r="J47" s="51"/>
      <c r="K47" s="51"/>
      <c r="L47" s="51"/>
      <c r="M47" s="51"/>
      <c r="N47" s="51"/>
      <c r="O47" s="51"/>
      <c r="P47" s="51"/>
      <c r="Q47" s="51"/>
      <c r="R47" s="51"/>
      <c r="S47" s="51"/>
      <c r="T47" s="51"/>
      <c r="U47" s="51"/>
      <c r="V47" s="51"/>
      <c r="W47" s="51"/>
      <c r="X47" s="51"/>
      <c r="Y47" s="51"/>
      <c r="Z47" s="51"/>
      <c r="AA47" s="60"/>
      <c r="AB47" s="102"/>
    </row>
    <row r="48" spans="1:28" x14ac:dyDescent="0.3">
      <c r="A48" s="50"/>
      <c r="B48" s="50"/>
      <c r="C48" s="50"/>
      <c r="D48" s="50" t="s">
        <v>7</v>
      </c>
      <c r="E48" s="50"/>
      <c r="F48" s="50"/>
      <c r="G48" s="50"/>
      <c r="H48" s="51"/>
      <c r="I48" s="51"/>
      <c r="J48" s="51"/>
      <c r="K48" s="51"/>
      <c r="L48" s="51"/>
      <c r="M48" s="51"/>
      <c r="N48" s="51"/>
      <c r="O48" s="51"/>
      <c r="P48" s="51"/>
      <c r="Q48" s="51"/>
      <c r="R48" s="51"/>
      <c r="S48" s="51"/>
      <c r="T48" s="51"/>
      <c r="U48" s="51"/>
      <c r="V48" s="51"/>
      <c r="W48" s="51"/>
      <c r="X48" s="51"/>
      <c r="Y48" s="51"/>
      <c r="Z48" s="51"/>
      <c r="AA48" s="60"/>
      <c r="AB48" s="102"/>
    </row>
    <row r="49" spans="1:28" x14ac:dyDescent="0.3">
      <c r="A49" s="50"/>
      <c r="B49" s="50"/>
      <c r="C49" s="50"/>
      <c r="D49" s="50"/>
      <c r="E49" s="50" t="s">
        <v>108</v>
      </c>
      <c r="F49" s="50"/>
      <c r="G49" s="50"/>
      <c r="H49" s="51"/>
      <c r="I49" s="51"/>
      <c r="J49" s="51"/>
      <c r="K49" s="51"/>
      <c r="L49" s="51"/>
      <c r="M49" s="51"/>
      <c r="N49" s="51"/>
      <c r="O49" s="51"/>
      <c r="P49" s="51"/>
      <c r="Q49" s="51"/>
      <c r="R49" s="51"/>
      <c r="S49" s="51"/>
      <c r="T49" s="51"/>
      <c r="U49" s="51"/>
      <c r="V49" s="51"/>
      <c r="W49" s="51"/>
      <c r="X49" s="51"/>
      <c r="Y49" s="51"/>
      <c r="Z49" s="51"/>
      <c r="AA49" s="60"/>
      <c r="AB49" s="102"/>
    </row>
    <row r="50" spans="1:28" x14ac:dyDescent="0.3">
      <c r="A50" s="50"/>
      <c r="B50" s="50"/>
      <c r="C50" s="50"/>
      <c r="D50" s="50"/>
      <c r="E50" s="50"/>
      <c r="F50" s="50" t="s">
        <v>109</v>
      </c>
      <c r="G50" s="50"/>
      <c r="H50" s="51"/>
      <c r="I50" s="51"/>
      <c r="J50" s="51"/>
      <c r="K50" s="51"/>
      <c r="L50" s="51"/>
      <c r="M50" s="51"/>
      <c r="N50" s="51"/>
      <c r="O50" s="51"/>
      <c r="P50" s="51"/>
      <c r="Q50" s="51"/>
      <c r="R50" s="51"/>
      <c r="S50" s="51"/>
      <c r="T50" s="51"/>
      <c r="U50" s="51"/>
      <c r="V50" s="51"/>
      <c r="W50" s="51"/>
      <c r="X50" s="51"/>
      <c r="Y50" s="51"/>
      <c r="Z50" s="51"/>
      <c r="AA50" s="60"/>
      <c r="AB50" s="102"/>
    </row>
    <row r="51" spans="1:28" x14ac:dyDescent="0.3">
      <c r="A51" s="50"/>
      <c r="B51" s="50"/>
      <c r="C51" s="50"/>
      <c r="D51" s="50"/>
      <c r="E51" s="50"/>
      <c r="F51" s="50"/>
      <c r="G51" s="50" t="s">
        <v>110</v>
      </c>
      <c r="H51" s="51"/>
      <c r="I51" s="51"/>
      <c r="J51" s="51"/>
      <c r="K51" s="51"/>
      <c r="L51" s="51">
        <v>8942.48</v>
      </c>
      <c r="M51" s="51">
        <v>16476.650000000001</v>
      </c>
      <c r="N51" s="51">
        <v>17665.79</v>
      </c>
      <c r="O51" s="51">
        <v>27986.11</v>
      </c>
      <c r="P51" s="51">
        <v>14362.23</v>
      </c>
      <c r="Q51" s="51">
        <v>14423.56</v>
      </c>
      <c r="R51" s="51">
        <v>24698.48</v>
      </c>
      <c r="S51" s="51">
        <v>16746.79</v>
      </c>
      <c r="T51" s="51">
        <v>16868.52</v>
      </c>
      <c r="U51" s="51">
        <v>25401.13</v>
      </c>
      <c r="V51" s="51">
        <v>16843.310000000001</v>
      </c>
      <c r="W51" s="51">
        <v>21343.49</v>
      </c>
      <c r="X51" s="51"/>
      <c r="Y51" s="51">
        <f t="shared" ref="Y51:Y56" si="9">ROUND(SUM(H51:X51),5)</f>
        <v>221758.54</v>
      </c>
      <c r="Z51" s="51">
        <v>235000</v>
      </c>
      <c r="AA51" s="60">
        <v>250000</v>
      </c>
      <c r="AB51" s="102" t="s">
        <v>210</v>
      </c>
    </row>
    <row r="52" spans="1:28" ht="21.6" x14ac:dyDescent="0.3">
      <c r="A52" s="50"/>
      <c r="B52" s="50"/>
      <c r="C52" s="50"/>
      <c r="D52" s="50"/>
      <c r="E52" s="50"/>
      <c r="F52" s="50"/>
      <c r="G52" s="50" t="s">
        <v>216</v>
      </c>
      <c r="H52" s="51"/>
      <c r="I52" s="51"/>
      <c r="J52" s="51"/>
      <c r="K52" s="51"/>
      <c r="L52" s="51">
        <v>0</v>
      </c>
      <c r="M52" s="51">
        <v>0</v>
      </c>
      <c r="N52" s="51">
        <v>0</v>
      </c>
      <c r="O52" s="51">
        <v>0</v>
      </c>
      <c r="P52" s="51">
        <v>0</v>
      </c>
      <c r="Q52" s="51">
        <v>0</v>
      </c>
      <c r="R52" s="51">
        <v>0</v>
      </c>
      <c r="S52" s="51">
        <v>0</v>
      </c>
      <c r="T52" s="51">
        <v>0</v>
      </c>
      <c r="U52" s="51">
        <v>0</v>
      </c>
      <c r="V52" s="51">
        <v>0</v>
      </c>
      <c r="W52" s="51">
        <v>0</v>
      </c>
      <c r="X52" s="51"/>
      <c r="Y52" s="51">
        <f t="shared" si="9"/>
        <v>0</v>
      </c>
      <c r="Z52" s="51">
        <v>43680</v>
      </c>
      <c r="AA52" s="60">
        <v>40000</v>
      </c>
      <c r="AB52" s="102" t="s">
        <v>279</v>
      </c>
    </row>
    <row r="53" spans="1:28" x14ac:dyDescent="0.3">
      <c r="A53" s="50"/>
      <c r="B53" s="50"/>
      <c r="C53" s="50"/>
      <c r="D53" s="50"/>
      <c r="E53" s="50"/>
      <c r="F53" s="50"/>
      <c r="G53" s="50" t="s">
        <v>111</v>
      </c>
      <c r="H53" s="51"/>
      <c r="I53" s="51"/>
      <c r="J53" s="51"/>
      <c r="K53" s="51"/>
      <c r="L53" s="51">
        <v>0</v>
      </c>
      <c r="M53" s="51">
        <v>0</v>
      </c>
      <c r="N53" s="51">
        <v>0</v>
      </c>
      <c r="O53" s="51">
        <v>0</v>
      </c>
      <c r="P53" s="51">
        <v>0</v>
      </c>
      <c r="Q53" s="51">
        <v>3986.45</v>
      </c>
      <c r="R53" s="51">
        <v>0</v>
      </c>
      <c r="S53" s="51">
        <v>0</v>
      </c>
      <c r="T53" s="51">
        <v>0</v>
      </c>
      <c r="U53" s="51">
        <v>6572.5</v>
      </c>
      <c r="V53" s="51">
        <v>0</v>
      </c>
      <c r="W53" s="51">
        <v>0</v>
      </c>
      <c r="X53" s="51"/>
      <c r="Y53" s="51">
        <f t="shared" si="9"/>
        <v>10558.95</v>
      </c>
      <c r="Z53" s="51">
        <v>4500</v>
      </c>
      <c r="AA53" s="60">
        <v>5000</v>
      </c>
      <c r="AB53" s="102" t="s">
        <v>210</v>
      </c>
    </row>
    <row r="54" spans="1:28" x14ac:dyDescent="0.3">
      <c r="A54" s="50"/>
      <c r="B54" s="50"/>
      <c r="C54" s="50"/>
      <c r="D54" s="50"/>
      <c r="E54" s="50"/>
      <c r="F54" s="50"/>
      <c r="G54" s="50" t="s">
        <v>243</v>
      </c>
      <c r="H54" s="51"/>
      <c r="I54" s="51"/>
      <c r="J54" s="51"/>
      <c r="K54" s="51"/>
      <c r="L54" s="51">
        <v>0</v>
      </c>
      <c r="M54" s="51">
        <v>0</v>
      </c>
      <c r="N54" s="51">
        <v>0</v>
      </c>
      <c r="O54" s="51">
        <v>0</v>
      </c>
      <c r="P54" s="51">
        <v>0</v>
      </c>
      <c r="Q54" s="51">
        <v>0</v>
      </c>
      <c r="R54" s="51">
        <v>0</v>
      </c>
      <c r="S54" s="51">
        <v>0</v>
      </c>
      <c r="T54" s="51">
        <v>0</v>
      </c>
      <c r="U54" s="51">
        <v>0</v>
      </c>
      <c r="V54" s="51">
        <v>0</v>
      </c>
      <c r="W54" s="51">
        <v>0</v>
      </c>
      <c r="X54" s="51"/>
      <c r="Y54" s="51">
        <f t="shared" si="9"/>
        <v>0</v>
      </c>
      <c r="Z54" s="51">
        <v>5100</v>
      </c>
      <c r="AA54" s="60">
        <v>5500</v>
      </c>
      <c r="AB54" s="102" t="s">
        <v>210</v>
      </c>
    </row>
    <row r="55" spans="1:28" ht="15" thickBot="1" x14ac:dyDescent="0.35">
      <c r="A55" s="50"/>
      <c r="B55" s="50"/>
      <c r="C55" s="50"/>
      <c r="D55" s="50"/>
      <c r="E55" s="50"/>
      <c r="F55" s="50"/>
      <c r="G55" s="50" t="s">
        <v>112</v>
      </c>
      <c r="H55" s="52"/>
      <c r="I55" s="52"/>
      <c r="J55" s="52"/>
      <c r="K55" s="52"/>
      <c r="L55" s="52">
        <v>35.64</v>
      </c>
      <c r="M55" s="52">
        <v>35.64</v>
      </c>
      <c r="N55" s="52">
        <v>35.64</v>
      </c>
      <c r="O55" s="52">
        <v>35.64</v>
      </c>
      <c r="P55" s="52">
        <v>35.64</v>
      </c>
      <c r="Q55" s="52">
        <v>35.64</v>
      </c>
      <c r="R55" s="52">
        <v>35.64</v>
      </c>
      <c r="S55" s="52">
        <v>35.64</v>
      </c>
      <c r="T55" s="52">
        <v>35.64</v>
      </c>
      <c r="U55" s="52">
        <v>35.64</v>
      </c>
      <c r="V55" s="52">
        <v>35.64</v>
      </c>
      <c r="W55" s="52">
        <v>35.64</v>
      </c>
      <c r="X55" s="52"/>
      <c r="Y55" s="52">
        <f t="shared" si="9"/>
        <v>427.68</v>
      </c>
      <c r="Z55" s="52">
        <v>450</v>
      </c>
      <c r="AA55" s="59">
        <v>450</v>
      </c>
      <c r="AB55" s="103"/>
    </row>
    <row r="56" spans="1:28" x14ac:dyDescent="0.3">
      <c r="A56" s="50"/>
      <c r="B56" s="50"/>
      <c r="C56" s="50"/>
      <c r="D56" s="50"/>
      <c r="E56" s="50"/>
      <c r="F56" s="50" t="s">
        <v>113</v>
      </c>
      <c r="G56" s="50"/>
      <c r="H56" s="51"/>
      <c r="I56" s="51"/>
      <c r="J56" s="51"/>
      <c r="K56" s="51"/>
      <c r="L56" s="51">
        <f t="shared" ref="L56:W56" si="10">ROUND(SUM(L50:L55),5)</f>
        <v>8978.1200000000008</v>
      </c>
      <c r="M56" s="51">
        <f t="shared" si="10"/>
        <v>16512.29</v>
      </c>
      <c r="N56" s="51">
        <f t="shared" si="10"/>
        <v>17701.43</v>
      </c>
      <c r="O56" s="51">
        <f t="shared" si="10"/>
        <v>28021.75</v>
      </c>
      <c r="P56" s="51">
        <f t="shared" si="10"/>
        <v>14397.87</v>
      </c>
      <c r="Q56" s="51">
        <f t="shared" si="10"/>
        <v>18445.650000000001</v>
      </c>
      <c r="R56" s="51">
        <f t="shared" si="10"/>
        <v>24734.12</v>
      </c>
      <c r="S56" s="51">
        <f t="shared" si="10"/>
        <v>16782.43</v>
      </c>
      <c r="T56" s="51">
        <f t="shared" si="10"/>
        <v>16904.16</v>
      </c>
      <c r="U56" s="51">
        <f t="shared" si="10"/>
        <v>32009.27</v>
      </c>
      <c r="V56" s="51">
        <f t="shared" si="10"/>
        <v>16878.95</v>
      </c>
      <c r="W56" s="51">
        <f t="shared" si="10"/>
        <v>21379.13</v>
      </c>
      <c r="X56" s="51"/>
      <c r="Y56" s="51">
        <f t="shared" si="9"/>
        <v>232745.17</v>
      </c>
      <c r="Z56" s="51">
        <f>ROUND(SUM(Z50:Z55),5)</f>
        <v>288730</v>
      </c>
      <c r="AA56" s="60">
        <f>ROUND(SUM(AA50:AA55),5)</f>
        <v>300950</v>
      </c>
      <c r="AB56" s="102"/>
    </row>
    <row r="57" spans="1:28" x14ac:dyDescent="0.3">
      <c r="A57" s="50"/>
      <c r="B57" s="50"/>
      <c r="C57" s="50"/>
      <c r="D57" s="50"/>
      <c r="E57" s="50"/>
      <c r="F57" s="50" t="s">
        <v>114</v>
      </c>
      <c r="G57" s="50"/>
      <c r="H57" s="51"/>
      <c r="I57" s="51"/>
      <c r="J57" s="51"/>
      <c r="K57" s="51"/>
      <c r="L57" s="51"/>
      <c r="M57" s="51"/>
      <c r="N57" s="51"/>
      <c r="O57" s="51"/>
      <c r="P57" s="51"/>
      <c r="Q57" s="51"/>
      <c r="R57" s="51"/>
      <c r="S57" s="51"/>
      <c r="T57" s="51"/>
      <c r="U57" s="51"/>
      <c r="V57" s="51"/>
      <c r="W57" s="51"/>
      <c r="X57" s="51"/>
      <c r="Y57" s="51"/>
      <c r="Z57" s="51"/>
      <c r="AA57" s="60"/>
      <c r="AB57" s="102"/>
    </row>
    <row r="58" spans="1:28" x14ac:dyDescent="0.3">
      <c r="A58" s="50"/>
      <c r="B58" s="50"/>
      <c r="C58" s="50"/>
      <c r="D58" s="50"/>
      <c r="E58" s="50"/>
      <c r="F58" s="50"/>
      <c r="G58" s="50" t="s">
        <v>115</v>
      </c>
      <c r="H58" s="51"/>
      <c r="I58" s="51"/>
      <c r="J58" s="51"/>
      <c r="K58" s="51"/>
      <c r="L58" s="51">
        <v>1292.3</v>
      </c>
      <c r="M58" s="51">
        <v>1764.12</v>
      </c>
      <c r="N58" s="51">
        <v>589.02</v>
      </c>
      <c r="O58" s="51">
        <v>2195.9699999999998</v>
      </c>
      <c r="P58" s="51">
        <v>1217.4100000000001</v>
      </c>
      <c r="Q58" s="51">
        <v>1220.48</v>
      </c>
      <c r="R58" s="51">
        <v>1228.23</v>
      </c>
      <c r="S58" s="51">
        <v>1225.46</v>
      </c>
      <c r="T58" s="51">
        <v>1234.52</v>
      </c>
      <c r="U58" s="51">
        <v>1839.28</v>
      </c>
      <c r="V58" s="51">
        <v>1221.78</v>
      </c>
      <c r="W58" s="51">
        <v>1365.34</v>
      </c>
      <c r="X58" s="51"/>
      <c r="Y58" s="51">
        <f>ROUND(SUM(H58:X58),5)</f>
        <v>16393.91</v>
      </c>
      <c r="Z58" s="51">
        <v>16100</v>
      </c>
      <c r="AA58" s="60">
        <v>21000</v>
      </c>
      <c r="AB58" s="102" t="s">
        <v>210</v>
      </c>
    </row>
    <row r="59" spans="1:28" ht="15" thickBot="1" x14ac:dyDescent="0.35">
      <c r="A59" s="50"/>
      <c r="B59" s="50"/>
      <c r="C59" s="50"/>
      <c r="D59" s="50"/>
      <c r="E59" s="50"/>
      <c r="F59" s="50"/>
      <c r="G59" s="50" t="s">
        <v>116</v>
      </c>
      <c r="H59" s="52"/>
      <c r="I59" s="52"/>
      <c r="J59" s="52"/>
      <c r="K59" s="52"/>
      <c r="L59" s="52">
        <v>126.98</v>
      </c>
      <c r="M59" s="52">
        <v>589.03</v>
      </c>
      <c r="N59" s="52">
        <v>-589.03</v>
      </c>
      <c r="O59" s="52">
        <v>0</v>
      </c>
      <c r="P59" s="52">
        <v>0</v>
      </c>
      <c r="Q59" s="52">
        <v>0</v>
      </c>
      <c r="R59" s="52">
        <v>0</v>
      </c>
      <c r="S59" s="52">
        <v>0</v>
      </c>
      <c r="T59" s="52">
        <v>0</v>
      </c>
      <c r="U59" s="52">
        <v>0</v>
      </c>
      <c r="V59" s="52">
        <v>0</v>
      </c>
      <c r="W59" s="52">
        <v>-126.98</v>
      </c>
      <c r="X59" s="52"/>
      <c r="Y59" s="52">
        <f>ROUND(SUM(H59:X59),5)</f>
        <v>0</v>
      </c>
      <c r="Z59" s="52">
        <v>0</v>
      </c>
      <c r="AA59" s="59">
        <v>0</v>
      </c>
      <c r="AB59" s="103"/>
    </row>
    <row r="60" spans="1:28" x14ac:dyDescent="0.3">
      <c r="A60" s="50"/>
      <c r="B60" s="50"/>
      <c r="C60" s="50"/>
      <c r="D60" s="50"/>
      <c r="E60" s="50"/>
      <c r="F60" s="50" t="s">
        <v>117</v>
      </c>
      <c r="G60" s="50"/>
      <c r="H60" s="51"/>
      <c r="I60" s="51"/>
      <c r="J60" s="51"/>
      <c r="K60" s="51"/>
      <c r="L60" s="51">
        <f t="shared" ref="L60:W60" si="11">ROUND(SUM(L57:L59),5)</f>
        <v>1419.28</v>
      </c>
      <c r="M60" s="51">
        <f t="shared" si="11"/>
        <v>2353.15</v>
      </c>
      <c r="N60" s="51">
        <f t="shared" si="11"/>
        <v>-0.01</v>
      </c>
      <c r="O60" s="51">
        <f t="shared" si="11"/>
        <v>2195.9699999999998</v>
      </c>
      <c r="P60" s="51">
        <f t="shared" si="11"/>
        <v>1217.4100000000001</v>
      </c>
      <c r="Q60" s="51">
        <f t="shared" si="11"/>
        <v>1220.48</v>
      </c>
      <c r="R60" s="51">
        <f t="shared" si="11"/>
        <v>1228.23</v>
      </c>
      <c r="S60" s="51">
        <f t="shared" si="11"/>
        <v>1225.46</v>
      </c>
      <c r="T60" s="51">
        <f t="shared" si="11"/>
        <v>1234.52</v>
      </c>
      <c r="U60" s="51">
        <f t="shared" si="11"/>
        <v>1839.28</v>
      </c>
      <c r="V60" s="51">
        <f t="shared" si="11"/>
        <v>1221.78</v>
      </c>
      <c r="W60" s="51">
        <f t="shared" si="11"/>
        <v>1238.3599999999999</v>
      </c>
      <c r="X60" s="51"/>
      <c r="Y60" s="51">
        <f>ROUND(SUM(H60:X60),5)</f>
        <v>16393.91</v>
      </c>
      <c r="Z60" s="51">
        <f>ROUND(SUM(Z57:Z59),5)</f>
        <v>16100</v>
      </c>
      <c r="AA60" s="60">
        <f>ROUND(SUM(AA57:AA59),5)</f>
        <v>21000</v>
      </c>
      <c r="AB60" s="102"/>
    </row>
    <row r="61" spans="1:28" x14ac:dyDescent="0.3">
      <c r="A61" s="50"/>
      <c r="B61" s="50"/>
      <c r="C61" s="50"/>
      <c r="D61" s="50"/>
      <c r="E61" s="50"/>
      <c r="F61" s="50" t="s">
        <v>118</v>
      </c>
      <c r="G61" s="50"/>
      <c r="H61" s="51"/>
      <c r="I61" s="51"/>
      <c r="J61" s="51"/>
      <c r="K61" s="51"/>
      <c r="L61" s="51"/>
      <c r="M61" s="51"/>
      <c r="N61" s="51"/>
      <c r="O61" s="51"/>
      <c r="P61" s="51"/>
      <c r="Q61" s="51"/>
      <c r="R61" s="51"/>
      <c r="S61" s="51"/>
      <c r="T61" s="51"/>
      <c r="U61" s="51"/>
      <c r="V61" s="51"/>
      <c r="W61" s="51"/>
      <c r="X61" s="51"/>
      <c r="Y61" s="51"/>
      <c r="Z61" s="51"/>
      <c r="AA61" s="60"/>
      <c r="AB61" s="102"/>
    </row>
    <row r="62" spans="1:28" ht="21.6" x14ac:dyDescent="0.3">
      <c r="A62" s="50"/>
      <c r="B62" s="50"/>
      <c r="C62" s="50"/>
      <c r="D62" s="50"/>
      <c r="E62" s="50"/>
      <c r="F62" s="50"/>
      <c r="G62" s="50" t="s">
        <v>119</v>
      </c>
      <c r="H62" s="51"/>
      <c r="I62" s="51"/>
      <c r="J62" s="51"/>
      <c r="K62" s="51"/>
      <c r="L62" s="51">
        <v>559.08000000000004</v>
      </c>
      <c r="M62" s="51">
        <v>1068.06</v>
      </c>
      <c r="N62" s="51">
        <v>1141.78</v>
      </c>
      <c r="O62" s="51">
        <v>1828.14</v>
      </c>
      <c r="P62" s="51">
        <v>890.47</v>
      </c>
      <c r="Q62" s="51">
        <v>1187.93</v>
      </c>
      <c r="R62" s="51">
        <v>1531.32</v>
      </c>
      <c r="S62" s="51">
        <v>1084.8</v>
      </c>
      <c r="T62" s="51">
        <v>1092.3599999999999</v>
      </c>
      <c r="U62" s="51">
        <v>2075.37</v>
      </c>
      <c r="V62" s="51">
        <v>1044.3</v>
      </c>
      <c r="W62" s="51">
        <v>1411.65</v>
      </c>
      <c r="X62" s="51"/>
      <c r="Y62" s="51">
        <f>ROUND(SUM(H62:X62),5)</f>
        <v>14915.26</v>
      </c>
      <c r="Z62" s="51">
        <v>19000</v>
      </c>
      <c r="AA62" s="60">
        <f>ROUND((AA51+AA53+AA54+AA89)*0.062,0)</f>
        <v>16849</v>
      </c>
      <c r="AB62" s="102" t="s">
        <v>211</v>
      </c>
    </row>
    <row r="63" spans="1:28" ht="22.2" thickBot="1" x14ac:dyDescent="0.35">
      <c r="A63" s="50"/>
      <c r="B63" s="50"/>
      <c r="C63" s="50"/>
      <c r="D63" s="50"/>
      <c r="E63" s="50"/>
      <c r="F63" s="50"/>
      <c r="G63" s="50" t="s">
        <v>120</v>
      </c>
      <c r="H63" s="52"/>
      <c r="I63" s="52"/>
      <c r="J63" s="52"/>
      <c r="K63" s="52"/>
      <c r="L63" s="52">
        <v>130.76</v>
      </c>
      <c r="M63" s="52">
        <v>249.81</v>
      </c>
      <c r="N63" s="52">
        <v>267.06</v>
      </c>
      <c r="O63" s="52">
        <v>427.6</v>
      </c>
      <c r="P63" s="52">
        <v>208.26</v>
      </c>
      <c r="Q63" s="52">
        <v>277.83999999999997</v>
      </c>
      <c r="R63" s="52">
        <v>358.11</v>
      </c>
      <c r="S63" s="52">
        <v>253.72</v>
      </c>
      <c r="T63" s="52">
        <v>255.51</v>
      </c>
      <c r="U63" s="52">
        <v>485.42</v>
      </c>
      <c r="V63" s="52">
        <v>244.22</v>
      </c>
      <c r="W63" s="52">
        <v>330.2</v>
      </c>
      <c r="X63" s="52"/>
      <c r="Y63" s="52">
        <f>ROUND(SUM(H63:X63),5)</f>
        <v>3488.51</v>
      </c>
      <c r="Z63" s="52">
        <v>4000</v>
      </c>
      <c r="AA63" s="59">
        <f>ROUND((AA51+AA53+AA54+AA89)*0.0145,0)</f>
        <v>3940</v>
      </c>
      <c r="AB63" s="103" t="s">
        <v>211</v>
      </c>
    </row>
    <row r="64" spans="1:28" x14ac:dyDescent="0.3">
      <c r="A64" s="50"/>
      <c r="B64" s="50"/>
      <c r="C64" s="50"/>
      <c r="D64" s="50"/>
      <c r="E64" s="50"/>
      <c r="F64" s="50" t="s">
        <v>121</v>
      </c>
      <c r="G64" s="50"/>
      <c r="H64" s="51"/>
      <c r="I64" s="51"/>
      <c r="J64" s="51"/>
      <c r="K64" s="51"/>
      <c r="L64" s="51">
        <f t="shared" ref="L64:W64" si="12">ROUND(SUM(L61:L63),5)</f>
        <v>689.84</v>
      </c>
      <c r="M64" s="51">
        <f t="shared" si="12"/>
        <v>1317.87</v>
      </c>
      <c r="N64" s="51">
        <f t="shared" si="12"/>
        <v>1408.84</v>
      </c>
      <c r="O64" s="51">
        <f t="shared" si="12"/>
        <v>2255.7399999999998</v>
      </c>
      <c r="P64" s="51">
        <f t="shared" si="12"/>
        <v>1098.73</v>
      </c>
      <c r="Q64" s="51">
        <f t="shared" si="12"/>
        <v>1465.77</v>
      </c>
      <c r="R64" s="51">
        <f t="shared" si="12"/>
        <v>1889.43</v>
      </c>
      <c r="S64" s="51">
        <f t="shared" si="12"/>
        <v>1338.52</v>
      </c>
      <c r="T64" s="51">
        <f t="shared" si="12"/>
        <v>1347.87</v>
      </c>
      <c r="U64" s="51">
        <f t="shared" si="12"/>
        <v>2560.79</v>
      </c>
      <c r="V64" s="51">
        <f t="shared" si="12"/>
        <v>1288.52</v>
      </c>
      <c r="W64" s="51">
        <f t="shared" si="12"/>
        <v>1741.85</v>
      </c>
      <c r="X64" s="51"/>
      <c r="Y64" s="51">
        <f>ROUND(SUM(H64:X64),5)</f>
        <v>18403.77</v>
      </c>
      <c r="Z64" s="51">
        <f>ROUND(SUM(Z61:Z63),5)</f>
        <v>23000</v>
      </c>
      <c r="AA64" s="60">
        <f>ROUND(SUM(AA61:AA63),5)</f>
        <v>20789</v>
      </c>
      <c r="AB64" s="102"/>
    </row>
    <row r="65" spans="1:28" x14ac:dyDescent="0.3">
      <c r="A65" s="50"/>
      <c r="B65" s="50"/>
      <c r="C65" s="50"/>
      <c r="D65" s="50"/>
      <c r="E65" s="50"/>
      <c r="F65" s="50" t="s">
        <v>122</v>
      </c>
      <c r="G65" s="50"/>
      <c r="H65" s="51"/>
      <c r="I65" s="51"/>
      <c r="J65" s="51"/>
      <c r="K65" s="51"/>
      <c r="L65" s="51"/>
      <c r="M65" s="51"/>
      <c r="N65" s="51"/>
      <c r="O65" s="51"/>
      <c r="P65" s="51"/>
      <c r="Q65" s="51"/>
      <c r="R65" s="51"/>
      <c r="S65" s="51"/>
      <c r="T65" s="51"/>
      <c r="U65" s="51"/>
      <c r="V65" s="51"/>
      <c r="W65" s="51"/>
      <c r="X65" s="51"/>
      <c r="Y65" s="51"/>
      <c r="Z65" s="51"/>
      <c r="AA65" s="60"/>
      <c r="AB65" s="102"/>
    </row>
    <row r="66" spans="1:28" x14ac:dyDescent="0.3">
      <c r="A66" s="50"/>
      <c r="B66" s="50"/>
      <c r="C66" s="50"/>
      <c r="D66" s="50"/>
      <c r="E66" s="50"/>
      <c r="F66" s="50"/>
      <c r="G66" s="50" t="s">
        <v>123</v>
      </c>
      <c r="H66" s="51"/>
      <c r="I66" s="51"/>
      <c r="J66" s="51"/>
      <c r="K66" s="51"/>
      <c r="L66" s="51">
        <v>3878.65</v>
      </c>
      <c r="M66" s="51">
        <v>3212.66</v>
      </c>
      <c r="N66" s="51">
        <v>0</v>
      </c>
      <c r="O66" s="51">
        <v>3212.66</v>
      </c>
      <c r="P66" s="51">
        <v>3212.66</v>
      </c>
      <c r="Q66" s="51">
        <v>3212.66</v>
      </c>
      <c r="R66" s="51">
        <v>3254.09</v>
      </c>
      <c r="S66" s="51">
        <v>3254.09</v>
      </c>
      <c r="T66" s="51">
        <v>4596.99</v>
      </c>
      <c r="U66" s="51">
        <v>3925.54</v>
      </c>
      <c r="V66" s="51">
        <v>3925.54</v>
      </c>
      <c r="W66" s="51">
        <v>8800.1</v>
      </c>
      <c r="X66" s="51"/>
      <c r="Y66" s="51">
        <f>ROUND(SUM(H66:X66),5)</f>
        <v>44485.64</v>
      </c>
      <c r="Z66" s="51">
        <v>60000</v>
      </c>
      <c r="AA66" s="60">
        <v>47000</v>
      </c>
      <c r="AB66" s="102" t="s">
        <v>210</v>
      </c>
    </row>
    <row r="67" spans="1:28" x14ac:dyDescent="0.3">
      <c r="A67" s="50"/>
      <c r="B67" s="50"/>
      <c r="C67" s="50"/>
      <c r="D67" s="50"/>
      <c r="E67" s="50"/>
      <c r="F67" s="50"/>
      <c r="G67" s="50" t="s">
        <v>124</v>
      </c>
      <c r="H67" s="51"/>
      <c r="I67" s="51"/>
      <c r="J67" s="51"/>
      <c r="K67" s="51"/>
      <c r="L67" s="51">
        <v>46.72</v>
      </c>
      <c r="M67" s="51">
        <v>40.33</v>
      </c>
      <c r="N67" s="51">
        <v>40.33</v>
      </c>
      <c r="O67" s="51">
        <v>40.33</v>
      </c>
      <c r="P67" s="51">
        <v>40.33</v>
      </c>
      <c r="Q67" s="51">
        <v>40.33</v>
      </c>
      <c r="R67" s="51">
        <v>49.23</v>
      </c>
      <c r="S67" s="51">
        <v>0</v>
      </c>
      <c r="T67" s="51">
        <v>98.46</v>
      </c>
      <c r="U67" s="51">
        <v>49.23</v>
      </c>
      <c r="V67" s="51">
        <v>49.23</v>
      </c>
      <c r="W67" s="51">
        <v>112</v>
      </c>
      <c r="X67" s="51"/>
      <c r="Y67" s="51">
        <f>ROUND(SUM(H67:X67),5)</f>
        <v>606.52</v>
      </c>
      <c r="Z67" s="51">
        <v>850</v>
      </c>
      <c r="AA67" s="60">
        <v>800</v>
      </c>
      <c r="AB67" s="102" t="s">
        <v>210</v>
      </c>
    </row>
    <row r="68" spans="1:28" ht="15" thickBot="1" x14ac:dyDescent="0.35">
      <c r="A68" s="50"/>
      <c r="B68" s="50"/>
      <c r="C68" s="50"/>
      <c r="D68" s="50"/>
      <c r="E68" s="50"/>
      <c r="F68" s="50"/>
      <c r="G68" s="50" t="s">
        <v>125</v>
      </c>
      <c r="H68" s="52"/>
      <c r="I68" s="52"/>
      <c r="J68" s="52"/>
      <c r="K68" s="52"/>
      <c r="L68" s="52">
        <v>332.36</v>
      </c>
      <c r="M68" s="52">
        <v>272.48</v>
      </c>
      <c r="N68" s="52">
        <v>272.48</v>
      </c>
      <c r="O68" s="52">
        <v>272.48</v>
      </c>
      <c r="P68" s="52">
        <v>272.48</v>
      </c>
      <c r="Q68" s="52">
        <v>272.48</v>
      </c>
      <c r="R68" s="52">
        <v>332.36</v>
      </c>
      <c r="S68" s="52">
        <v>0</v>
      </c>
      <c r="T68" s="52">
        <v>664.72</v>
      </c>
      <c r="U68" s="52">
        <v>332.36</v>
      </c>
      <c r="V68" s="52">
        <v>0</v>
      </c>
      <c r="W68" s="52">
        <v>429.76</v>
      </c>
      <c r="X68" s="52"/>
      <c r="Y68" s="52">
        <f>ROUND(SUM(H68:X68),5)</f>
        <v>3453.96</v>
      </c>
      <c r="Z68" s="52">
        <v>4100</v>
      </c>
      <c r="AA68" s="59">
        <v>3200</v>
      </c>
      <c r="AB68" s="103" t="s">
        <v>210</v>
      </c>
    </row>
    <row r="69" spans="1:28" x14ac:dyDescent="0.3">
      <c r="A69" s="50"/>
      <c r="B69" s="50"/>
      <c r="C69" s="50"/>
      <c r="D69" s="50"/>
      <c r="E69" s="50"/>
      <c r="F69" s="50" t="s">
        <v>126</v>
      </c>
      <c r="G69" s="50"/>
      <c r="H69" s="51"/>
      <c r="I69" s="51"/>
      <c r="J69" s="51"/>
      <c r="K69" s="51"/>
      <c r="L69" s="51">
        <f t="shared" ref="L69:W69" si="13">ROUND(SUM(L65:L68),5)</f>
        <v>4257.7299999999996</v>
      </c>
      <c r="M69" s="51">
        <f t="shared" si="13"/>
        <v>3525.47</v>
      </c>
      <c r="N69" s="51">
        <f t="shared" si="13"/>
        <v>312.81</v>
      </c>
      <c r="O69" s="51">
        <f t="shared" si="13"/>
        <v>3525.47</v>
      </c>
      <c r="P69" s="51">
        <f t="shared" si="13"/>
        <v>3525.47</v>
      </c>
      <c r="Q69" s="51">
        <f t="shared" si="13"/>
        <v>3525.47</v>
      </c>
      <c r="R69" s="51">
        <f t="shared" si="13"/>
        <v>3635.68</v>
      </c>
      <c r="S69" s="51">
        <f t="shared" si="13"/>
        <v>3254.09</v>
      </c>
      <c r="T69" s="51">
        <f t="shared" si="13"/>
        <v>5360.17</v>
      </c>
      <c r="U69" s="51">
        <f t="shared" si="13"/>
        <v>4307.13</v>
      </c>
      <c r="V69" s="51">
        <f t="shared" si="13"/>
        <v>3974.77</v>
      </c>
      <c r="W69" s="51">
        <f t="shared" si="13"/>
        <v>9341.86</v>
      </c>
      <c r="X69" s="51"/>
      <c r="Y69" s="51">
        <f>ROUND(SUM(H69:X69),5)</f>
        <v>48546.12</v>
      </c>
      <c r="Z69" s="51">
        <f>ROUND(SUM(Z65:Z68),5)</f>
        <v>64950</v>
      </c>
      <c r="AA69" s="60">
        <f>ROUND(SUM(AA65:AA68),5)</f>
        <v>51000</v>
      </c>
      <c r="AB69" s="102"/>
    </row>
    <row r="70" spans="1:28" x14ac:dyDescent="0.3">
      <c r="A70" s="50"/>
      <c r="B70" s="50"/>
      <c r="C70" s="50"/>
      <c r="D70" s="50"/>
      <c r="E70" s="50"/>
      <c r="F70" s="50" t="s">
        <v>127</v>
      </c>
      <c r="G70" s="50"/>
      <c r="H70" s="51"/>
      <c r="I70" s="51"/>
      <c r="J70" s="51"/>
      <c r="K70" s="51"/>
      <c r="L70" s="51"/>
      <c r="M70" s="51"/>
      <c r="N70" s="51"/>
      <c r="O70" s="51"/>
      <c r="P70" s="51"/>
      <c r="Q70" s="51"/>
      <c r="R70" s="51"/>
      <c r="S70" s="51"/>
      <c r="T70" s="51"/>
      <c r="U70" s="51"/>
      <c r="V70" s="51"/>
      <c r="W70" s="51"/>
      <c r="X70" s="51"/>
      <c r="Y70" s="51"/>
      <c r="Z70" s="51"/>
      <c r="AA70" s="60"/>
      <c r="AB70" s="102"/>
    </row>
    <row r="71" spans="1:28" ht="31.8" x14ac:dyDescent="0.3">
      <c r="A71" s="50"/>
      <c r="B71" s="50"/>
      <c r="C71" s="50"/>
      <c r="D71" s="50"/>
      <c r="E71" s="50"/>
      <c r="F71" s="50"/>
      <c r="G71" s="50" t="s">
        <v>128</v>
      </c>
      <c r="H71" s="51"/>
      <c r="I71" s="51"/>
      <c r="J71" s="51"/>
      <c r="K71" s="51"/>
      <c r="L71" s="51">
        <v>1042.3699999999999</v>
      </c>
      <c r="M71" s="51">
        <v>1042.3699999999999</v>
      </c>
      <c r="N71" s="51">
        <v>3266.71</v>
      </c>
      <c r="O71" s="51">
        <v>1042.3699999999999</v>
      </c>
      <c r="P71" s="51">
        <v>1042.3699999999999</v>
      </c>
      <c r="Q71" s="51">
        <v>1042.3699999999999</v>
      </c>
      <c r="R71" s="51">
        <v>1042.3699999999999</v>
      </c>
      <c r="S71" s="51">
        <v>1042.3699999999999</v>
      </c>
      <c r="T71" s="51">
        <v>1042.3699999999999</v>
      </c>
      <c r="U71" s="51">
        <v>1042.3699999999999</v>
      </c>
      <c r="V71" s="51">
        <v>1042.3699999999999</v>
      </c>
      <c r="W71" s="51">
        <v>1590.51</v>
      </c>
      <c r="X71" s="51"/>
      <c r="Y71" s="51">
        <f>ROUND(SUM(H71:X71),5)</f>
        <v>15280.92</v>
      </c>
      <c r="Z71" s="51">
        <v>17000</v>
      </c>
      <c r="AA71" s="60">
        <v>22000</v>
      </c>
      <c r="AB71" s="102" t="s">
        <v>263</v>
      </c>
    </row>
    <row r="72" spans="1:28" x14ac:dyDescent="0.3">
      <c r="A72" s="50"/>
      <c r="B72" s="50"/>
      <c r="C72" s="50"/>
      <c r="D72" s="50"/>
      <c r="E72" s="50"/>
      <c r="F72" s="50"/>
      <c r="G72" s="50" t="s">
        <v>202</v>
      </c>
      <c r="H72" s="51"/>
      <c r="I72" s="51"/>
      <c r="J72" s="51"/>
      <c r="K72" s="51"/>
      <c r="L72" s="51">
        <v>0</v>
      </c>
      <c r="M72" s="51">
        <v>0</v>
      </c>
      <c r="N72" s="51">
        <v>0</v>
      </c>
      <c r="O72" s="51">
        <v>0</v>
      </c>
      <c r="P72" s="51">
        <v>0</v>
      </c>
      <c r="Q72" s="51">
        <v>0</v>
      </c>
      <c r="R72" s="51">
        <v>0</v>
      </c>
      <c r="S72" s="51">
        <v>0</v>
      </c>
      <c r="T72" s="51">
        <v>0</v>
      </c>
      <c r="U72" s="51">
        <v>0</v>
      </c>
      <c r="V72" s="51">
        <v>0</v>
      </c>
      <c r="W72" s="51">
        <v>0</v>
      </c>
      <c r="X72" s="51"/>
      <c r="Y72" s="51">
        <f>ROUND(SUM(H72:X72),5)</f>
        <v>0</v>
      </c>
      <c r="Z72" s="51">
        <v>1600</v>
      </c>
      <c r="AA72" s="60">
        <v>1600</v>
      </c>
      <c r="AB72" s="102"/>
    </row>
    <row r="73" spans="1:28" ht="15" thickBot="1" x14ac:dyDescent="0.35">
      <c r="A73" s="50"/>
      <c r="B73" s="50"/>
      <c r="C73" s="50"/>
      <c r="D73" s="50"/>
      <c r="E73" s="50"/>
      <c r="F73" s="50"/>
      <c r="G73" s="50" t="s">
        <v>129</v>
      </c>
      <c r="H73" s="51"/>
      <c r="I73" s="51"/>
      <c r="J73" s="51"/>
      <c r="K73" s="51"/>
      <c r="L73" s="51">
        <v>3.07</v>
      </c>
      <c r="M73" s="51">
        <v>24</v>
      </c>
      <c r="N73" s="51">
        <v>24</v>
      </c>
      <c r="O73" s="51">
        <v>48</v>
      </c>
      <c r="P73" s="51">
        <v>0</v>
      </c>
      <c r="Q73" s="51">
        <v>24</v>
      </c>
      <c r="R73" s="51">
        <v>426.54</v>
      </c>
      <c r="S73" s="51">
        <v>254.93</v>
      </c>
      <c r="T73" s="51">
        <v>153.99</v>
      </c>
      <c r="U73" s="51">
        <v>94.54</v>
      </c>
      <c r="V73" s="51">
        <v>0</v>
      </c>
      <c r="W73" s="51">
        <v>44.93</v>
      </c>
      <c r="X73" s="51"/>
      <c r="Y73" s="51">
        <f>ROUND(SUM(H73:X73),5)</f>
        <v>1098</v>
      </c>
      <c r="Z73" s="51">
        <v>2000</v>
      </c>
      <c r="AA73" s="60">
        <v>2000</v>
      </c>
      <c r="AB73" s="102"/>
    </row>
    <row r="74" spans="1:28" ht="15" thickBot="1" x14ac:dyDescent="0.35">
      <c r="A74" s="50"/>
      <c r="B74" s="50"/>
      <c r="C74" s="50"/>
      <c r="D74" s="50"/>
      <c r="E74" s="50"/>
      <c r="F74" s="50" t="s">
        <v>130</v>
      </c>
      <c r="G74" s="50"/>
      <c r="H74" s="53"/>
      <c r="I74" s="53"/>
      <c r="J74" s="53"/>
      <c r="K74" s="53"/>
      <c r="L74" s="53">
        <f t="shared" ref="L74:W74" si="14">ROUND(SUM(L70:L73),5)</f>
        <v>1045.44</v>
      </c>
      <c r="M74" s="53">
        <f t="shared" si="14"/>
        <v>1066.3699999999999</v>
      </c>
      <c r="N74" s="53">
        <f t="shared" si="14"/>
        <v>3290.71</v>
      </c>
      <c r="O74" s="53">
        <f t="shared" si="14"/>
        <v>1090.3699999999999</v>
      </c>
      <c r="P74" s="53">
        <f t="shared" si="14"/>
        <v>1042.3699999999999</v>
      </c>
      <c r="Q74" s="53">
        <f t="shared" si="14"/>
        <v>1066.3699999999999</v>
      </c>
      <c r="R74" s="53">
        <f t="shared" si="14"/>
        <v>1468.91</v>
      </c>
      <c r="S74" s="53">
        <f t="shared" si="14"/>
        <v>1297.3</v>
      </c>
      <c r="T74" s="53">
        <f t="shared" si="14"/>
        <v>1196.3599999999999</v>
      </c>
      <c r="U74" s="53">
        <f t="shared" si="14"/>
        <v>1136.9100000000001</v>
      </c>
      <c r="V74" s="53">
        <f t="shared" si="14"/>
        <v>1042.3699999999999</v>
      </c>
      <c r="W74" s="53">
        <f t="shared" si="14"/>
        <v>1635.44</v>
      </c>
      <c r="X74" s="53"/>
      <c r="Y74" s="53">
        <f>ROUND(SUM(H74:X74),5)</f>
        <v>16378.92</v>
      </c>
      <c r="Z74" s="53">
        <f>ROUND(SUM(Z70:Z73),5)</f>
        <v>20600</v>
      </c>
      <c r="AA74" s="78">
        <f>ROUND(SUM(AA70:AA73),5)</f>
        <v>25600</v>
      </c>
      <c r="AB74" s="104"/>
    </row>
    <row r="75" spans="1:28" x14ac:dyDescent="0.3">
      <c r="A75" s="50"/>
      <c r="B75" s="50"/>
      <c r="C75" s="50"/>
      <c r="D75" s="50"/>
      <c r="E75" s="50" t="s">
        <v>131</v>
      </c>
      <c r="F75" s="50"/>
      <c r="G75" s="50"/>
      <c r="H75" s="51"/>
      <c r="I75" s="51"/>
      <c r="J75" s="51"/>
      <c r="K75" s="51"/>
      <c r="L75" s="51">
        <f t="shared" ref="L75:W75" si="15">ROUND(L49+L56+L60+L64+L69+L74,5)</f>
        <v>16390.41</v>
      </c>
      <c r="M75" s="51">
        <f t="shared" si="15"/>
        <v>24775.15</v>
      </c>
      <c r="N75" s="51">
        <f t="shared" si="15"/>
        <v>22713.78</v>
      </c>
      <c r="O75" s="51">
        <f t="shared" si="15"/>
        <v>37089.300000000003</v>
      </c>
      <c r="P75" s="51">
        <f t="shared" si="15"/>
        <v>21281.85</v>
      </c>
      <c r="Q75" s="51">
        <f t="shared" si="15"/>
        <v>25723.74</v>
      </c>
      <c r="R75" s="51">
        <f t="shared" si="15"/>
        <v>32956.370000000003</v>
      </c>
      <c r="S75" s="51">
        <f t="shared" si="15"/>
        <v>23897.8</v>
      </c>
      <c r="T75" s="51">
        <f t="shared" si="15"/>
        <v>26043.08</v>
      </c>
      <c r="U75" s="51">
        <f t="shared" si="15"/>
        <v>41853.379999999997</v>
      </c>
      <c r="V75" s="51">
        <f t="shared" si="15"/>
        <v>24406.39</v>
      </c>
      <c r="W75" s="51">
        <f t="shared" si="15"/>
        <v>35336.639999999999</v>
      </c>
      <c r="X75" s="51"/>
      <c r="Y75" s="51">
        <f>ROUND(SUM(H75:X75),5)</f>
        <v>332467.89</v>
      </c>
      <c r="Z75" s="51">
        <f>ROUND(Z49+Z56+Z60+Z64+Z69+Z74,5)</f>
        <v>413380</v>
      </c>
      <c r="AA75" s="60">
        <f>ROUND(AA49+AA56+AA60+AA64+AA69+AA74,5)</f>
        <v>419339</v>
      </c>
      <c r="AB75" s="102"/>
    </row>
    <row r="76" spans="1:28" x14ac:dyDescent="0.3">
      <c r="A76" s="50"/>
      <c r="B76" s="50"/>
      <c r="C76" s="50"/>
      <c r="D76" s="50"/>
      <c r="E76" s="50" t="s">
        <v>132</v>
      </c>
      <c r="F76" s="50"/>
      <c r="G76" s="50"/>
      <c r="H76" s="51"/>
      <c r="I76" s="51"/>
      <c r="J76" s="51"/>
      <c r="K76" s="51"/>
      <c r="L76" s="51"/>
      <c r="M76" s="51"/>
      <c r="N76" s="51"/>
      <c r="O76" s="51"/>
      <c r="P76" s="51"/>
      <c r="Q76" s="51"/>
      <c r="R76" s="51"/>
      <c r="S76" s="51"/>
      <c r="T76" s="51"/>
      <c r="U76" s="51"/>
      <c r="V76" s="51"/>
      <c r="W76" s="51"/>
      <c r="X76" s="51"/>
      <c r="Y76" s="51"/>
      <c r="Z76" s="51"/>
      <c r="AA76" s="60"/>
      <c r="AB76" s="102"/>
    </row>
    <row r="77" spans="1:28" x14ac:dyDescent="0.3">
      <c r="A77" s="50"/>
      <c r="B77" s="50"/>
      <c r="C77" s="50"/>
      <c r="D77" s="50"/>
      <c r="E77" s="50"/>
      <c r="F77" s="50" t="s">
        <v>133</v>
      </c>
      <c r="G77" s="50"/>
      <c r="H77" s="51"/>
      <c r="I77" s="51"/>
      <c r="J77" s="51"/>
      <c r="K77" s="51"/>
      <c r="L77" s="51"/>
      <c r="M77" s="51"/>
      <c r="N77" s="51"/>
      <c r="O77" s="51"/>
      <c r="P77" s="51"/>
      <c r="Q77" s="51"/>
      <c r="R77" s="51"/>
      <c r="S77" s="51"/>
      <c r="T77" s="51"/>
      <c r="U77" s="51"/>
      <c r="V77" s="51"/>
      <c r="W77" s="51"/>
      <c r="X77" s="51"/>
      <c r="Y77" s="51"/>
      <c r="Z77" s="51"/>
      <c r="AA77" s="60"/>
      <c r="AB77" s="102"/>
    </row>
    <row r="78" spans="1:28" x14ac:dyDescent="0.3">
      <c r="A78" s="50"/>
      <c r="B78" s="50"/>
      <c r="C78" s="50"/>
      <c r="D78" s="50"/>
      <c r="E78" s="50"/>
      <c r="F78" s="50"/>
      <c r="G78" s="50" t="s">
        <v>134</v>
      </c>
      <c r="H78" s="51"/>
      <c r="I78" s="51"/>
      <c r="J78" s="51"/>
      <c r="K78" s="51"/>
      <c r="L78" s="51">
        <v>265.27999999999997</v>
      </c>
      <c r="M78" s="51">
        <v>329.08</v>
      </c>
      <c r="N78" s="51">
        <v>297.18</v>
      </c>
      <c r="O78" s="51">
        <v>297.18</v>
      </c>
      <c r="P78" s="51">
        <v>297.18</v>
      </c>
      <c r="Q78" s="51">
        <v>342.55</v>
      </c>
      <c r="R78" s="51">
        <v>336.79</v>
      </c>
      <c r="S78" s="51">
        <v>336.79</v>
      </c>
      <c r="T78" s="51">
        <v>336.79</v>
      </c>
      <c r="U78" s="51">
        <v>336.79</v>
      </c>
      <c r="V78" s="51">
        <v>336.79</v>
      </c>
      <c r="W78" s="51">
        <v>336.79</v>
      </c>
      <c r="X78" s="51"/>
      <c r="Y78" s="51">
        <f>ROUND(SUM(H78:X78),5)</f>
        <v>3849.19</v>
      </c>
      <c r="Z78" s="51">
        <v>3300</v>
      </c>
      <c r="AA78" s="60">
        <v>4100</v>
      </c>
      <c r="AB78" s="102" t="s">
        <v>256</v>
      </c>
    </row>
    <row r="79" spans="1:28" ht="15" thickBot="1" x14ac:dyDescent="0.35">
      <c r="A79" s="50"/>
      <c r="B79" s="50"/>
      <c r="C79" s="50"/>
      <c r="D79" s="50"/>
      <c r="E79" s="50"/>
      <c r="F79" s="50"/>
      <c r="G79" s="50" t="s">
        <v>135</v>
      </c>
      <c r="H79" s="52"/>
      <c r="I79" s="52"/>
      <c r="J79" s="52"/>
      <c r="K79" s="52"/>
      <c r="L79" s="52">
        <v>0</v>
      </c>
      <c r="M79" s="52">
        <v>563.13</v>
      </c>
      <c r="N79" s="52">
        <v>558</v>
      </c>
      <c r="O79" s="52">
        <v>564.51</v>
      </c>
      <c r="P79" s="52">
        <v>381.22</v>
      </c>
      <c r="Q79" s="52">
        <v>394.29</v>
      </c>
      <c r="R79" s="52">
        <v>348.74</v>
      </c>
      <c r="S79" s="52">
        <v>330.04</v>
      </c>
      <c r="T79" s="52">
        <v>387.21</v>
      </c>
      <c r="U79" s="52">
        <v>320.44</v>
      </c>
      <c r="V79" s="52">
        <v>448.73</v>
      </c>
      <c r="W79" s="52">
        <v>490.16</v>
      </c>
      <c r="X79" s="52"/>
      <c r="Y79" s="52">
        <f>ROUND(SUM(H79:X79),5)</f>
        <v>4786.47</v>
      </c>
      <c r="Z79" s="52">
        <v>5000</v>
      </c>
      <c r="AA79" s="59">
        <v>5500</v>
      </c>
      <c r="AB79" s="103"/>
    </row>
    <row r="80" spans="1:28" x14ac:dyDescent="0.3">
      <c r="A80" s="50"/>
      <c r="B80" s="50"/>
      <c r="C80" s="50"/>
      <c r="D80" s="50"/>
      <c r="E80" s="50"/>
      <c r="F80" s="50" t="s">
        <v>136</v>
      </c>
      <c r="G80" s="50"/>
      <c r="H80" s="51"/>
      <c r="I80" s="51"/>
      <c r="J80" s="51"/>
      <c r="K80" s="51"/>
      <c r="L80" s="51">
        <f t="shared" ref="L80:W80" si="16">ROUND(SUM(L77:L79),5)</f>
        <v>265.27999999999997</v>
      </c>
      <c r="M80" s="51">
        <f t="shared" si="16"/>
        <v>892.21</v>
      </c>
      <c r="N80" s="51">
        <f t="shared" si="16"/>
        <v>855.18</v>
      </c>
      <c r="O80" s="51">
        <f t="shared" si="16"/>
        <v>861.69</v>
      </c>
      <c r="P80" s="51">
        <f t="shared" si="16"/>
        <v>678.4</v>
      </c>
      <c r="Q80" s="51">
        <f t="shared" si="16"/>
        <v>736.84</v>
      </c>
      <c r="R80" s="51">
        <f t="shared" si="16"/>
        <v>685.53</v>
      </c>
      <c r="S80" s="51">
        <f t="shared" si="16"/>
        <v>666.83</v>
      </c>
      <c r="T80" s="51">
        <f t="shared" si="16"/>
        <v>724</v>
      </c>
      <c r="U80" s="51">
        <f t="shared" si="16"/>
        <v>657.23</v>
      </c>
      <c r="V80" s="51">
        <f t="shared" si="16"/>
        <v>785.52</v>
      </c>
      <c r="W80" s="51">
        <f t="shared" si="16"/>
        <v>826.95</v>
      </c>
      <c r="X80" s="51"/>
      <c r="Y80" s="51">
        <f>ROUND(SUM(H80:X80),5)</f>
        <v>8635.66</v>
      </c>
      <c r="Z80" s="51">
        <f>ROUND(SUM(Z77:Z79),5)</f>
        <v>8300</v>
      </c>
      <c r="AA80" s="60">
        <f>ROUND(SUM(AA77:AA79),5)</f>
        <v>9600</v>
      </c>
      <c r="AB80" s="102"/>
    </row>
    <row r="81" spans="1:28" x14ac:dyDescent="0.3">
      <c r="A81" s="50"/>
      <c r="B81" s="50"/>
      <c r="C81" s="50"/>
      <c r="D81" s="50"/>
      <c r="E81" s="50"/>
      <c r="F81" s="50"/>
      <c r="G81" s="50"/>
      <c r="H81" s="51"/>
      <c r="I81" s="51"/>
      <c r="J81" s="51"/>
      <c r="K81" s="51"/>
      <c r="L81" s="51"/>
      <c r="M81" s="51"/>
      <c r="N81" s="51"/>
      <c r="O81" s="51"/>
      <c r="P81" s="51"/>
      <c r="Q81" s="51"/>
      <c r="R81" s="51"/>
      <c r="S81" s="51"/>
      <c r="T81" s="51"/>
      <c r="U81" s="51"/>
      <c r="V81" s="51"/>
      <c r="W81" s="51"/>
      <c r="X81" s="51"/>
      <c r="Y81" s="51"/>
      <c r="Z81" s="51"/>
      <c r="AA81" s="60"/>
      <c r="AB81" s="102"/>
    </row>
    <row r="82" spans="1:28" x14ac:dyDescent="0.3">
      <c r="A82" s="50"/>
      <c r="B82" s="50"/>
      <c r="C82" s="50"/>
      <c r="D82" s="50"/>
      <c r="E82" s="50"/>
      <c r="F82" s="50"/>
      <c r="G82" s="50"/>
      <c r="H82" s="51"/>
      <c r="I82" s="51"/>
      <c r="J82" s="51"/>
      <c r="K82" s="51"/>
      <c r="L82" s="51"/>
      <c r="M82" s="51"/>
      <c r="N82" s="51"/>
      <c r="O82" s="51"/>
      <c r="P82" s="51"/>
      <c r="Q82" s="51"/>
      <c r="R82" s="51"/>
      <c r="S82" s="51"/>
      <c r="T82" s="51"/>
      <c r="U82" s="51"/>
      <c r="V82" s="51"/>
      <c r="W82" s="51"/>
      <c r="X82" s="51"/>
      <c r="Y82" s="51"/>
      <c r="Z82" s="51"/>
      <c r="AA82" s="60"/>
      <c r="AB82" s="102"/>
    </row>
    <row r="83" spans="1:28" x14ac:dyDescent="0.3">
      <c r="A83" s="50"/>
      <c r="B83" s="50"/>
      <c r="C83" s="50"/>
      <c r="D83" s="50"/>
      <c r="E83" s="50"/>
      <c r="F83" s="50"/>
      <c r="G83" s="50"/>
      <c r="H83" s="51"/>
      <c r="I83" s="51"/>
      <c r="J83" s="51"/>
      <c r="K83" s="51"/>
      <c r="L83" s="51"/>
      <c r="M83" s="51"/>
      <c r="N83" s="51"/>
      <c r="O83" s="51"/>
      <c r="P83" s="51"/>
      <c r="Q83" s="51"/>
      <c r="R83" s="51"/>
      <c r="S83" s="51"/>
      <c r="T83" s="51"/>
      <c r="U83" s="51"/>
      <c r="V83" s="51"/>
      <c r="W83" s="51"/>
      <c r="X83" s="51"/>
      <c r="Y83" s="51"/>
      <c r="Z83" s="51"/>
      <c r="AA83" s="60"/>
      <c r="AB83" s="102"/>
    </row>
    <row r="84" spans="1:28" x14ac:dyDescent="0.3">
      <c r="A84" s="50"/>
      <c r="B84" s="50"/>
      <c r="C84" s="50"/>
      <c r="D84" s="50"/>
      <c r="E84" s="50"/>
      <c r="F84" s="50"/>
      <c r="G84" s="50"/>
      <c r="H84" s="51"/>
      <c r="I84" s="51"/>
      <c r="J84" s="51"/>
      <c r="K84" s="51"/>
      <c r="L84" s="51"/>
      <c r="M84" s="51"/>
      <c r="N84" s="51"/>
      <c r="O84" s="51"/>
      <c r="P84" s="51"/>
      <c r="Q84" s="51"/>
      <c r="R84" s="51"/>
      <c r="S84" s="51"/>
      <c r="T84" s="51"/>
      <c r="U84" s="51"/>
      <c r="V84" s="51"/>
      <c r="W84" s="51"/>
      <c r="X84" s="51"/>
      <c r="Y84" s="51"/>
      <c r="Z84" s="51"/>
      <c r="AA84" s="60"/>
      <c r="AB84" s="102"/>
    </row>
    <row r="85" spans="1:28" x14ac:dyDescent="0.3">
      <c r="A85" s="50"/>
      <c r="B85" s="50"/>
      <c r="C85" s="50"/>
      <c r="D85" s="50"/>
      <c r="E85" s="50"/>
      <c r="F85" s="50"/>
      <c r="G85" s="50"/>
      <c r="H85" s="51"/>
      <c r="I85" s="51"/>
      <c r="J85" s="51"/>
      <c r="K85" s="51"/>
      <c r="L85" s="51"/>
      <c r="M85" s="51"/>
      <c r="N85" s="51"/>
      <c r="O85" s="51"/>
      <c r="P85" s="51"/>
      <c r="Q85" s="51"/>
      <c r="R85" s="51"/>
      <c r="S85" s="51"/>
      <c r="T85" s="51"/>
      <c r="U85" s="51"/>
      <c r="V85" s="51"/>
      <c r="W85" s="51"/>
      <c r="X85" s="51"/>
      <c r="Y85" s="51"/>
      <c r="Z85" s="51"/>
      <c r="AA85" s="60"/>
      <c r="AB85" s="102"/>
    </row>
    <row r="86" spans="1:28" x14ac:dyDescent="0.3">
      <c r="A86" s="50"/>
      <c r="B86" s="50"/>
      <c r="C86" s="50"/>
      <c r="D86" s="50"/>
      <c r="E86" s="50"/>
      <c r="F86" s="50"/>
      <c r="G86" s="50"/>
      <c r="H86" s="51"/>
      <c r="I86" s="51"/>
      <c r="J86" s="51"/>
      <c r="K86" s="51"/>
      <c r="L86" s="51"/>
      <c r="M86" s="51"/>
      <c r="N86" s="51"/>
      <c r="O86" s="51"/>
      <c r="P86" s="51"/>
      <c r="Q86" s="51"/>
      <c r="R86" s="51"/>
      <c r="S86" s="51"/>
      <c r="T86" s="51"/>
      <c r="U86" s="51"/>
      <c r="V86" s="51"/>
      <c r="W86" s="51"/>
      <c r="X86" s="51"/>
      <c r="Y86" s="51"/>
      <c r="Z86" s="51"/>
      <c r="AA86" s="60"/>
      <c r="AB86" s="102"/>
    </row>
    <row r="87" spans="1:28" x14ac:dyDescent="0.3">
      <c r="A87" s="50"/>
      <c r="B87" s="50"/>
      <c r="C87" s="50"/>
      <c r="D87" s="50"/>
      <c r="E87" s="50"/>
      <c r="F87" s="50"/>
      <c r="G87" s="50"/>
      <c r="H87" s="51"/>
      <c r="I87" s="51"/>
      <c r="J87" s="51"/>
      <c r="K87" s="51"/>
      <c r="L87" s="51"/>
      <c r="M87" s="51"/>
      <c r="N87" s="51"/>
      <c r="O87" s="51"/>
      <c r="P87" s="51"/>
      <c r="Q87" s="51"/>
      <c r="R87" s="51"/>
      <c r="S87" s="51"/>
      <c r="T87" s="51"/>
      <c r="U87" s="51"/>
      <c r="V87" s="51"/>
      <c r="W87" s="51"/>
      <c r="X87" s="51"/>
      <c r="Y87" s="51"/>
      <c r="Z87" s="51"/>
      <c r="AA87" s="60"/>
      <c r="AB87" s="102"/>
    </row>
    <row r="88" spans="1:28" x14ac:dyDescent="0.3">
      <c r="A88" s="50"/>
      <c r="B88" s="50"/>
      <c r="C88" s="50"/>
      <c r="D88" s="50"/>
      <c r="E88" s="50"/>
      <c r="F88" s="50" t="s">
        <v>137</v>
      </c>
      <c r="G88" s="50"/>
      <c r="H88" s="51"/>
      <c r="I88" s="51"/>
      <c r="J88" s="51"/>
      <c r="K88" s="51"/>
      <c r="L88" s="51"/>
      <c r="M88" s="51"/>
      <c r="N88" s="51"/>
      <c r="O88" s="51"/>
      <c r="P88" s="51"/>
      <c r="Q88" s="51"/>
      <c r="R88" s="51"/>
      <c r="S88" s="51"/>
      <c r="T88" s="51"/>
      <c r="U88" s="51"/>
      <c r="V88" s="51"/>
      <c r="W88" s="51"/>
      <c r="X88" s="51"/>
      <c r="Y88" s="51"/>
      <c r="Z88" s="51"/>
      <c r="AA88" s="60"/>
      <c r="AB88" s="102"/>
    </row>
    <row r="89" spans="1:28" x14ac:dyDescent="0.3">
      <c r="A89" s="50"/>
      <c r="B89" s="50"/>
      <c r="C89" s="50"/>
      <c r="D89" s="50"/>
      <c r="E89" s="50"/>
      <c r="F89" s="50"/>
      <c r="G89" s="50" t="s">
        <v>138</v>
      </c>
      <c r="H89" s="51"/>
      <c r="I89" s="51"/>
      <c r="J89" s="51"/>
      <c r="K89" s="51"/>
      <c r="L89" s="51">
        <v>0</v>
      </c>
      <c r="M89" s="51">
        <v>750</v>
      </c>
      <c r="N89" s="51">
        <v>750</v>
      </c>
      <c r="O89" s="51">
        <v>1500</v>
      </c>
      <c r="P89" s="51">
        <v>0</v>
      </c>
      <c r="Q89" s="51">
        <v>750</v>
      </c>
      <c r="R89" s="51">
        <v>0</v>
      </c>
      <c r="S89" s="51">
        <v>750</v>
      </c>
      <c r="T89" s="51">
        <v>750</v>
      </c>
      <c r="U89" s="51">
        <v>1500</v>
      </c>
      <c r="V89" s="51">
        <v>0</v>
      </c>
      <c r="W89" s="51">
        <v>750</v>
      </c>
      <c r="X89" s="51"/>
      <c r="Y89" s="51">
        <f t="shared" ref="Y89:Y120" si="17">ROUND(SUM(H89:X89),5)</f>
        <v>7500</v>
      </c>
      <c r="Z89" s="51">
        <v>10500</v>
      </c>
      <c r="AA89" s="60">
        <v>11250</v>
      </c>
      <c r="AB89" s="102" t="s">
        <v>252</v>
      </c>
    </row>
    <row r="90" spans="1:28" x14ac:dyDescent="0.3">
      <c r="A90" s="50"/>
      <c r="B90" s="50"/>
      <c r="C90" s="50"/>
      <c r="D90" s="50"/>
      <c r="E90" s="50"/>
      <c r="F90" s="50"/>
      <c r="G90" s="50" t="s">
        <v>139</v>
      </c>
      <c r="H90" s="51"/>
      <c r="I90" s="51"/>
      <c r="J90" s="51"/>
      <c r="K90" s="51"/>
      <c r="L90" s="51">
        <v>343.33</v>
      </c>
      <c r="M90" s="51">
        <v>145.52000000000001</v>
      </c>
      <c r="N90" s="51">
        <v>48.86</v>
      </c>
      <c r="O90" s="51">
        <v>178.2</v>
      </c>
      <c r="P90" s="51">
        <v>34.76</v>
      </c>
      <c r="Q90" s="51">
        <v>320.76</v>
      </c>
      <c r="R90" s="51">
        <v>60.83</v>
      </c>
      <c r="S90" s="51">
        <v>0</v>
      </c>
      <c r="T90" s="51">
        <v>438.46</v>
      </c>
      <c r="U90" s="51">
        <v>295.25</v>
      </c>
      <c r="V90" s="51">
        <v>206.84</v>
      </c>
      <c r="W90" s="51">
        <v>206.84</v>
      </c>
      <c r="X90" s="51"/>
      <c r="Y90" s="51">
        <f t="shared" si="17"/>
        <v>2279.65</v>
      </c>
      <c r="Z90" s="51">
        <v>3100</v>
      </c>
      <c r="AA90" s="60">
        <v>3600</v>
      </c>
      <c r="AB90" s="102" t="s">
        <v>256</v>
      </c>
    </row>
    <row r="91" spans="1:28" x14ac:dyDescent="0.3">
      <c r="A91" s="50"/>
      <c r="B91" s="50"/>
      <c r="C91" s="50"/>
      <c r="D91" s="50"/>
      <c r="E91" s="50"/>
      <c r="F91" s="50"/>
      <c r="G91" s="50" t="s">
        <v>140</v>
      </c>
      <c r="H91" s="51"/>
      <c r="I91" s="51"/>
      <c r="J91" s="51"/>
      <c r="K91" s="51"/>
      <c r="L91" s="51">
        <v>241.34</v>
      </c>
      <c r="M91" s="51">
        <v>372.18</v>
      </c>
      <c r="N91" s="51">
        <v>296.32</v>
      </c>
      <c r="O91" s="51">
        <v>0</v>
      </c>
      <c r="P91" s="51">
        <v>517.34</v>
      </c>
      <c r="Q91" s="51">
        <v>256.20999999999998</v>
      </c>
      <c r="R91" s="51">
        <v>256.41000000000003</v>
      </c>
      <c r="S91" s="51">
        <v>256.41000000000003</v>
      </c>
      <c r="T91" s="51">
        <v>256.41000000000003</v>
      </c>
      <c r="U91" s="51">
        <v>517.94000000000005</v>
      </c>
      <c r="V91" s="51">
        <v>0</v>
      </c>
      <c r="W91" s="51">
        <v>256.47000000000003</v>
      </c>
      <c r="X91" s="51"/>
      <c r="Y91" s="51">
        <f t="shared" si="17"/>
        <v>3227.03</v>
      </c>
      <c r="Z91" s="51">
        <v>3900</v>
      </c>
      <c r="AA91" s="60">
        <v>3300</v>
      </c>
      <c r="AB91" s="102"/>
    </row>
    <row r="92" spans="1:28" x14ac:dyDescent="0.3">
      <c r="A92" s="50"/>
      <c r="B92" s="50"/>
      <c r="C92" s="50"/>
      <c r="D92" s="50"/>
      <c r="E92" s="50"/>
      <c r="F92" s="50"/>
      <c r="G92" s="50" t="s">
        <v>141</v>
      </c>
      <c r="H92" s="51"/>
      <c r="I92" s="51"/>
      <c r="J92" s="51"/>
      <c r="K92" s="51"/>
      <c r="L92" s="51">
        <v>0</v>
      </c>
      <c r="M92" s="51">
        <v>0</v>
      </c>
      <c r="N92" s="51">
        <v>0</v>
      </c>
      <c r="O92" s="51">
        <v>0</v>
      </c>
      <c r="P92" s="51">
        <v>0</v>
      </c>
      <c r="Q92" s="51">
        <v>0</v>
      </c>
      <c r="R92" s="51">
        <v>0</v>
      </c>
      <c r="S92" s="51">
        <v>0</v>
      </c>
      <c r="T92" s="51">
        <v>0</v>
      </c>
      <c r="U92" s="51">
        <v>0</v>
      </c>
      <c r="V92" s="51">
        <v>0</v>
      </c>
      <c r="W92" s="51">
        <v>47.2</v>
      </c>
      <c r="X92" s="51"/>
      <c r="Y92" s="51">
        <f t="shared" si="17"/>
        <v>47.2</v>
      </c>
      <c r="Z92" s="51">
        <v>1100</v>
      </c>
      <c r="AA92" s="60">
        <v>0</v>
      </c>
      <c r="AB92" s="102" t="s">
        <v>254</v>
      </c>
    </row>
    <row r="93" spans="1:28" x14ac:dyDescent="0.3">
      <c r="A93" s="50"/>
      <c r="B93" s="50"/>
      <c r="C93" s="50"/>
      <c r="D93" s="50"/>
      <c r="E93" s="50"/>
      <c r="F93" s="50"/>
      <c r="G93" s="50" t="s">
        <v>142</v>
      </c>
      <c r="H93" s="51"/>
      <c r="I93" s="51"/>
      <c r="J93" s="51"/>
      <c r="K93" s="51"/>
      <c r="L93" s="51">
        <v>1196.9100000000001</v>
      </c>
      <c r="M93" s="51">
        <v>1196.9100000000001</v>
      </c>
      <c r="N93" s="51">
        <v>1196.9100000000001</v>
      </c>
      <c r="O93" s="51">
        <v>1196.9100000000001</v>
      </c>
      <c r="P93" s="51">
        <v>1196.9100000000001</v>
      </c>
      <c r="Q93" s="51">
        <v>1196.9100000000001</v>
      </c>
      <c r="R93" s="51">
        <v>1196.9100000000001</v>
      </c>
      <c r="S93" s="51">
        <v>1196.9100000000001</v>
      </c>
      <c r="T93" s="51">
        <v>1196.9100000000001</v>
      </c>
      <c r="U93" s="51">
        <v>1196.9100000000001</v>
      </c>
      <c r="V93" s="51">
        <v>1196.9100000000001</v>
      </c>
      <c r="W93" s="51">
        <v>1196.8900000000001</v>
      </c>
      <c r="X93" s="51"/>
      <c r="Y93" s="51">
        <f t="shared" si="17"/>
        <v>14362.9</v>
      </c>
      <c r="Z93" s="51">
        <v>14400</v>
      </c>
      <c r="AA93" s="84">
        <v>15900</v>
      </c>
      <c r="AB93" s="102" t="s">
        <v>262</v>
      </c>
    </row>
    <row r="94" spans="1:28" x14ac:dyDescent="0.3">
      <c r="A94" s="50"/>
      <c r="B94" s="50"/>
      <c r="C94" s="50"/>
      <c r="D94" s="50"/>
      <c r="E94" s="50"/>
      <c r="F94" s="50"/>
      <c r="G94" s="50" t="s">
        <v>143</v>
      </c>
      <c r="H94" s="51"/>
      <c r="I94" s="51"/>
      <c r="J94" s="51"/>
      <c r="K94" s="51"/>
      <c r="L94" s="51">
        <v>120</v>
      </c>
      <c r="M94" s="51">
        <v>75</v>
      </c>
      <c r="N94" s="51">
        <v>0</v>
      </c>
      <c r="O94" s="51">
        <v>0</v>
      </c>
      <c r="P94" s="51">
        <v>395</v>
      </c>
      <c r="Q94" s="51">
        <v>1230</v>
      </c>
      <c r="R94" s="51">
        <v>584</v>
      </c>
      <c r="S94" s="51">
        <v>0</v>
      </c>
      <c r="T94" s="51">
        <v>0</v>
      </c>
      <c r="U94" s="51">
        <v>0</v>
      </c>
      <c r="V94" s="51">
        <v>0</v>
      </c>
      <c r="W94" s="51">
        <v>0</v>
      </c>
      <c r="X94" s="51"/>
      <c r="Y94" s="51">
        <f t="shared" si="17"/>
        <v>2404</v>
      </c>
      <c r="Z94" s="51">
        <v>2600</v>
      </c>
      <c r="AA94" s="60">
        <v>2600</v>
      </c>
      <c r="AB94" s="102"/>
    </row>
    <row r="95" spans="1:28" x14ac:dyDescent="0.3">
      <c r="A95" s="50"/>
      <c r="B95" s="50"/>
      <c r="C95" s="50"/>
      <c r="D95" s="50"/>
      <c r="E95" s="50"/>
      <c r="F95" s="50"/>
      <c r="G95" s="50" t="s">
        <v>144</v>
      </c>
      <c r="H95" s="51"/>
      <c r="I95" s="51"/>
      <c r="J95" s="51"/>
      <c r="K95" s="51"/>
      <c r="L95" s="51">
        <v>21</v>
      </c>
      <c r="M95" s="51">
        <v>21</v>
      </c>
      <c r="N95" s="51">
        <v>21</v>
      </c>
      <c r="O95" s="51">
        <v>56</v>
      </c>
      <c r="P95" s="51">
        <v>21</v>
      </c>
      <c r="Q95" s="51">
        <v>21</v>
      </c>
      <c r="R95" s="51">
        <v>21</v>
      </c>
      <c r="S95" s="51">
        <v>16</v>
      </c>
      <c r="T95" s="51">
        <v>16</v>
      </c>
      <c r="U95" s="51">
        <v>16</v>
      </c>
      <c r="V95" s="51">
        <v>16</v>
      </c>
      <c r="W95" s="51">
        <v>16</v>
      </c>
      <c r="X95" s="51"/>
      <c r="Y95" s="51">
        <f t="shared" si="17"/>
        <v>262</v>
      </c>
      <c r="Z95" s="51">
        <v>800</v>
      </c>
      <c r="AA95" s="60">
        <v>300</v>
      </c>
      <c r="AB95" s="102"/>
    </row>
    <row r="96" spans="1:28" x14ac:dyDescent="0.3">
      <c r="A96" s="50"/>
      <c r="B96" s="50"/>
      <c r="C96" s="50"/>
      <c r="D96" s="50"/>
      <c r="E96" s="50"/>
      <c r="F96" s="50"/>
      <c r="G96" s="50" t="s">
        <v>145</v>
      </c>
      <c r="H96" s="51"/>
      <c r="I96" s="51"/>
      <c r="J96" s="51"/>
      <c r="K96" s="51"/>
      <c r="L96" s="51">
        <v>0</v>
      </c>
      <c r="M96" s="51">
        <v>0</v>
      </c>
      <c r="N96" s="51">
        <v>0</v>
      </c>
      <c r="O96" s="51">
        <v>0</v>
      </c>
      <c r="P96" s="51">
        <v>837.34</v>
      </c>
      <c r="Q96" s="51">
        <v>0</v>
      </c>
      <c r="R96" s="51">
        <v>0</v>
      </c>
      <c r="S96" s="51">
        <v>0</v>
      </c>
      <c r="T96" s="51">
        <v>0</v>
      </c>
      <c r="U96" s="51">
        <v>0</v>
      </c>
      <c r="V96" s="51">
        <v>261</v>
      </c>
      <c r="W96" s="51">
        <v>0</v>
      </c>
      <c r="X96" s="51"/>
      <c r="Y96" s="51">
        <f t="shared" si="17"/>
        <v>1098.3399999999999</v>
      </c>
      <c r="Z96" s="51">
        <v>1500</v>
      </c>
      <c r="AA96" s="60">
        <v>2000</v>
      </c>
      <c r="AB96" s="102" t="s">
        <v>265</v>
      </c>
    </row>
    <row r="97" spans="1:28" x14ac:dyDescent="0.3">
      <c r="A97" s="50"/>
      <c r="B97" s="50"/>
      <c r="C97" s="50"/>
      <c r="D97" s="50"/>
      <c r="E97" s="50"/>
      <c r="F97" s="50"/>
      <c r="G97" s="50" t="s">
        <v>146</v>
      </c>
      <c r="H97" s="51"/>
      <c r="I97" s="51"/>
      <c r="J97" s="51"/>
      <c r="K97" s="51"/>
      <c r="L97" s="51">
        <v>2.99</v>
      </c>
      <c r="M97" s="51">
        <v>488.86</v>
      </c>
      <c r="N97" s="51">
        <v>346.22</v>
      </c>
      <c r="O97" s="51">
        <v>418.45</v>
      </c>
      <c r="P97" s="51">
        <v>349.26</v>
      </c>
      <c r="Q97" s="51">
        <v>350.07</v>
      </c>
      <c r="R97" s="51">
        <v>620.41999999999996</v>
      </c>
      <c r="S97" s="51">
        <v>349.84</v>
      </c>
      <c r="T97" s="51">
        <v>350.02</v>
      </c>
      <c r="U97" s="51">
        <v>1129.01</v>
      </c>
      <c r="V97" s="51">
        <v>355.87</v>
      </c>
      <c r="W97" s="51">
        <v>2.99</v>
      </c>
      <c r="X97" s="51"/>
      <c r="Y97" s="51">
        <f t="shared" si="17"/>
        <v>4764</v>
      </c>
      <c r="Z97" s="51">
        <v>7000</v>
      </c>
      <c r="AA97" s="60">
        <v>7000</v>
      </c>
      <c r="AB97" s="102"/>
    </row>
    <row r="98" spans="1:28" x14ac:dyDescent="0.3">
      <c r="A98" s="50"/>
      <c r="B98" s="50"/>
      <c r="C98" s="50"/>
      <c r="D98" s="50"/>
      <c r="E98" s="50"/>
      <c r="F98" s="50"/>
      <c r="G98" s="50" t="s">
        <v>147</v>
      </c>
      <c r="H98" s="51"/>
      <c r="I98" s="51"/>
      <c r="J98" s="51"/>
      <c r="K98" s="51"/>
      <c r="L98" s="51">
        <v>0</v>
      </c>
      <c r="M98" s="51">
        <v>0</v>
      </c>
      <c r="N98" s="51">
        <v>0</v>
      </c>
      <c r="O98" s="51">
        <v>0</v>
      </c>
      <c r="P98" s="51">
        <v>0</v>
      </c>
      <c r="Q98" s="51">
        <v>0</v>
      </c>
      <c r="R98" s="51">
        <v>0</v>
      </c>
      <c r="S98" s="51">
        <v>0</v>
      </c>
      <c r="T98" s="51">
        <v>0</v>
      </c>
      <c r="U98" s="51">
        <v>0</v>
      </c>
      <c r="V98" s="51">
        <v>89.84</v>
      </c>
      <c r="W98" s="51">
        <v>134.16</v>
      </c>
      <c r="X98" s="51"/>
      <c r="Y98" s="51">
        <f t="shared" si="17"/>
        <v>224</v>
      </c>
      <c r="Z98" s="51">
        <v>1200</v>
      </c>
      <c r="AA98" s="60">
        <v>0</v>
      </c>
      <c r="AB98" s="102" t="s">
        <v>254</v>
      </c>
    </row>
    <row r="99" spans="1:28" x14ac:dyDescent="0.3">
      <c r="A99" s="50"/>
      <c r="B99" s="50"/>
      <c r="C99" s="50"/>
      <c r="D99" s="50"/>
      <c r="E99" s="50"/>
      <c r="F99" s="50"/>
      <c r="G99" s="50" t="s">
        <v>148</v>
      </c>
      <c r="H99" s="51"/>
      <c r="I99" s="51"/>
      <c r="J99" s="51"/>
      <c r="K99" s="51"/>
      <c r="L99" s="51">
        <v>195.95</v>
      </c>
      <c r="M99" s="51">
        <v>275.38</v>
      </c>
      <c r="N99" s="51">
        <v>60.79</v>
      </c>
      <c r="O99" s="51">
        <v>107.39</v>
      </c>
      <c r="P99" s="51">
        <v>191.56</v>
      </c>
      <c r="Q99" s="51">
        <v>69.58</v>
      </c>
      <c r="R99" s="51">
        <v>0</v>
      </c>
      <c r="S99" s="51">
        <v>89.08</v>
      </c>
      <c r="T99" s="51">
        <v>113.48</v>
      </c>
      <c r="U99" s="51">
        <v>162.65</v>
      </c>
      <c r="V99" s="51">
        <v>0</v>
      </c>
      <c r="W99" s="51">
        <v>0</v>
      </c>
      <c r="X99" s="51"/>
      <c r="Y99" s="51">
        <f t="shared" si="17"/>
        <v>1265.8599999999999</v>
      </c>
      <c r="Z99" s="51">
        <v>3000</v>
      </c>
      <c r="AA99" s="60">
        <v>3000</v>
      </c>
      <c r="AB99" s="102"/>
    </row>
    <row r="100" spans="1:28" x14ac:dyDescent="0.3">
      <c r="A100" s="50"/>
      <c r="B100" s="50"/>
      <c r="C100" s="50"/>
      <c r="D100" s="50"/>
      <c r="E100" s="50"/>
      <c r="F100" s="50"/>
      <c r="G100" s="50" t="s">
        <v>149</v>
      </c>
      <c r="H100" s="51"/>
      <c r="I100" s="51"/>
      <c r="J100" s="51"/>
      <c r="K100" s="51"/>
      <c r="L100" s="51">
        <v>110</v>
      </c>
      <c r="M100" s="51">
        <v>0</v>
      </c>
      <c r="N100" s="51">
        <v>136.35</v>
      </c>
      <c r="O100" s="51">
        <v>0</v>
      </c>
      <c r="P100" s="51">
        <v>0</v>
      </c>
      <c r="Q100" s="51">
        <v>0</v>
      </c>
      <c r="R100" s="51">
        <v>220</v>
      </c>
      <c r="S100" s="51">
        <v>0</v>
      </c>
      <c r="T100" s="51">
        <v>0</v>
      </c>
      <c r="U100" s="51">
        <v>44.39</v>
      </c>
      <c r="V100" s="51">
        <v>0</v>
      </c>
      <c r="W100" s="51">
        <v>0</v>
      </c>
      <c r="X100" s="51"/>
      <c r="Y100" s="51">
        <f t="shared" si="17"/>
        <v>510.74</v>
      </c>
      <c r="Z100" s="51">
        <v>1000</v>
      </c>
      <c r="AA100" s="60">
        <v>1000</v>
      </c>
      <c r="AB100" s="102"/>
    </row>
    <row r="101" spans="1:28" x14ac:dyDescent="0.3">
      <c r="A101" s="50"/>
      <c r="B101" s="50"/>
      <c r="C101" s="50"/>
      <c r="D101" s="50"/>
      <c r="E101" s="50"/>
      <c r="F101" s="50"/>
      <c r="G101" s="50" t="s">
        <v>150</v>
      </c>
      <c r="H101" s="51"/>
      <c r="I101" s="51"/>
      <c r="J101" s="51"/>
      <c r="K101" s="51"/>
      <c r="L101" s="51">
        <v>42.34</v>
      </c>
      <c r="M101" s="51">
        <v>0</v>
      </c>
      <c r="N101" s="51">
        <v>0</v>
      </c>
      <c r="O101" s="51">
        <v>0</v>
      </c>
      <c r="P101" s="51">
        <v>0</v>
      </c>
      <c r="Q101" s="51">
        <v>0</v>
      </c>
      <c r="R101" s="51">
        <v>0</v>
      </c>
      <c r="S101" s="51">
        <v>0</v>
      </c>
      <c r="T101" s="51">
        <v>0</v>
      </c>
      <c r="U101" s="51">
        <v>195.72</v>
      </c>
      <c r="V101" s="51">
        <v>0</v>
      </c>
      <c r="W101" s="51">
        <v>0</v>
      </c>
      <c r="X101" s="51"/>
      <c r="Y101" s="51">
        <f t="shared" si="17"/>
        <v>238.06</v>
      </c>
      <c r="Z101" s="51">
        <v>4000</v>
      </c>
      <c r="AA101" s="60">
        <v>2500</v>
      </c>
      <c r="AB101" s="102"/>
    </row>
    <row r="102" spans="1:28" x14ac:dyDescent="0.3">
      <c r="A102" s="50"/>
      <c r="B102" s="50"/>
      <c r="C102" s="50"/>
      <c r="D102" s="50"/>
      <c r="E102" s="50"/>
      <c r="F102" s="50"/>
      <c r="G102" s="50" t="s">
        <v>237</v>
      </c>
      <c r="H102" s="51"/>
      <c r="I102" s="51"/>
      <c r="J102" s="51"/>
      <c r="K102" s="51"/>
      <c r="L102" s="51">
        <v>0</v>
      </c>
      <c r="M102" s="51">
        <v>22.04</v>
      </c>
      <c r="N102" s="51">
        <v>0</v>
      </c>
      <c r="O102" s="51">
        <v>0</v>
      </c>
      <c r="P102" s="51">
        <v>0</v>
      </c>
      <c r="Q102" s="51">
        <v>0</v>
      </c>
      <c r="R102" s="51">
        <v>0</v>
      </c>
      <c r="S102" s="51">
        <v>0</v>
      </c>
      <c r="T102" s="51">
        <v>0</v>
      </c>
      <c r="U102" s="51">
        <v>0</v>
      </c>
      <c r="V102" s="51">
        <v>0</v>
      </c>
      <c r="W102" s="51">
        <v>0</v>
      </c>
      <c r="X102" s="51"/>
      <c r="Y102" s="51">
        <f t="shared" si="17"/>
        <v>22.04</v>
      </c>
      <c r="Z102" s="51">
        <v>0</v>
      </c>
      <c r="AA102" s="60">
        <v>2400</v>
      </c>
      <c r="AB102" s="102" t="s">
        <v>255</v>
      </c>
    </row>
    <row r="103" spans="1:28" x14ac:dyDescent="0.3">
      <c r="A103" s="50"/>
      <c r="B103" s="50"/>
      <c r="C103" s="50"/>
      <c r="D103" s="50"/>
      <c r="E103" s="50"/>
      <c r="F103" s="50"/>
      <c r="G103" s="50" t="s">
        <v>151</v>
      </c>
      <c r="H103" s="51"/>
      <c r="I103" s="51"/>
      <c r="J103" s="51"/>
      <c r="K103" s="51"/>
      <c r="L103" s="51">
        <v>116</v>
      </c>
      <c r="M103" s="51">
        <v>116</v>
      </c>
      <c r="N103" s="51">
        <v>241</v>
      </c>
      <c r="O103" s="51">
        <v>0</v>
      </c>
      <c r="P103" s="51">
        <v>115</v>
      </c>
      <c r="Q103" s="51">
        <v>115</v>
      </c>
      <c r="R103" s="51">
        <v>115</v>
      </c>
      <c r="S103" s="51">
        <v>230</v>
      </c>
      <c r="T103" s="51">
        <v>0</v>
      </c>
      <c r="U103" s="51">
        <v>115</v>
      </c>
      <c r="V103" s="51">
        <v>115</v>
      </c>
      <c r="W103" s="51">
        <v>115</v>
      </c>
      <c r="X103" s="51"/>
      <c r="Y103" s="51">
        <f t="shared" si="17"/>
        <v>1393</v>
      </c>
      <c r="Z103" s="51">
        <v>1500</v>
      </c>
      <c r="AA103" s="60">
        <v>1400</v>
      </c>
      <c r="AB103" s="102"/>
    </row>
    <row r="104" spans="1:28" x14ac:dyDescent="0.3">
      <c r="A104" s="50"/>
      <c r="B104" s="50"/>
      <c r="C104" s="50"/>
      <c r="D104" s="50"/>
      <c r="E104" s="50"/>
      <c r="F104" s="50"/>
      <c r="G104" s="50" t="s">
        <v>152</v>
      </c>
      <c r="H104" s="51"/>
      <c r="I104" s="51"/>
      <c r="J104" s="51"/>
      <c r="K104" s="51"/>
      <c r="L104" s="51">
        <v>278.04000000000002</v>
      </c>
      <c r="M104" s="51">
        <v>270.92</v>
      </c>
      <c r="N104" s="51">
        <v>259.54000000000002</v>
      </c>
      <c r="O104" s="51">
        <v>435.49</v>
      </c>
      <c r="P104" s="51">
        <v>221.98</v>
      </c>
      <c r="Q104" s="51">
        <v>279.07</v>
      </c>
      <c r="R104" s="51">
        <v>425.18</v>
      </c>
      <c r="S104" s="51">
        <v>276.11</v>
      </c>
      <c r="T104" s="51">
        <v>276.11</v>
      </c>
      <c r="U104" s="51">
        <v>463.17</v>
      </c>
      <c r="V104" s="51">
        <v>237.68</v>
      </c>
      <c r="W104" s="51">
        <v>270.11</v>
      </c>
      <c r="X104" s="51"/>
      <c r="Y104" s="51">
        <f t="shared" si="17"/>
        <v>3693.4</v>
      </c>
      <c r="Z104" s="51">
        <v>4200</v>
      </c>
      <c r="AA104" s="60">
        <v>4100</v>
      </c>
      <c r="AB104" s="102"/>
    </row>
    <row r="105" spans="1:28" x14ac:dyDescent="0.3">
      <c r="A105" s="50"/>
      <c r="B105" s="50"/>
      <c r="C105" s="50"/>
      <c r="D105" s="50"/>
      <c r="E105" s="50"/>
      <c r="F105" s="50"/>
      <c r="G105" s="50" t="s">
        <v>153</v>
      </c>
      <c r="H105" s="51"/>
      <c r="I105" s="51"/>
      <c r="J105" s="51"/>
      <c r="K105" s="51"/>
      <c r="L105" s="51">
        <v>0</v>
      </c>
      <c r="M105" s="51">
        <v>8240</v>
      </c>
      <c r="N105" s="51">
        <v>2060</v>
      </c>
      <c r="O105" s="51">
        <v>0</v>
      </c>
      <c r="P105" s="51">
        <v>0</v>
      </c>
      <c r="Q105" s="51">
        <v>0</v>
      </c>
      <c r="R105" s="51">
        <v>0</v>
      </c>
      <c r="S105" s="51">
        <v>0</v>
      </c>
      <c r="T105" s="51">
        <v>0</v>
      </c>
      <c r="U105" s="51">
        <v>0</v>
      </c>
      <c r="V105" s="51">
        <v>0</v>
      </c>
      <c r="W105" s="51">
        <v>0</v>
      </c>
      <c r="X105" s="51"/>
      <c r="Y105" s="51">
        <f t="shared" si="17"/>
        <v>10300</v>
      </c>
      <c r="Z105" s="51">
        <v>12000</v>
      </c>
      <c r="AA105" s="60">
        <v>11000</v>
      </c>
      <c r="AB105" s="102"/>
    </row>
    <row r="106" spans="1:28" x14ac:dyDescent="0.3">
      <c r="A106" s="50"/>
      <c r="B106" s="50"/>
      <c r="C106" s="50"/>
      <c r="D106" s="50"/>
      <c r="E106" s="50"/>
      <c r="F106" s="50"/>
      <c r="G106" s="50" t="s">
        <v>154</v>
      </c>
      <c r="H106" s="51"/>
      <c r="I106" s="51"/>
      <c r="J106" s="51"/>
      <c r="K106" s="51"/>
      <c r="L106" s="51">
        <v>1023.75</v>
      </c>
      <c r="M106" s="51">
        <v>1102.5</v>
      </c>
      <c r="N106" s="51">
        <v>1155</v>
      </c>
      <c r="O106" s="51">
        <v>551.25</v>
      </c>
      <c r="P106" s="51">
        <v>813.75</v>
      </c>
      <c r="Q106" s="51">
        <v>341.25</v>
      </c>
      <c r="R106" s="51">
        <v>446.25</v>
      </c>
      <c r="S106" s="51">
        <v>632.5</v>
      </c>
      <c r="T106" s="51">
        <v>797.5</v>
      </c>
      <c r="U106" s="51">
        <v>972.9</v>
      </c>
      <c r="V106" s="51">
        <v>742.5</v>
      </c>
      <c r="W106" s="51">
        <v>440</v>
      </c>
      <c r="X106" s="51"/>
      <c r="Y106" s="51">
        <f t="shared" si="17"/>
        <v>9019.15</v>
      </c>
      <c r="Z106" s="51">
        <v>8500</v>
      </c>
      <c r="AA106" s="60">
        <v>9500</v>
      </c>
      <c r="AB106" s="102" t="s">
        <v>254</v>
      </c>
    </row>
    <row r="107" spans="1:28" x14ac:dyDescent="0.3">
      <c r="A107" s="50"/>
      <c r="B107" s="50"/>
      <c r="C107" s="50"/>
      <c r="D107" s="50"/>
      <c r="E107" s="50"/>
      <c r="F107" s="50"/>
      <c r="G107" s="50" t="s">
        <v>203</v>
      </c>
      <c r="H107" s="51"/>
      <c r="I107" s="51"/>
      <c r="J107" s="51"/>
      <c r="K107" s="51"/>
      <c r="L107" s="51">
        <v>0</v>
      </c>
      <c r="M107" s="51">
        <v>0</v>
      </c>
      <c r="N107" s="51">
        <v>0</v>
      </c>
      <c r="O107" s="51">
        <v>0</v>
      </c>
      <c r="P107" s="51">
        <v>0</v>
      </c>
      <c r="Q107" s="51">
        <v>0</v>
      </c>
      <c r="R107" s="51">
        <v>0</v>
      </c>
      <c r="S107" s="51">
        <v>0</v>
      </c>
      <c r="T107" s="51">
        <v>0</v>
      </c>
      <c r="U107" s="51">
        <v>0</v>
      </c>
      <c r="V107" s="51">
        <v>0</v>
      </c>
      <c r="W107" s="51">
        <v>0</v>
      </c>
      <c r="X107" s="51"/>
      <c r="Y107" s="51">
        <f t="shared" si="17"/>
        <v>0</v>
      </c>
      <c r="Z107" s="51">
        <v>9000</v>
      </c>
      <c r="AA107" s="60">
        <v>9000</v>
      </c>
      <c r="AB107" s="102"/>
    </row>
    <row r="108" spans="1:28" x14ac:dyDescent="0.3">
      <c r="A108" s="50"/>
      <c r="B108" s="50"/>
      <c r="C108" s="50"/>
      <c r="D108" s="50"/>
      <c r="E108" s="50"/>
      <c r="F108" s="50"/>
      <c r="G108" s="50" t="s">
        <v>238</v>
      </c>
      <c r="H108" s="51"/>
      <c r="I108" s="51"/>
      <c r="J108" s="51"/>
      <c r="K108" s="51"/>
      <c r="L108" s="51">
        <v>0</v>
      </c>
      <c r="M108" s="51">
        <v>0</v>
      </c>
      <c r="N108" s="51">
        <v>0</v>
      </c>
      <c r="O108" s="51">
        <v>0</v>
      </c>
      <c r="P108" s="51">
        <v>0</v>
      </c>
      <c r="Q108" s="51">
        <v>0</v>
      </c>
      <c r="R108" s="51">
        <v>375</v>
      </c>
      <c r="S108" s="51">
        <v>0</v>
      </c>
      <c r="T108" s="51">
        <v>0</v>
      </c>
      <c r="U108" s="51">
        <v>0</v>
      </c>
      <c r="V108" s="51">
        <v>0</v>
      </c>
      <c r="W108" s="51">
        <v>0</v>
      </c>
      <c r="X108" s="51"/>
      <c r="Y108" s="51">
        <f t="shared" si="17"/>
        <v>375</v>
      </c>
      <c r="Z108" s="51">
        <v>200</v>
      </c>
      <c r="AA108" s="60">
        <v>400</v>
      </c>
      <c r="AB108" s="102" t="s">
        <v>256</v>
      </c>
    </row>
    <row r="109" spans="1:28" x14ac:dyDescent="0.3">
      <c r="A109" s="50"/>
      <c r="B109" s="50"/>
      <c r="C109" s="50"/>
      <c r="D109" s="50"/>
      <c r="E109" s="50"/>
      <c r="F109" s="50"/>
      <c r="G109" s="50" t="s">
        <v>155</v>
      </c>
      <c r="H109" s="51"/>
      <c r="I109" s="51"/>
      <c r="J109" s="51"/>
      <c r="K109" s="51"/>
      <c r="L109" s="51">
        <v>540</v>
      </c>
      <c r="M109" s="51">
        <v>60</v>
      </c>
      <c r="N109" s="51">
        <v>0</v>
      </c>
      <c r="O109" s="51">
        <v>0</v>
      </c>
      <c r="P109" s="51">
        <v>650</v>
      </c>
      <c r="Q109" s="51">
        <v>1360</v>
      </c>
      <c r="R109" s="51">
        <v>170</v>
      </c>
      <c r="S109" s="51">
        <v>60</v>
      </c>
      <c r="T109" s="51">
        <v>1850</v>
      </c>
      <c r="U109" s="51">
        <v>0</v>
      </c>
      <c r="V109" s="51">
        <v>1700</v>
      </c>
      <c r="W109" s="51">
        <v>0</v>
      </c>
      <c r="X109" s="51"/>
      <c r="Y109" s="51">
        <f t="shared" si="17"/>
        <v>6390</v>
      </c>
      <c r="Z109" s="51">
        <v>30000</v>
      </c>
      <c r="AA109" s="60">
        <v>30000</v>
      </c>
      <c r="AB109" s="102" t="s">
        <v>257</v>
      </c>
    </row>
    <row r="110" spans="1:28" x14ac:dyDescent="0.3">
      <c r="A110" s="50"/>
      <c r="B110" s="50"/>
      <c r="C110" s="50"/>
      <c r="D110" s="50"/>
      <c r="E110" s="50"/>
      <c r="F110" s="50"/>
      <c r="G110" s="50" t="s">
        <v>156</v>
      </c>
      <c r="H110" s="51"/>
      <c r="I110" s="51"/>
      <c r="J110" s="51"/>
      <c r="K110" s="51"/>
      <c r="L110" s="51">
        <v>445.33</v>
      </c>
      <c r="M110" s="51">
        <v>445.33</v>
      </c>
      <c r="N110" s="51">
        <v>445.33</v>
      </c>
      <c r="O110" s="51">
        <v>365.4</v>
      </c>
      <c r="P110" s="51">
        <v>365.4</v>
      </c>
      <c r="Q110" s="51">
        <v>365.4</v>
      </c>
      <c r="R110" s="51">
        <v>445.33</v>
      </c>
      <c r="S110" s="51">
        <v>445.33</v>
      </c>
      <c r="T110" s="51">
        <v>445.33</v>
      </c>
      <c r="U110" s="51">
        <v>445.33</v>
      </c>
      <c r="V110" s="51">
        <v>445.33</v>
      </c>
      <c r="W110" s="51">
        <v>445.33</v>
      </c>
      <c r="X110" s="51"/>
      <c r="Y110" s="51">
        <f t="shared" si="17"/>
        <v>5104.17</v>
      </c>
      <c r="Z110" s="51">
        <v>5400</v>
      </c>
      <c r="AA110" s="60">
        <v>5400</v>
      </c>
      <c r="AB110" s="102"/>
    </row>
    <row r="111" spans="1:28" x14ac:dyDescent="0.3">
      <c r="A111" s="50"/>
      <c r="B111" s="50"/>
      <c r="C111" s="50"/>
      <c r="D111" s="50"/>
      <c r="E111" s="50"/>
      <c r="F111" s="50"/>
      <c r="G111" s="50" t="s">
        <v>157</v>
      </c>
      <c r="H111" s="51"/>
      <c r="I111" s="51"/>
      <c r="J111" s="51"/>
      <c r="K111" s="51"/>
      <c r="L111" s="51">
        <v>0</v>
      </c>
      <c r="M111" s="51">
        <v>0</v>
      </c>
      <c r="N111" s="51">
        <v>384</v>
      </c>
      <c r="O111" s="51">
        <v>0</v>
      </c>
      <c r="P111" s="51">
        <v>469.18</v>
      </c>
      <c r="Q111" s="51">
        <v>103.23</v>
      </c>
      <c r="R111" s="51">
        <v>0</v>
      </c>
      <c r="S111" s="51">
        <v>0</v>
      </c>
      <c r="T111" s="51">
        <v>0</v>
      </c>
      <c r="U111" s="51">
        <v>0</v>
      </c>
      <c r="V111" s="51">
        <v>0</v>
      </c>
      <c r="W111" s="51">
        <v>0</v>
      </c>
      <c r="X111" s="51"/>
      <c r="Y111" s="51">
        <f t="shared" si="17"/>
        <v>956.41</v>
      </c>
      <c r="Z111" s="51">
        <v>1800</v>
      </c>
      <c r="AA111" s="60">
        <v>1800</v>
      </c>
      <c r="AB111" s="102"/>
    </row>
    <row r="112" spans="1:28" x14ac:dyDescent="0.3">
      <c r="A112" s="50"/>
      <c r="B112" s="50"/>
      <c r="C112" s="50"/>
      <c r="D112" s="50"/>
      <c r="E112" s="50"/>
      <c r="F112" s="50"/>
      <c r="G112" s="50" t="s">
        <v>244</v>
      </c>
      <c r="H112" s="51"/>
      <c r="I112" s="51"/>
      <c r="J112" s="51"/>
      <c r="K112" s="51"/>
      <c r="L112" s="51">
        <v>0</v>
      </c>
      <c r="M112" s="51">
        <v>0</v>
      </c>
      <c r="N112" s="51">
        <v>0</v>
      </c>
      <c r="O112" s="51">
        <v>0</v>
      </c>
      <c r="P112" s="51">
        <v>0</v>
      </c>
      <c r="Q112" s="51">
        <v>0</v>
      </c>
      <c r="R112" s="51">
        <v>0</v>
      </c>
      <c r="S112" s="51">
        <v>0</v>
      </c>
      <c r="T112" s="51">
        <v>0</v>
      </c>
      <c r="U112" s="51">
        <v>0</v>
      </c>
      <c r="V112" s="51">
        <v>0</v>
      </c>
      <c r="W112" s="51">
        <v>0</v>
      </c>
      <c r="X112" s="51"/>
      <c r="Y112" s="51">
        <f t="shared" si="17"/>
        <v>0</v>
      </c>
      <c r="Z112" s="51">
        <v>250</v>
      </c>
      <c r="AA112" s="60">
        <v>300</v>
      </c>
      <c r="AB112" s="102"/>
    </row>
    <row r="113" spans="1:28" x14ac:dyDescent="0.3">
      <c r="A113" s="50"/>
      <c r="B113" s="50"/>
      <c r="C113" s="50"/>
      <c r="D113" s="50"/>
      <c r="E113" s="50"/>
      <c r="F113" s="50"/>
      <c r="G113" s="50" t="s">
        <v>158</v>
      </c>
      <c r="H113" s="51"/>
      <c r="I113" s="51"/>
      <c r="J113" s="51"/>
      <c r="K113" s="51"/>
      <c r="L113" s="51">
        <v>0</v>
      </c>
      <c r="M113" s="51">
        <v>0</v>
      </c>
      <c r="N113" s="51">
        <v>0</v>
      </c>
      <c r="O113" s="51">
        <v>0</v>
      </c>
      <c r="P113" s="51">
        <v>0</v>
      </c>
      <c r="Q113" s="51">
        <v>0</v>
      </c>
      <c r="R113" s="51">
        <v>0</v>
      </c>
      <c r="S113" s="51">
        <v>0</v>
      </c>
      <c r="T113" s="51">
        <v>0</v>
      </c>
      <c r="U113" s="51">
        <v>0</v>
      </c>
      <c r="V113" s="51">
        <v>0</v>
      </c>
      <c r="W113" s="51">
        <v>0</v>
      </c>
      <c r="X113" s="51"/>
      <c r="Y113" s="51">
        <f t="shared" si="17"/>
        <v>0</v>
      </c>
      <c r="Z113" s="51">
        <v>2500</v>
      </c>
      <c r="AA113" s="60">
        <v>2500</v>
      </c>
      <c r="AB113" s="102"/>
    </row>
    <row r="114" spans="1:28" x14ac:dyDescent="0.3">
      <c r="A114" s="50"/>
      <c r="B114" s="50"/>
      <c r="C114" s="50"/>
      <c r="D114" s="50"/>
      <c r="E114" s="50"/>
      <c r="F114" s="50"/>
      <c r="G114" s="50" t="s">
        <v>159</v>
      </c>
      <c r="H114" s="51"/>
      <c r="I114" s="51"/>
      <c r="J114" s="51"/>
      <c r="K114" s="51"/>
      <c r="L114" s="51">
        <v>0</v>
      </c>
      <c r="M114" s="51">
        <v>378</v>
      </c>
      <c r="N114" s="51">
        <v>425</v>
      </c>
      <c r="O114" s="51">
        <v>0</v>
      </c>
      <c r="P114" s="51">
        <v>100</v>
      </c>
      <c r="Q114" s="51">
        <v>0</v>
      </c>
      <c r="R114" s="51">
        <v>99</v>
      </c>
      <c r="S114" s="51">
        <v>-100</v>
      </c>
      <c r="T114" s="51">
        <v>0</v>
      </c>
      <c r="U114" s="51">
        <v>0</v>
      </c>
      <c r="V114" s="51">
        <v>0</v>
      </c>
      <c r="W114" s="51">
        <v>15</v>
      </c>
      <c r="X114" s="51"/>
      <c r="Y114" s="51">
        <f t="shared" si="17"/>
        <v>917</v>
      </c>
      <c r="Z114" s="51">
        <v>30000</v>
      </c>
      <c r="AA114" s="60">
        <v>30000</v>
      </c>
      <c r="AB114" s="102" t="s">
        <v>257</v>
      </c>
    </row>
    <row r="115" spans="1:28" x14ac:dyDescent="0.3">
      <c r="A115" s="50"/>
      <c r="B115" s="50"/>
      <c r="C115" s="50"/>
      <c r="D115" s="50"/>
      <c r="E115" s="50"/>
      <c r="F115" s="50"/>
      <c r="G115" s="50" t="s">
        <v>160</v>
      </c>
      <c r="H115" s="51"/>
      <c r="I115" s="51"/>
      <c r="J115" s="51"/>
      <c r="K115" s="51"/>
      <c r="L115" s="51">
        <v>0</v>
      </c>
      <c r="M115" s="51">
        <v>75.34</v>
      </c>
      <c r="N115" s="51">
        <v>66.03</v>
      </c>
      <c r="O115" s="51">
        <v>100.89</v>
      </c>
      <c r="P115" s="51">
        <v>0</v>
      </c>
      <c r="Q115" s="51">
        <v>0</v>
      </c>
      <c r="R115" s="51">
        <v>43.21</v>
      </c>
      <c r="S115" s="51">
        <v>147.96</v>
      </c>
      <c r="T115" s="51">
        <v>64.540000000000006</v>
      </c>
      <c r="U115" s="51">
        <v>0</v>
      </c>
      <c r="V115" s="51">
        <v>120.73</v>
      </c>
      <c r="W115" s="51">
        <v>0</v>
      </c>
      <c r="X115" s="51"/>
      <c r="Y115" s="51">
        <f t="shared" si="17"/>
        <v>618.70000000000005</v>
      </c>
      <c r="Z115" s="51">
        <v>2000</v>
      </c>
      <c r="AA115" s="60">
        <v>2000</v>
      </c>
      <c r="AB115" s="102"/>
    </row>
    <row r="116" spans="1:28" x14ac:dyDescent="0.3">
      <c r="A116" s="50"/>
      <c r="B116" s="50"/>
      <c r="C116" s="50"/>
      <c r="D116" s="50"/>
      <c r="E116" s="50"/>
      <c r="F116" s="50"/>
      <c r="G116" s="50" t="s">
        <v>161</v>
      </c>
      <c r="H116" s="51"/>
      <c r="I116" s="51"/>
      <c r="J116" s="51"/>
      <c r="K116" s="51"/>
      <c r="L116" s="51">
        <v>0</v>
      </c>
      <c r="M116" s="51">
        <v>0</v>
      </c>
      <c r="N116" s="51">
        <v>0</v>
      </c>
      <c r="O116" s="51">
        <v>0</v>
      </c>
      <c r="P116" s="51">
        <v>0</v>
      </c>
      <c r="Q116" s="51">
        <v>275.2</v>
      </c>
      <c r="R116" s="51">
        <v>0</v>
      </c>
      <c r="S116" s="51">
        <v>0</v>
      </c>
      <c r="T116" s="51">
        <v>0</v>
      </c>
      <c r="U116" s="51">
        <v>0</v>
      </c>
      <c r="V116" s="51">
        <v>0</v>
      </c>
      <c r="W116" s="51">
        <v>0</v>
      </c>
      <c r="X116" s="51"/>
      <c r="Y116" s="51">
        <f t="shared" si="17"/>
        <v>275.2</v>
      </c>
      <c r="Z116" s="51">
        <v>5000</v>
      </c>
      <c r="AA116" s="60">
        <v>5000</v>
      </c>
      <c r="AB116" s="102"/>
    </row>
    <row r="117" spans="1:28" x14ac:dyDescent="0.3">
      <c r="A117" s="50"/>
      <c r="B117" s="50"/>
      <c r="C117" s="50"/>
      <c r="D117" s="50"/>
      <c r="E117" s="50"/>
      <c r="F117" s="50"/>
      <c r="G117" s="50" t="s">
        <v>162</v>
      </c>
      <c r="H117" s="51"/>
      <c r="I117" s="51"/>
      <c r="J117" s="51"/>
      <c r="K117" s="51"/>
      <c r="L117" s="51">
        <v>66.88</v>
      </c>
      <c r="M117" s="51">
        <v>157.94</v>
      </c>
      <c r="N117" s="51">
        <v>166.05</v>
      </c>
      <c r="O117" s="51">
        <v>0</v>
      </c>
      <c r="P117" s="51">
        <v>0</v>
      </c>
      <c r="Q117" s="51">
        <v>0</v>
      </c>
      <c r="R117" s="51">
        <v>0</v>
      </c>
      <c r="S117" s="51">
        <v>0</v>
      </c>
      <c r="T117" s="51">
        <v>248.76</v>
      </c>
      <c r="U117" s="51">
        <v>0</v>
      </c>
      <c r="V117" s="51">
        <v>0</v>
      </c>
      <c r="W117" s="51">
        <v>0</v>
      </c>
      <c r="X117" s="51"/>
      <c r="Y117" s="51">
        <f t="shared" si="17"/>
        <v>639.63</v>
      </c>
      <c r="Z117" s="51">
        <v>2500</v>
      </c>
      <c r="AA117" s="60">
        <v>2500</v>
      </c>
      <c r="AB117" s="102"/>
    </row>
    <row r="118" spans="1:28" x14ac:dyDescent="0.3">
      <c r="A118" s="50"/>
      <c r="B118" s="50"/>
      <c r="C118" s="50"/>
      <c r="D118" s="50"/>
      <c r="E118" s="50"/>
      <c r="F118" s="50"/>
      <c r="G118" s="50" t="s">
        <v>163</v>
      </c>
      <c r="H118" s="51"/>
      <c r="I118" s="51"/>
      <c r="J118" s="51"/>
      <c r="K118" s="51"/>
      <c r="L118" s="51">
        <v>50</v>
      </c>
      <c r="M118" s="51">
        <v>50</v>
      </c>
      <c r="N118" s="51">
        <v>0</v>
      </c>
      <c r="O118" s="51">
        <v>0</v>
      </c>
      <c r="P118" s="51">
        <v>150</v>
      </c>
      <c r="Q118" s="51">
        <v>100</v>
      </c>
      <c r="R118" s="51">
        <v>50</v>
      </c>
      <c r="S118" s="51">
        <v>0</v>
      </c>
      <c r="T118" s="51">
        <v>50</v>
      </c>
      <c r="U118" s="51">
        <v>50</v>
      </c>
      <c r="V118" s="51">
        <v>100</v>
      </c>
      <c r="W118" s="51">
        <v>50</v>
      </c>
      <c r="X118" s="51"/>
      <c r="Y118" s="51">
        <f t="shared" si="17"/>
        <v>650</v>
      </c>
      <c r="Z118" s="51">
        <v>800</v>
      </c>
      <c r="AA118" s="60">
        <v>800</v>
      </c>
      <c r="AB118" s="102"/>
    </row>
    <row r="119" spans="1:28" ht="15" thickBot="1" x14ac:dyDescent="0.35">
      <c r="A119" s="50"/>
      <c r="B119" s="50"/>
      <c r="C119" s="50"/>
      <c r="D119" s="50"/>
      <c r="E119" s="50"/>
      <c r="F119" s="50"/>
      <c r="G119" s="50" t="s">
        <v>164</v>
      </c>
      <c r="H119" s="52"/>
      <c r="I119" s="52"/>
      <c r="J119" s="52"/>
      <c r="K119" s="52"/>
      <c r="L119" s="52">
        <v>135.31</v>
      </c>
      <c r="M119" s="52">
        <v>0</v>
      </c>
      <c r="N119" s="52">
        <v>93.71</v>
      </c>
      <c r="O119" s="52">
        <v>72.73</v>
      </c>
      <c r="P119" s="52">
        <v>304.77999999999997</v>
      </c>
      <c r="Q119" s="52">
        <v>41.26</v>
      </c>
      <c r="R119" s="52">
        <v>24.99</v>
      </c>
      <c r="S119" s="52">
        <v>87.21</v>
      </c>
      <c r="T119" s="52">
        <v>51.92</v>
      </c>
      <c r="U119" s="52">
        <v>91.27</v>
      </c>
      <c r="V119" s="52">
        <v>74.489999999999995</v>
      </c>
      <c r="W119" s="52">
        <v>84.98</v>
      </c>
      <c r="X119" s="52"/>
      <c r="Y119" s="52">
        <f t="shared" si="17"/>
        <v>1062.6500000000001</v>
      </c>
      <c r="Z119" s="52">
        <v>1600</v>
      </c>
      <c r="AA119" s="59">
        <v>1600</v>
      </c>
      <c r="AB119" s="103"/>
    </row>
    <row r="120" spans="1:28" x14ac:dyDescent="0.3">
      <c r="A120" s="50"/>
      <c r="B120" s="50"/>
      <c r="C120" s="50"/>
      <c r="D120" s="50"/>
      <c r="E120" s="50"/>
      <c r="F120" s="50" t="s">
        <v>165</v>
      </c>
      <c r="G120" s="50"/>
      <c r="H120" s="51"/>
      <c r="I120" s="51"/>
      <c r="J120" s="51"/>
      <c r="K120" s="51"/>
      <c r="L120" s="51">
        <f t="shared" ref="L120:W120" si="18">ROUND(SUM(L88:L119),5)</f>
        <v>4929.17</v>
      </c>
      <c r="M120" s="51">
        <f t="shared" si="18"/>
        <v>14242.92</v>
      </c>
      <c r="N120" s="51">
        <f t="shared" si="18"/>
        <v>8152.11</v>
      </c>
      <c r="O120" s="51">
        <f t="shared" si="18"/>
        <v>4982.71</v>
      </c>
      <c r="P120" s="51">
        <f t="shared" si="18"/>
        <v>6733.26</v>
      </c>
      <c r="Q120" s="51">
        <f t="shared" si="18"/>
        <v>7174.94</v>
      </c>
      <c r="R120" s="51">
        <f t="shared" si="18"/>
        <v>5153.53</v>
      </c>
      <c r="S120" s="51">
        <f t="shared" si="18"/>
        <v>4437.3500000000004</v>
      </c>
      <c r="T120" s="51">
        <f t="shared" si="18"/>
        <v>6905.44</v>
      </c>
      <c r="U120" s="51">
        <f t="shared" si="18"/>
        <v>7195.54</v>
      </c>
      <c r="V120" s="51">
        <f t="shared" si="18"/>
        <v>5662.19</v>
      </c>
      <c r="W120" s="51">
        <f t="shared" si="18"/>
        <v>4030.97</v>
      </c>
      <c r="X120" s="51"/>
      <c r="Y120" s="51">
        <f t="shared" si="17"/>
        <v>79600.13</v>
      </c>
      <c r="Z120" s="51">
        <f>ROUND(SUM(Z88:Z119),5)</f>
        <v>171350</v>
      </c>
      <c r="AA120" s="60">
        <f>ROUND(SUM(AA88:AA119),5)</f>
        <v>172150</v>
      </c>
      <c r="AB120" s="102"/>
    </row>
    <row r="121" spans="1:28" x14ac:dyDescent="0.3">
      <c r="A121" s="50"/>
      <c r="B121" s="50"/>
      <c r="C121" s="50"/>
      <c r="D121" s="50"/>
      <c r="E121" s="50"/>
      <c r="F121" s="50"/>
      <c r="G121" s="50"/>
      <c r="H121" s="51"/>
      <c r="I121" s="51"/>
      <c r="J121" s="51"/>
      <c r="K121" s="51"/>
      <c r="L121" s="51"/>
      <c r="M121" s="51"/>
      <c r="N121" s="51"/>
      <c r="O121" s="51"/>
      <c r="P121" s="51"/>
      <c r="Q121" s="51"/>
      <c r="R121" s="51"/>
      <c r="S121" s="51"/>
      <c r="T121" s="51"/>
      <c r="U121" s="51"/>
      <c r="V121" s="51"/>
      <c r="W121" s="51"/>
      <c r="X121" s="51"/>
      <c r="Y121" s="51"/>
      <c r="Z121" s="51"/>
      <c r="AA121" s="60"/>
      <c r="AB121" s="102"/>
    </row>
    <row r="122" spans="1:28" x14ac:dyDescent="0.3">
      <c r="A122" s="50"/>
      <c r="B122" s="50"/>
      <c r="C122" s="50"/>
      <c r="D122" s="50"/>
      <c r="E122" s="50"/>
      <c r="F122" s="50"/>
      <c r="G122" s="50"/>
      <c r="H122" s="51"/>
      <c r="I122" s="51"/>
      <c r="J122" s="51"/>
      <c r="K122" s="51"/>
      <c r="L122" s="51"/>
      <c r="M122" s="51"/>
      <c r="N122" s="51"/>
      <c r="O122" s="51"/>
      <c r="P122" s="51"/>
      <c r="Q122" s="51"/>
      <c r="R122" s="51"/>
      <c r="S122" s="51"/>
      <c r="T122" s="51"/>
      <c r="U122" s="51"/>
      <c r="V122" s="51"/>
      <c r="W122" s="51"/>
      <c r="X122" s="51"/>
      <c r="Y122" s="51"/>
      <c r="Z122" s="51"/>
      <c r="AA122" s="60"/>
      <c r="AB122" s="102"/>
    </row>
    <row r="123" spans="1:28" x14ac:dyDescent="0.3">
      <c r="A123" s="50"/>
      <c r="B123" s="50"/>
      <c r="C123" s="50"/>
      <c r="D123" s="50"/>
      <c r="E123" s="50"/>
      <c r="F123" s="50"/>
      <c r="G123" s="50"/>
      <c r="H123" s="51"/>
      <c r="I123" s="51"/>
      <c r="J123" s="51"/>
      <c r="K123" s="51"/>
      <c r="L123" s="51"/>
      <c r="M123" s="51"/>
      <c r="N123" s="51"/>
      <c r="O123" s="51"/>
      <c r="P123" s="51"/>
      <c r="Q123" s="51"/>
      <c r="R123" s="51"/>
      <c r="S123" s="51"/>
      <c r="T123" s="51"/>
      <c r="U123" s="51"/>
      <c r="V123" s="51"/>
      <c r="W123" s="51"/>
      <c r="X123" s="51"/>
      <c r="Y123" s="51"/>
      <c r="Z123" s="51"/>
      <c r="AA123" s="60"/>
      <c r="AB123" s="102"/>
    </row>
    <row r="124" spans="1:28" x14ac:dyDescent="0.3">
      <c r="A124" s="50"/>
      <c r="B124" s="50"/>
      <c r="C124" s="50"/>
      <c r="D124" s="50"/>
      <c r="E124" s="50"/>
      <c r="F124" s="50"/>
      <c r="G124" s="50"/>
      <c r="H124" s="51"/>
      <c r="I124" s="51"/>
      <c r="J124" s="51"/>
      <c r="K124" s="51"/>
      <c r="L124" s="51"/>
      <c r="M124" s="51"/>
      <c r="N124" s="51"/>
      <c r="O124" s="51"/>
      <c r="P124" s="51"/>
      <c r="Q124" s="51"/>
      <c r="R124" s="51"/>
      <c r="S124" s="51"/>
      <c r="T124" s="51"/>
      <c r="U124" s="51"/>
      <c r="V124" s="51"/>
      <c r="W124" s="51"/>
      <c r="X124" s="51"/>
      <c r="Y124" s="51"/>
      <c r="Z124" s="51"/>
      <c r="AA124" s="60"/>
      <c r="AB124" s="102"/>
    </row>
    <row r="125" spans="1:28" x14ac:dyDescent="0.3">
      <c r="A125" s="50"/>
      <c r="B125" s="50"/>
      <c r="C125" s="50"/>
      <c r="D125" s="50"/>
      <c r="E125" s="50"/>
      <c r="F125" s="50"/>
      <c r="G125" s="50"/>
      <c r="H125" s="51"/>
      <c r="I125" s="51"/>
      <c r="J125" s="51"/>
      <c r="K125" s="51"/>
      <c r="L125" s="51"/>
      <c r="M125" s="51"/>
      <c r="N125" s="51"/>
      <c r="O125" s="51"/>
      <c r="P125" s="51"/>
      <c r="Q125" s="51"/>
      <c r="R125" s="51"/>
      <c r="S125" s="51"/>
      <c r="T125" s="51"/>
      <c r="U125" s="51"/>
      <c r="V125" s="51"/>
      <c r="W125" s="51"/>
      <c r="X125" s="51"/>
      <c r="Y125" s="51"/>
      <c r="Z125" s="51"/>
      <c r="AA125" s="60"/>
      <c r="AB125" s="102"/>
    </row>
    <row r="126" spans="1:28" x14ac:dyDescent="0.3">
      <c r="A126" s="50"/>
      <c r="B126" s="50"/>
      <c r="C126" s="50"/>
      <c r="D126" s="50"/>
      <c r="E126" s="50"/>
      <c r="F126" s="50"/>
      <c r="G126" s="50"/>
      <c r="H126" s="51"/>
      <c r="I126" s="51"/>
      <c r="J126" s="51"/>
      <c r="K126" s="51"/>
      <c r="L126" s="51"/>
      <c r="M126" s="51"/>
      <c r="N126" s="51"/>
      <c r="O126" s="51"/>
      <c r="P126" s="51"/>
      <c r="Q126" s="51"/>
      <c r="R126" s="51"/>
      <c r="S126" s="51"/>
      <c r="T126" s="51"/>
      <c r="U126" s="51"/>
      <c r="V126" s="51"/>
      <c r="W126" s="51"/>
      <c r="X126" s="51"/>
      <c r="Y126" s="51"/>
      <c r="Z126" s="51"/>
      <c r="AA126" s="60"/>
      <c r="AB126" s="102"/>
    </row>
    <row r="127" spans="1:28" x14ac:dyDescent="0.3">
      <c r="A127" s="50"/>
      <c r="B127" s="50"/>
      <c r="C127" s="50"/>
      <c r="D127" s="50"/>
      <c r="E127" s="50"/>
      <c r="F127" s="50"/>
      <c r="G127" s="50"/>
      <c r="H127" s="51"/>
      <c r="I127" s="51"/>
      <c r="J127" s="51"/>
      <c r="K127" s="51"/>
      <c r="L127" s="51"/>
      <c r="M127" s="51"/>
      <c r="N127" s="51"/>
      <c r="O127" s="51"/>
      <c r="P127" s="51"/>
      <c r="Q127" s="51"/>
      <c r="R127" s="51"/>
      <c r="S127" s="51"/>
      <c r="T127" s="51"/>
      <c r="U127" s="51"/>
      <c r="V127" s="51"/>
      <c r="W127" s="51"/>
      <c r="X127" s="51"/>
      <c r="Y127" s="51"/>
      <c r="Z127" s="51"/>
      <c r="AA127" s="60"/>
      <c r="AB127" s="102"/>
    </row>
    <row r="128" spans="1:28" x14ac:dyDescent="0.3">
      <c r="A128" s="50"/>
      <c r="B128" s="50"/>
      <c r="C128" s="50"/>
      <c r="D128" s="50"/>
      <c r="E128" s="50"/>
      <c r="F128" s="50"/>
      <c r="G128" s="50"/>
      <c r="H128" s="51"/>
      <c r="I128" s="51"/>
      <c r="J128" s="51"/>
      <c r="K128" s="51"/>
      <c r="L128" s="51"/>
      <c r="M128" s="51"/>
      <c r="N128" s="51"/>
      <c r="O128" s="51"/>
      <c r="P128" s="51"/>
      <c r="Q128" s="51"/>
      <c r="R128" s="51"/>
      <c r="S128" s="51"/>
      <c r="T128" s="51"/>
      <c r="U128" s="51"/>
      <c r="V128" s="51"/>
      <c r="W128" s="51"/>
      <c r="X128" s="51"/>
      <c r="Y128" s="51"/>
      <c r="Z128" s="51"/>
      <c r="AA128" s="60"/>
      <c r="AB128" s="102"/>
    </row>
    <row r="129" spans="1:28" x14ac:dyDescent="0.3">
      <c r="A129" s="50"/>
      <c r="B129" s="50"/>
      <c r="C129" s="50"/>
      <c r="D129" s="50"/>
      <c r="E129" s="50"/>
      <c r="F129" s="50"/>
      <c r="G129" s="50"/>
      <c r="H129" s="51"/>
      <c r="I129" s="51"/>
      <c r="J129" s="51"/>
      <c r="K129" s="51"/>
      <c r="L129" s="51"/>
      <c r="M129" s="51"/>
      <c r="N129" s="51"/>
      <c r="O129" s="51"/>
      <c r="P129" s="51"/>
      <c r="Q129" s="51"/>
      <c r="R129" s="51"/>
      <c r="S129" s="51"/>
      <c r="T129" s="51"/>
      <c r="U129" s="51"/>
      <c r="V129" s="51"/>
      <c r="W129" s="51"/>
      <c r="X129" s="51"/>
      <c r="Y129" s="51"/>
      <c r="Z129" s="51"/>
      <c r="AA129" s="60"/>
      <c r="AB129" s="102"/>
    </row>
    <row r="130" spans="1:28" x14ac:dyDescent="0.3">
      <c r="A130" s="50"/>
      <c r="B130" s="50"/>
      <c r="C130" s="50"/>
      <c r="D130" s="50"/>
      <c r="E130" s="50"/>
      <c r="F130" s="50"/>
      <c r="G130" s="50"/>
      <c r="H130" s="51"/>
      <c r="I130" s="51"/>
      <c r="J130" s="51"/>
      <c r="K130" s="51"/>
      <c r="L130" s="51"/>
      <c r="M130" s="51"/>
      <c r="N130" s="51"/>
      <c r="O130" s="51"/>
      <c r="P130" s="51"/>
      <c r="Q130" s="51"/>
      <c r="R130" s="51"/>
      <c r="S130" s="51"/>
      <c r="T130" s="51"/>
      <c r="U130" s="51"/>
      <c r="V130" s="51"/>
      <c r="W130" s="51"/>
      <c r="X130" s="51"/>
      <c r="Y130" s="51"/>
      <c r="Z130" s="51"/>
      <c r="AA130" s="60"/>
      <c r="AB130" s="102"/>
    </row>
    <row r="131" spans="1:28" x14ac:dyDescent="0.3">
      <c r="A131" s="50"/>
      <c r="B131" s="50"/>
      <c r="C131" s="50"/>
      <c r="D131" s="50"/>
      <c r="E131" s="50"/>
      <c r="F131" s="50" t="s">
        <v>166</v>
      </c>
      <c r="G131" s="50"/>
      <c r="H131" s="51"/>
      <c r="I131" s="51"/>
      <c r="J131" s="51"/>
      <c r="K131" s="51"/>
      <c r="L131" s="51"/>
      <c r="M131" s="51"/>
      <c r="N131" s="51"/>
      <c r="O131" s="51"/>
      <c r="P131" s="51"/>
      <c r="Q131" s="51"/>
      <c r="R131" s="51"/>
      <c r="S131" s="51"/>
      <c r="T131" s="51"/>
      <c r="U131" s="51"/>
      <c r="V131" s="51"/>
      <c r="W131" s="51"/>
      <c r="X131" s="51"/>
      <c r="Y131" s="51"/>
      <c r="Z131" s="51"/>
      <c r="AA131" s="60"/>
      <c r="AB131" s="102"/>
    </row>
    <row r="132" spans="1:28" x14ac:dyDescent="0.3">
      <c r="A132" s="50"/>
      <c r="B132" s="50"/>
      <c r="C132" s="50"/>
      <c r="D132" s="50"/>
      <c r="E132" s="50"/>
      <c r="F132" s="50"/>
      <c r="G132" s="50" t="s">
        <v>167</v>
      </c>
      <c r="H132" s="51"/>
      <c r="I132" s="51"/>
      <c r="J132" s="51"/>
      <c r="K132" s="51"/>
      <c r="L132" s="51">
        <v>0</v>
      </c>
      <c r="M132" s="51">
        <v>0</v>
      </c>
      <c r="N132" s="51">
        <v>256.27</v>
      </c>
      <c r="O132" s="51">
        <v>0</v>
      </c>
      <c r="P132" s="51">
        <v>309.95</v>
      </c>
      <c r="Q132" s="51">
        <v>0</v>
      </c>
      <c r="R132" s="51">
        <v>0</v>
      </c>
      <c r="S132" s="51">
        <v>100</v>
      </c>
      <c r="T132" s="51">
        <v>0</v>
      </c>
      <c r="U132" s="51">
        <v>0</v>
      </c>
      <c r="V132" s="51">
        <v>295</v>
      </c>
      <c r="W132" s="51">
        <v>190</v>
      </c>
      <c r="X132" s="51"/>
      <c r="Y132" s="51">
        <f t="shared" ref="Y132:Y144" si="19">ROUND(SUM(H132:X132),5)</f>
        <v>1151.22</v>
      </c>
      <c r="Z132" s="51">
        <v>10000</v>
      </c>
      <c r="AA132" s="60">
        <v>10000</v>
      </c>
      <c r="AB132" s="102"/>
    </row>
    <row r="133" spans="1:28" x14ac:dyDescent="0.3">
      <c r="A133" s="50"/>
      <c r="B133" s="50"/>
      <c r="C133" s="50"/>
      <c r="D133" s="50"/>
      <c r="E133" s="50"/>
      <c r="F133" s="50"/>
      <c r="G133" s="50" t="s">
        <v>168</v>
      </c>
      <c r="H133" s="51"/>
      <c r="I133" s="51"/>
      <c r="J133" s="51"/>
      <c r="K133" s="51"/>
      <c r="L133" s="51">
        <v>260</v>
      </c>
      <c r="M133" s="51">
        <v>0</v>
      </c>
      <c r="N133" s="51">
        <v>0</v>
      </c>
      <c r="O133" s="51">
        <v>0</v>
      </c>
      <c r="P133" s="51">
        <v>0</v>
      </c>
      <c r="Q133" s="51">
        <v>0</v>
      </c>
      <c r="R133" s="51">
        <v>55.85</v>
      </c>
      <c r="S133" s="51">
        <v>0</v>
      </c>
      <c r="T133" s="51">
        <v>675</v>
      </c>
      <c r="U133" s="51">
        <v>1525</v>
      </c>
      <c r="V133" s="51">
        <v>0</v>
      </c>
      <c r="W133" s="51">
        <v>0</v>
      </c>
      <c r="X133" s="51"/>
      <c r="Y133" s="51">
        <f t="shared" si="19"/>
        <v>2515.85</v>
      </c>
      <c r="Z133" s="51">
        <v>2500</v>
      </c>
      <c r="AA133" s="60">
        <v>2500</v>
      </c>
      <c r="AB133" s="102"/>
    </row>
    <row r="134" spans="1:28" x14ac:dyDescent="0.3">
      <c r="A134" s="50"/>
      <c r="B134" s="50"/>
      <c r="C134" s="50"/>
      <c r="D134" s="50"/>
      <c r="E134" s="50"/>
      <c r="F134" s="50"/>
      <c r="G134" s="50" t="s">
        <v>169</v>
      </c>
      <c r="H134" s="51"/>
      <c r="I134" s="51"/>
      <c r="J134" s="51"/>
      <c r="K134" s="51"/>
      <c r="L134" s="51">
        <v>2873.04</v>
      </c>
      <c r="M134" s="51">
        <v>51</v>
      </c>
      <c r="N134" s="51">
        <v>490</v>
      </c>
      <c r="O134" s="51">
        <v>2228</v>
      </c>
      <c r="P134" s="51">
        <v>650.25</v>
      </c>
      <c r="Q134" s="51">
        <v>497.74</v>
      </c>
      <c r="R134" s="51">
        <v>2718</v>
      </c>
      <c r="S134" s="51">
        <v>490</v>
      </c>
      <c r="T134" s="51">
        <v>556.5</v>
      </c>
      <c r="U134" s="51">
        <v>994.13</v>
      </c>
      <c r="V134" s="51">
        <v>2228</v>
      </c>
      <c r="W134" s="51">
        <v>0</v>
      </c>
      <c r="X134" s="51"/>
      <c r="Y134" s="51">
        <f t="shared" si="19"/>
        <v>13776.66</v>
      </c>
      <c r="Z134" s="51">
        <v>16500</v>
      </c>
      <c r="AA134" s="60">
        <v>16500</v>
      </c>
      <c r="AB134" s="102"/>
    </row>
    <row r="135" spans="1:28" x14ac:dyDescent="0.3">
      <c r="A135" s="50"/>
      <c r="B135" s="50"/>
      <c r="C135" s="50"/>
      <c r="D135" s="50"/>
      <c r="E135" s="50"/>
      <c r="F135" s="50"/>
      <c r="G135" s="50" t="s">
        <v>170</v>
      </c>
      <c r="H135" s="51"/>
      <c r="I135" s="51"/>
      <c r="J135" s="51"/>
      <c r="K135" s="51"/>
      <c r="L135" s="51">
        <v>496</v>
      </c>
      <c r="M135" s="51">
        <v>450</v>
      </c>
      <c r="N135" s="51">
        <v>496</v>
      </c>
      <c r="O135" s="51">
        <v>450</v>
      </c>
      <c r="P135" s="51">
        <v>450</v>
      </c>
      <c r="Q135" s="51">
        <v>496</v>
      </c>
      <c r="R135" s="51">
        <v>496</v>
      </c>
      <c r="S135" s="51">
        <v>450</v>
      </c>
      <c r="T135" s="51">
        <v>496</v>
      </c>
      <c r="U135" s="51">
        <v>450</v>
      </c>
      <c r="V135" s="51">
        <v>496</v>
      </c>
      <c r="W135" s="51">
        <v>450</v>
      </c>
      <c r="X135" s="51"/>
      <c r="Y135" s="51">
        <f t="shared" si="19"/>
        <v>5676</v>
      </c>
      <c r="Z135" s="51">
        <v>6000</v>
      </c>
      <c r="AA135" s="60">
        <v>6000</v>
      </c>
      <c r="AB135" s="102"/>
    </row>
    <row r="136" spans="1:28" x14ac:dyDescent="0.3">
      <c r="A136" s="50"/>
      <c r="B136" s="50"/>
      <c r="C136" s="50"/>
      <c r="D136" s="50"/>
      <c r="E136" s="50"/>
      <c r="F136" s="50"/>
      <c r="G136" s="50" t="s">
        <v>171</v>
      </c>
      <c r="H136" s="51"/>
      <c r="I136" s="51"/>
      <c r="J136" s="51"/>
      <c r="K136" s="51"/>
      <c r="L136" s="51">
        <v>300</v>
      </c>
      <c r="M136" s="51">
        <v>0</v>
      </c>
      <c r="N136" s="51">
        <v>0</v>
      </c>
      <c r="O136" s="51">
        <v>0</v>
      </c>
      <c r="P136" s="51">
        <v>0</v>
      </c>
      <c r="Q136" s="51">
        <v>0</v>
      </c>
      <c r="R136" s="51">
        <v>0</v>
      </c>
      <c r="S136" s="51">
        <v>0</v>
      </c>
      <c r="T136" s="51">
        <v>0</v>
      </c>
      <c r="U136" s="51">
        <v>0</v>
      </c>
      <c r="V136" s="51">
        <v>0</v>
      </c>
      <c r="W136" s="51">
        <v>800</v>
      </c>
      <c r="X136" s="51"/>
      <c r="Y136" s="51">
        <f t="shared" si="19"/>
        <v>1100</v>
      </c>
      <c r="Z136" s="51">
        <v>3500</v>
      </c>
      <c r="AA136" s="60">
        <v>2500</v>
      </c>
      <c r="AB136" s="102" t="s">
        <v>258</v>
      </c>
    </row>
    <row r="137" spans="1:28" x14ac:dyDescent="0.3">
      <c r="A137" s="50"/>
      <c r="B137" s="50"/>
      <c r="C137" s="50"/>
      <c r="D137" s="50"/>
      <c r="E137" s="50"/>
      <c r="F137" s="50"/>
      <c r="G137" s="50" t="s">
        <v>172</v>
      </c>
      <c r="H137" s="51"/>
      <c r="I137" s="51"/>
      <c r="J137" s="51"/>
      <c r="K137" s="51"/>
      <c r="L137" s="51">
        <v>0</v>
      </c>
      <c r="M137" s="51">
        <v>0</v>
      </c>
      <c r="N137" s="51">
        <v>389</v>
      </c>
      <c r="O137" s="51">
        <v>125</v>
      </c>
      <c r="P137" s="51">
        <v>250</v>
      </c>
      <c r="Q137" s="51">
        <v>0</v>
      </c>
      <c r="R137" s="51">
        <v>0</v>
      </c>
      <c r="S137" s="51">
        <v>0</v>
      </c>
      <c r="T137" s="51">
        <v>560</v>
      </c>
      <c r="U137" s="51">
        <v>0</v>
      </c>
      <c r="V137" s="51">
        <v>125</v>
      </c>
      <c r="W137" s="51">
        <v>465</v>
      </c>
      <c r="X137" s="51"/>
      <c r="Y137" s="51">
        <f t="shared" si="19"/>
        <v>1914</v>
      </c>
      <c r="Z137" s="51">
        <v>2500</v>
      </c>
      <c r="AA137" s="60">
        <v>2500</v>
      </c>
      <c r="AB137" s="102"/>
    </row>
    <row r="138" spans="1:28" ht="21.6" x14ac:dyDescent="0.3">
      <c r="A138" s="50"/>
      <c r="B138" s="50"/>
      <c r="C138" s="50"/>
      <c r="D138" s="50"/>
      <c r="E138" s="50"/>
      <c r="F138" s="50"/>
      <c r="G138" s="50" t="s">
        <v>173</v>
      </c>
      <c r="H138" s="51"/>
      <c r="I138" s="51"/>
      <c r="J138" s="51"/>
      <c r="K138" s="51"/>
      <c r="L138" s="51">
        <v>0</v>
      </c>
      <c r="M138" s="51">
        <v>0</v>
      </c>
      <c r="N138" s="51">
        <v>0</v>
      </c>
      <c r="O138" s="51">
        <v>0</v>
      </c>
      <c r="P138" s="51">
        <v>0</v>
      </c>
      <c r="Q138" s="51">
        <v>0</v>
      </c>
      <c r="R138" s="51">
        <v>0</v>
      </c>
      <c r="S138" s="51">
        <v>0</v>
      </c>
      <c r="T138" s="51">
        <v>0</v>
      </c>
      <c r="U138" s="51">
        <v>0</v>
      </c>
      <c r="V138" s="51">
        <v>0</v>
      </c>
      <c r="W138" s="51"/>
      <c r="X138" s="51"/>
      <c r="Y138" s="51">
        <f t="shared" si="19"/>
        <v>0</v>
      </c>
      <c r="Z138" s="51">
        <v>250</v>
      </c>
      <c r="AA138" s="60">
        <v>400</v>
      </c>
      <c r="AB138" s="102" t="s">
        <v>273</v>
      </c>
    </row>
    <row r="139" spans="1:28" ht="21.6" x14ac:dyDescent="0.3">
      <c r="A139" s="50"/>
      <c r="B139" s="50"/>
      <c r="C139" s="50"/>
      <c r="D139" s="50"/>
      <c r="E139" s="50"/>
      <c r="F139" s="50"/>
      <c r="G139" s="50" t="s">
        <v>174</v>
      </c>
      <c r="H139" s="51"/>
      <c r="I139" s="51"/>
      <c r="J139" s="51"/>
      <c r="K139" s="51"/>
      <c r="L139" s="51">
        <v>305.61</v>
      </c>
      <c r="M139" s="51">
        <v>0</v>
      </c>
      <c r="N139" s="51">
        <v>611.22</v>
      </c>
      <c r="O139" s="51">
        <v>305.61</v>
      </c>
      <c r="P139" s="51">
        <v>305.61</v>
      </c>
      <c r="Q139" s="51">
        <v>414.25</v>
      </c>
      <c r="R139" s="51">
        <v>305.61</v>
      </c>
      <c r="S139" s="51">
        <v>0</v>
      </c>
      <c r="T139" s="51">
        <v>611.22</v>
      </c>
      <c r="U139" s="51">
        <v>305.61</v>
      </c>
      <c r="V139" s="51">
        <v>0</v>
      </c>
      <c r="W139" s="51">
        <v>305.61</v>
      </c>
      <c r="X139" s="51"/>
      <c r="Y139" s="51">
        <f t="shared" si="19"/>
        <v>3470.35</v>
      </c>
      <c r="Z139" s="51">
        <v>3700</v>
      </c>
      <c r="AA139" s="60">
        <v>7500</v>
      </c>
      <c r="AB139" s="102" t="s">
        <v>272</v>
      </c>
    </row>
    <row r="140" spans="1:28" ht="21.6" x14ac:dyDescent="0.3">
      <c r="A140" s="50"/>
      <c r="B140" s="50"/>
      <c r="C140" s="50"/>
      <c r="D140" s="50"/>
      <c r="E140" s="50"/>
      <c r="F140" s="50"/>
      <c r="G140" s="50" t="s">
        <v>175</v>
      </c>
      <c r="H140" s="51"/>
      <c r="I140" s="51"/>
      <c r="J140" s="51"/>
      <c r="K140" s="51"/>
      <c r="L140" s="51">
        <v>330.81</v>
      </c>
      <c r="M140" s="51">
        <v>96.32</v>
      </c>
      <c r="N140" s="51">
        <v>169.12</v>
      </c>
      <c r="O140" s="51">
        <v>97.75</v>
      </c>
      <c r="P140" s="51">
        <v>134.9</v>
      </c>
      <c r="Q140" s="51">
        <v>147.91</v>
      </c>
      <c r="R140" s="51">
        <v>325.38</v>
      </c>
      <c r="S140" s="51">
        <v>0</v>
      </c>
      <c r="T140" s="51">
        <v>265.42</v>
      </c>
      <c r="U140" s="51">
        <v>163.34</v>
      </c>
      <c r="V140" s="51">
        <v>384.91</v>
      </c>
      <c r="W140" s="51">
        <v>185.81</v>
      </c>
      <c r="X140" s="51"/>
      <c r="Y140" s="51">
        <f t="shared" si="19"/>
        <v>2301.67</v>
      </c>
      <c r="Z140" s="51">
        <v>2800</v>
      </c>
      <c r="AA140" s="60">
        <v>4000</v>
      </c>
      <c r="AB140" s="102" t="s">
        <v>271</v>
      </c>
    </row>
    <row r="141" spans="1:28" x14ac:dyDescent="0.3">
      <c r="A141" s="50"/>
      <c r="B141" s="50"/>
      <c r="C141" s="50"/>
      <c r="D141" s="50"/>
      <c r="E141" s="50"/>
      <c r="F141" s="50"/>
      <c r="G141" s="50" t="s">
        <v>176</v>
      </c>
      <c r="H141" s="51"/>
      <c r="I141" s="51"/>
      <c r="J141" s="51"/>
      <c r="K141" s="51"/>
      <c r="L141" s="51">
        <v>1549.97</v>
      </c>
      <c r="M141" s="51">
        <v>1016.67</v>
      </c>
      <c r="N141" s="51">
        <v>1015.39</v>
      </c>
      <c r="O141" s="51">
        <v>289.32</v>
      </c>
      <c r="P141" s="51">
        <v>1934.04</v>
      </c>
      <c r="Q141" s="51">
        <v>903.78</v>
      </c>
      <c r="R141" s="51">
        <v>1184.33</v>
      </c>
      <c r="S141" s="51">
        <v>443.68</v>
      </c>
      <c r="T141" s="51">
        <v>1827.36</v>
      </c>
      <c r="U141" s="51">
        <v>1086.21</v>
      </c>
      <c r="V141" s="51">
        <v>684.66</v>
      </c>
      <c r="W141" s="51">
        <v>938.47</v>
      </c>
      <c r="X141" s="51"/>
      <c r="Y141" s="51">
        <f t="shared" si="19"/>
        <v>12873.88</v>
      </c>
      <c r="Z141" s="51">
        <v>12500</v>
      </c>
      <c r="AA141" s="60">
        <v>13000</v>
      </c>
      <c r="AB141" s="102"/>
    </row>
    <row r="142" spans="1:28" ht="15" thickBot="1" x14ac:dyDescent="0.35">
      <c r="A142" s="50"/>
      <c r="B142" s="50"/>
      <c r="C142" s="50"/>
      <c r="D142" s="50"/>
      <c r="E142" s="50"/>
      <c r="F142" s="50"/>
      <c r="G142" s="50" t="s">
        <v>177</v>
      </c>
      <c r="H142" s="51"/>
      <c r="I142" s="51"/>
      <c r="J142" s="51"/>
      <c r="K142" s="51"/>
      <c r="L142" s="51">
        <v>0</v>
      </c>
      <c r="M142" s="51">
        <v>0</v>
      </c>
      <c r="N142" s="51">
        <v>188.42</v>
      </c>
      <c r="O142" s="51">
        <v>1763.16</v>
      </c>
      <c r="P142" s="51">
        <v>0</v>
      </c>
      <c r="Q142" s="51">
        <v>82</v>
      </c>
      <c r="R142" s="51">
        <v>88</v>
      </c>
      <c r="S142" s="51">
        <v>0</v>
      </c>
      <c r="T142" s="51">
        <v>3276</v>
      </c>
      <c r="U142" s="51">
        <v>0</v>
      </c>
      <c r="V142" s="51">
        <v>0</v>
      </c>
      <c r="W142" s="51">
        <v>2528.17</v>
      </c>
      <c r="X142" s="51"/>
      <c r="Y142" s="51">
        <f t="shared" si="19"/>
        <v>7925.75</v>
      </c>
      <c r="Z142" s="51">
        <v>8500</v>
      </c>
      <c r="AA142" s="60">
        <v>8500</v>
      </c>
      <c r="AB142" s="102"/>
    </row>
    <row r="143" spans="1:28" ht="15" thickBot="1" x14ac:dyDescent="0.35">
      <c r="A143" s="50"/>
      <c r="B143" s="50"/>
      <c r="C143" s="50"/>
      <c r="D143" s="50"/>
      <c r="E143" s="50"/>
      <c r="F143" s="50" t="s">
        <v>178</v>
      </c>
      <c r="G143" s="50"/>
      <c r="H143" s="53"/>
      <c r="I143" s="53"/>
      <c r="J143" s="53"/>
      <c r="K143" s="53"/>
      <c r="L143" s="53">
        <f t="shared" ref="L143:W143" si="20">ROUND(SUM(L131:L142),5)</f>
        <v>6115.43</v>
      </c>
      <c r="M143" s="53">
        <f t="shared" si="20"/>
        <v>1613.99</v>
      </c>
      <c r="N143" s="53">
        <f t="shared" si="20"/>
        <v>3615.42</v>
      </c>
      <c r="O143" s="53">
        <f t="shared" si="20"/>
        <v>5258.84</v>
      </c>
      <c r="P143" s="53">
        <f t="shared" si="20"/>
        <v>4034.75</v>
      </c>
      <c r="Q143" s="53">
        <f t="shared" si="20"/>
        <v>2541.6799999999998</v>
      </c>
      <c r="R143" s="53">
        <f t="shared" si="20"/>
        <v>5173.17</v>
      </c>
      <c r="S143" s="53">
        <f t="shared" si="20"/>
        <v>1483.68</v>
      </c>
      <c r="T143" s="53">
        <f t="shared" si="20"/>
        <v>8267.5</v>
      </c>
      <c r="U143" s="53">
        <f t="shared" si="20"/>
        <v>4524.29</v>
      </c>
      <c r="V143" s="53">
        <f t="shared" si="20"/>
        <v>4213.57</v>
      </c>
      <c r="W143" s="53">
        <f t="shared" si="20"/>
        <v>5863.06</v>
      </c>
      <c r="X143" s="53"/>
      <c r="Y143" s="53">
        <f t="shared" si="19"/>
        <v>52705.38</v>
      </c>
      <c r="Z143" s="53">
        <f>ROUND(SUM(Z131:Z142),5)</f>
        <v>68750</v>
      </c>
      <c r="AA143" s="78">
        <f>ROUND(SUM(AA131:AA142),5)</f>
        <v>73400</v>
      </c>
      <c r="AB143" s="104"/>
    </row>
    <row r="144" spans="1:28" x14ac:dyDescent="0.3">
      <c r="A144" s="50"/>
      <c r="B144" s="50"/>
      <c r="C144" s="50"/>
      <c r="D144" s="50"/>
      <c r="E144" s="50" t="s">
        <v>179</v>
      </c>
      <c r="F144" s="50"/>
      <c r="G144" s="50"/>
      <c r="H144" s="51"/>
      <c r="I144" s="51"/>
      <c r="J144" s="51"/>
      <c r="K144" s="51"/>
      <c r="L144" s="51">
        <f t="shared" ref="L144:W144" si="21">ROUND(L76+L80+L120+L143,5)</f>
        <v>11309.88</v>
      </c>
      <c r="M144" s="51">
        <f t="shared" si="21"/>
        <v>16749.12</v>
      </c>
      <c r="N144" s="51">
        <f t="shared" si="21"/>
        <v>12622.71</v>
      </c>
      <c r="O144" s="51">
        <f t="shared" si="21"/>
        <v>11103.24</v>
      </c>
      <c r="P144" s="51">
        <f t="shared" si="21"/>
        <v>11446.41</v>
      </c>
      <c r="Q144" s="51">
        <f t="shared" si="21"/>
        <v>10453.459999999999</v>
      </c>
      <c r="R144" s="51">
        <f t="shared" si="21"/>
        <v>11012.23</v>
      </c>
      <c r="S144" s="51">
        <f t="shared" si="21"/>
        <v>6587.86</v>
      </c>
      <c r="T144" s="51">
        <f t="shared" si="21"/>
        <v>15896.94</v>
      </c>
      <c r="U144" s="51">
        <f t="shared" si="21"/>
        <v>12377.06</v>
      </c>
      <c r="V144" s="51">
        <f t="shared" si="21"/>
        <v>10661.28</v>
      </c>
      <c r="W144" s="51">
        <f t="shared" si="21"/>
        <v>10720.98</v>
      </c>
      <c r="X144" s="51"/>
      <c r="Y144" s="51">
        <f t="shared" si="19"/>
        <v>140941.17000000001</v>
      </c>
      <c r="Z144" s="51">
        <f>ROUND(Z76+Z80+Z120+Z143,5)</f>
        <v>248400</v>
      </c>
      <c r="AA144" s="60">
        <f>ROUND(AA76+AA80+AA120+AA143,5)</f>
        <v>255150</v>
      </c>
      <c r="AB144" s="102"/>
    </row>
    <row r="145" spans="1:28" x14ac:dyDescent="0.3">
      <c r="A145" s="50"/>
      <c r="B145" s="50"/>
      <c r="C145" s="50"/>
      <c r="D145" s="50"/>
      <c r="E145" s="50" t="s">
        <v>180</v>
      </c>
      <c r="F145" s="50"/>
      <c r="G145" s="50"/>
      <c r="H145" s="51"/>
      <c r="I145" s="51"/>
      <c r="J145" s="51"/>
      <c r="K145" s="51"/>
      <c r="L145" s="51"/>
      <c r="M145" s="51"/>
      <c r="N145" s="51"/>
      <c r="O145" s="51"/>
      <c r="P145" s="51"/>
      <c r="Q145" s="51"/>
      <c r="R145" s="51"/>
      <c r="S145" s="51"/>
      <c r="T145" s="51"/>
      <c r="U145" s="51"/>
      <c r="V145" s="51"/>
      <c r="W145" s="51"/>
      <c r="X145" s="51"/>
      <c r="Y145" s="51"/>
      <c r="Z145" s="51"/>
      <c r="AA145" s="60"/>
      <c r="AB145" s="102"/>
    </row>
    <row r="146" spans="1:28" x14ac:dyDescent="0.3">
      <c r="A146" s="50"/>
      <c r="B146" s="50"/>
      <c r="C146" s="50"/>
      <c r="D146" s="50"/>
      <c r="E146" s="50"/>
      <c r="F146" s="50" t="s">
        <v>181</v>
      </c>
      <c r="G146" s="50"/>
      <c r="H146" s="51"/>
      <c r="I146" s="51"/>
      <c r="J146" s="51"/>
      <c r="K146" s="51"/>
      <c r="L146" s="51"/>
      <c r="M146" s="51"/>
      <c r="N146" s="51"/>
      <c r="O146" s="51"/>
      <c r="P146" s="51"/>
      <c r="Q146" s="51"/>
      <c r="R146" s="51"/>
      <c r="S146" s="51"/>
      <c r="T146" s="51"/>
      <c r="U146" s="51"/>
      <c r="V146" s="51"/>
      <c r="W146" s="51"/>
      <c r="X146" s="51"/>
      <c r="Y146" s="51"/>
      <c r="Z146" s="51"/>
      <c r="AA146" s="60"/>
      <c r="AB146" s="102"/>
    </row>
    <row r="147" spans="1:28" ht="22.2" thickBot="1" x14ac:dyDescent="0.35">
      <c r="A147" s="50"/>
      <c r="B147" s="50"/>
      <c r="C147" s="50"/>
      <c r="D147" s="50"/>
      <c r="E147" s="50"/>
      <c r="F147" s="50"/>
      <c r="G147" s="50" t="s">
        <v>182</v>
      </c>
      <c r="H147" s="52"/>
      <c r="I147" s="52"/>
      <c r="J147" s="52"/>
      <c r="K147" s="52"/>
      <c r="L147" s="52">
        <v>0</v>
      </c>
      <c r="M147" s="52">
        <v>0</v>
      </c>
      <c r="N147" s="52">
        <v>0</v>
      </c>
      <c r="O147" s="52">
        <v>0</v>
      </c>
      <c r="P147" s="52">
        <v>0</v>
      </c>
      <c r="Q147" s="52">
        <v>0</v>
      </c>
      <c r="R147" s="52">
        <v>0</v>
      </c>
      <c r="S147" s="52">
        <v>0</v>
      </c>
      <c r="T147" s="52">
        <v>0</v>
      </c>
      <c r="U147" s="52">
        <v>0</v>
      </c>
      <c r="V147" s="52">
        <v>0</v>
      </c>
      <c r="W147" s="52">
        <v>50812.91</v>
      </c>
      <c r="X147" s="52"/>
      <c r="Y147" s="52">
        <f>ROUND(SUM(H147:X147),5)</f>
        <v>50812.91</v>
      </c>
      <c r="Z147" s="52">
        <v>0</v>
      </c>
      <c r="AA147" s="59">
        <v>0</v>
      </c>
      <c r="AB147" s="103" t="s">
        <v>208</v>
      </c>
    </row>
    <row r="148" spans="1:28" x14ac:dyDescent="0.3">
      <c r="A148" s="50"/>
      <c r="B148" s="50"/>
      <c r="C148" s="50"/>
      <c r="D148" s="50"/>
      <c r="E148" s="50"/>
      <c r="F148" s="50" t="s">
        <v>183</v>
      </c>
      <c r="G148" s="50"/>
      <c r="H148" s="51"/>
      <c r="I148" s="51"/>
      <c r="J148" s="51"/>
      <c r="K148" s="51"/>
      <c r="L148" s="51">
        <f t="shared" ref="L148:W148" si="22">ROUND(SUM(L146:L147),5)</f>
        <v>0</v>
      </c>
      <c r="M148" s="51">
        <f t="shared" si="22"/>
        <v>0</v>
      </c>
      <c r="N148" s="51">
        <f t="shared" si="22"/>
        <v>0</v>
      </c>
      <c r="O148" s="51">
        <f t="shared" si="22"/>
        <v>0</v>
      </c>
      <c r="P148" s="51">
        <f t="shared" si="22"/>
        <v>0</v>
      </c>
      <c r="Q148" s="51">
        <f t="shared" si="22"/>
        <v>0</v>
      </c>
      <c r="R148" s="51">
        <f t="shared" si="22"/>
        <v>0</v>
      </c>
      <c r="S148" s="51">
        <f t="shared" si="22"/>
        <v>0</v>
      </c>
      <c r="T148" s="51">
        <f t="shared" si="22"/>
        <v>0</v>
      </c>
      <c r="U148" s="51">
        <f t="shared" si="22"/>
        <v>0</v>
      </c>
      <c r="V148" s="51">
        <f t="shared" si="22"/>
        <v>0</v>
      </c>
      <c r="W148" s="51">
        <f t="shared" si="22"/>
        <v>50812.91</v>
      </c>
      <c r="X148" s="51"/>
      <c r="Y148" s="51">
        <f>ROUND(SUM(H148:X148),5)</f>
        <v>50812.91</v>
      </c>
      <c r="Z148" s="51">
        <f>ROUND(SUM(Z146:Z147),5)</f>
        <v>0</v>
      </c>
      <c r="AA148" s="60">
        <f>ROUND(SUM(AA146:AA147),5)</f>
        <v>0</v>
      </c>
      <c r="AB148" s="102"/>
    </row>
    <row r="149" spans="1:28" ht="15" thickBot="1" x14ac:dyDescent="0.35">
      <c r="A149" s="50"/>
      <c r="B149" s="50"/>
      <c r="C149" s="50"/>
      <c r="D149" s="50"/>
      <c r="E149" s="50"/>
      <c r="F149" s="50" t="s">
        <v>184</v>
      </c>
      <c r="G149" s="50"/>
      <c r="H149" s="52"/>
      <c r="I149" s="52"/>
      <c r="J149" s="52"/>
      <c r="K149" s="52"/>
      <c r="L149" s="52">
        <v>298.70999999999998</v>
      </c>
      <c r="M149" s="52">
        <v>172.26</v>
      </c>
      <c r="N149" s="52">
        <v>191.39</v>
      </c>
      <c r="O149" s="52">
        <v>0</v>
      </c>
      <c r="P149" s="52">
        <v>0</v>
      </c>
      <c r="Q149" s="52">
        <v>689.18</v>
      </c>
      <c r="R149" s="52">
        <v>484.71</v>
      </c>
      <c r="S149" s="52">
        <v>0</v>
      </c>
      <c r="T149" s="52">
        <v>357.28</v>
      </c>
      <c r="U149" s="52">
        <v>370.04</v>
      </c>
      <c r="V149" s="52">
        <v>197.78</v>
      </c>
      <c r="W149" s="52">
        <v>416.65</v>
      </c>
      <c r="X149" s="52"/>
      <c r="Y149" s="52">
        <f>ROUND(SUM(H149:X149),5)</f>
        <v>3178</v>
      </c>
      <c r="Z149" s="52">
        <v>4000</v>
      </c>
      <c r="AA149" s="59">
        <v>4000</v>
      </c>
      <c r="AB149" s="103"/>
    </row>
    <row r="150" spans="1:28" x14ac:dyDescent="0.3">
      <c r="A150" s="50"/>
      <c r="B150" s="50"/>
      <c r="C150" s="50"/>
      <c r="D150" s="50"/>
      <c r="E150" s="50" t="s">
        <v>185</v>
      </c>
      <c r="F150" s="50"/>
      <c r="G150" s="50"/>
      <c r="H150" s="51"/>
      <c r="I150" s="51"/>
      <c r="J150" s="51"/>
      <c r="K150" s="51"/>
      <c r="L150" s="51">
        <f t="shared" ref="L150:W150" si="23">ROUND(L145+SUM(L148:L149),5)</f>
        <v>298.70999999999998</v>
      </c>
      <c r="M150" s="51">
        <f t="shared" si="23"/>
        <v>172.26</v>
      </c>
      <c r="N150" s="51">
        <f t="shared" si="23"/>
        <v>191.39</v>
      </c>
      <c r="O150" s="51">
        <f t="shared" si="23"/>
        <v>0</v>
      </c>
      <c r="P150" s="51">
        <f t="shared" si="23"/>
        <v>0</v>
      </c>
      <c r="Q150" s="51">
        <f t="shared" si="23"/>
        <v>689.18</v>
      </c>
      <c r="R150" s="51">
        <f t="shared" si="23"/>
        <v>484.71</v>
      </c>
      <c r="S150" s="51">
        <f t="shared" si="23"/>
        <v>0</v>
      </c>
      <c r="T150" s="51">
        <f t="shared" si="23"/>
        <v>357.28</v>
      </c>
      <c r="U150" s="51">
        <f t="shared" si="23"/>
        <v>370.04</v>
      </c>
      <c r="V150" s="51">
        <f t="shared" si="23"/>
        <v>197.78</v>
      </c>
      <c r="W150" s="51">
        <f t="shared" si="23"/>
        <v>51229.56</v>
      </c>
      <c r="X150" s="51"/>
      <c r="Y150" s="51">
        <f>ROUND(SUM(H150:X150),5)</f>
        <v>53990.91</v>
      </c>
      <c r="Z150" s="51">
        <f>ROUND(Z145+SUM(Z148:Z149),5)</f>
        <v>4000</v>
      </c>
      <c r="AA150" s="60">
        <f>ROUND(AA145+SUM(AA148:AA149),5)</f>
        <v>4000</v>
      </c>
      <c r="AB150" s="102"/>
    </row>
    <row r="151" spans="1:28" x14ac:dyDescent="0.3">
      <c r="A151" s="50"/>
      <c r="B151" s="50"/>
      <c r="C151" s="50"/>
      <c r="D151" s="50"/>
      <c r="E151" s="50" t="s">
        <v>186</v>
      </c>
      <c r="F151" s="50"/>
      <c r="G151" s="50"/>
      <c r="H151" s="51"/>
      <c r="I151" s="51"/>
      <c r="J151" s="51"/>
      <c r="K151" s="51"/>
      <c r="L151" s="51"/>
      <c r="M151" s="51"/>
      <c r="N151" s="51"/>
      <c r="O151" s="51"/>
      <c r="P151" s="51"/>
      <c r="Q151" s="51"/>
      <c r="R151" s="51"/>
      <c r="S151" s="51"/>
      <c r="T151" s="51"/>
      <c r="U151" s="51"/>
      <c r="V151" s="51"/>
      <c r="W151" s="51"/>
      <c r="X151" s="51"/>
      <c r="Y151" s="51"/>
      <c r="Z151" s="51"/>
      <c r="AA151" s="60"/>
      <c r="AB151" s="102"/>
    </row>
    <row r="152" spans="1:28" x14ac:dyDescent="0.3">
      <c r="A152" s="50"/>
      <c r="B152" s="50"/>
      <c r="C152" s="50"/>
      <c r="D152" s="50"/>
      <c r="E152" s="50"/>
      <c r="F152" s="50" t="s">
        <v>187</v>
      </c>
      <c r="G152" s="50"/>
      <c r="H152" s="51"/>
      <c r="I152" s="51"/>
      <c r="J152" s="51"/>
      <c r="K152" s="51"/>
      <c r="L152" s="51"/>
      <c r="M152" s="51"/>
      <c r="N152" s="51"/>
      <c r="O152" s="51"/>
      <c r="P152" s="51"/>
      <c r="Q152" s="51"/>
      <c r="R152" s="51"/>
      <c r="S152" s="51"/>
      <c r="T152" s="51"/>
      <c r="U152" s="51"/>
      <c r="V152" s="51"/>
      <c r="W152" s="51"/>
      <c r="X152" s="51"/>
      <c r="Y152" s="51"/>
      <c r="Z152" s="51"/>
      <c r="AA152" s="60"/>
      <c r="AB152" s="102"/>
    </row>
    <row r="153" spans="1:28" x14ac:dyDescent="0.3">
      <c r="A153" s="50"/>
      <c r="B153" s="50"/>
      <c r="C153" s="50"/>
      <c r="D153" s="50"/>
      <c r="E153" s="50"/>
      <c r="F153" s="50"/>
      <c r="G153" s="50" t="s">
        <v>204</v>
      </c>
      <c r="H153" s="51"/>
      <c r="I153" s="51"/>
      <c r="J153" s="51"/>
      <c r="K153" s="51"/>
      <c r="L153" s="51">
        <v>0</v>
      </c>
      <c r="M153" s="51">
        <v>0</v>
      </c>
      <c r="N153" s="51">
        <v>0</v>
      </c>
      <c r="O153" s="51">
        <v>0</v>
      </c>
      <c r="P153" s="51">
        <v>0</v>
      </c>
      <c r="Q153" s="51">
        <v>0</v>
      </c>
      <c r="R153" s="51">
        <v>0</v>
      </c>
      <c r="S153" s="51">
        <v>0</v>
      </c>
      <c r="T153" s="51">
        <v>0</v>
      </c>
      <c r="U153" s="51">
        <v>0</v>
      </c>
      <c r="V153" s="51">
        <v>0</v>
      </c>
      <c r="W153" s="51">
        <v>0</v>
      </c>
      <c r="X153" s="51"/>
      <c r="Y153" s="51">
        <f>ROUND(SUM(H153:X153),5)</f>
        <v>0</v>
      </c>
      <c r="Z153" s="51">
        <v>100000</v>
      </c>
      <c r="AA153" s="60">
        <v>100000</v>
      </c>
      <c r="AB153" s="102"/>
    </row>
    <row r="154" spans="1:28" x14ac:dyDescent="0.3">
      <c r="A154" s="50"/>
      <c r="B154" s="50"/>
      <c r="C154" s="50"/>
      <c r="D154" s="50"/>
      <c r="E154" s="50"/>
      <c r="F154" s="50"/>
      <c r="G154" s="50" t="s">
        <v>205</v>
      </c>
      <c r="H154" s="51"/>
      <c r="I154" s="51"/>
      <c r="J154" s="51"/>
      <c r="K154" s="51"/>
      <c r="L154" s="51">
        <v>0</v>
      </c>
      <c r="M154" s="51">
        <v>0</v>
      </c>
      <c r="N154" s="51">
        <v>0</v>
      </c>
      <c r="O154" s="51">
        <v>0</v>
      </c>
      <c r="P154" s="51">
        <v>0</v>
      </c>
      <c r="Q154" s="51">
        <v>0</v>
      </c>
      <c r="R154" s="51">
        <v>0</v>
      </c>
      <c r="S154" s="51">
        <v>0</v>
      </c>
      <c r="T154" s="51">
        <v>0</v>
      </c>
      <c r="U154" s="51">
        <v>0</v>
      </c>
      <c r="V154" s="51">
        <v>0</v>
      </c>
      <c r="W154" s="51">
        <v>0</v>
      </c>
      <c r="X154" s="51"/>
      <c r="Y154" s="51">
        <f>ROUND(SUM(H154:X154),5)</f>
        <v>0</v>
      </c>
      <c r="Z154" s="51">
        <v>6000</v>
      </c>
      <c r="AA154" s="60">
        <v>6000</v>
      </c>
      <c r="AB154" s="102"/>
    </row>
    <row r="155" spans="1:28" x14ac:dyDescent="0.3">
      <c r="A155" s="50"/>
      <c r="B155" s="50"/>
      <c r="C155" s="50"/>
      <c r="D155" s="50"/>
      <c r="E155" s="50"/>
      <c r="F155" s="50"/>
      <c r="G155" s="50" t="s">
        <v>188</v>
      </c>
      <c r="H155" s="51"/>
      <c r="I155" s="51"/>
      <c r="J155" s="51"/>
      <c r="K155" s="51"/>
      <c r="L155" s="51">
        <v>0</v>
      </c>
      <c r="M155" s="51">
        <v>0</v>
      </c>
      <c r="N155" s="51">
        <v>0</v>
      </c>
      <c r="O155" s="51">
        <v>0</v>
      </c>
      <c r="P155" s="51">
        <v>0</v>
      </c>
      <c r="Q155" s="51">
        <v>0</v>
      </c>
      <c r="R155" s="51">
        <v>0</v>
      </c>
      <c r="S155" s="51">
        <v>0</v>
      </c>
      <c r="T155" s="51">
        <v>0</v>
      </c>
      <c r="U155" s="51">
        <v>0</v>
      </c>
      <c r="V155" s="51">
        <v>0</v>
      </c>
      <c r="W155" s="51">
        <v>0</v>
      </c>
      <c r="X155" s="51"/>
      <c r="Y155" s="51">
        <f>ROUND(SUM(H155:X155),5)</f>
        <v>0</v>
      </c>
      <c r="Z155" s="51">
        <v>7500</v>
      </c>
      <c r="AA155" s="60">
        <v>7500</v>
      </c>
      <c r="AB155" s="102"/>
    </row>
    <row r="156" spans="1:28" ht="15" thickBot="1" x14ac:dyDescent="0.35">
      <c r="A156" s="50"/>
      <c r="B156" s="50"/>
      <c r="C156" s="50"/>
      <c r="D156" s="50"/>
      <c r="E156" s="50"/>
      <c r="F156" s="50"/>
      <c r="G156" s="50" t="s">
        <v>245</v>
      </c>
      <c r="H156" s="52"/>
      <c r="I156" s="52"/>
      <c r="J156" s="52"/>
      <c r="K156" s="52"/>
      <c r="L156" s="52">
        <v>0</v>
      </c>
      <c r="M156" s="52">
        <v>0</v>
      </c>
      <c r="N156" s="52">
        <v>0</v>
      </c>
      <c r="O156" s="52">
        <v>0</v>
      </c>
      <c r="P156" s="52">
        <v>0</v>
      </c>
      <c r="Q156" s="52">
        <v>0</v>
      </c>
      <c r="R156" s="52">
        <v>0</v>
      </c>
      <c r="S156" s="52">
        <v>0</v>
      </c>
      <c r="T156" s="52">
        <v>0</v>
      </c>
      <c r="U156" s="52">
        <v>0</v>
      </c>
      <c r="V156" s="52">
        <v>0</v>
      </c>
      <c r="W156" s="52">
        <v>0</v>
      </c>
      <c r="X156" s="52"/>
      <c r="Y156" s="52">
        <f>ROUND(SUM(H156:X156),5)</f>
        <v>0</v>
      </c>
      <c r="Z156" s="52">
        <v>6000</v>
      </c>
      <c r="AA156" s="59">
        <v>6000</v>
      </c>
      <c r="AB156" s="103"/>
    </row>
    <row r="157" spans="1:28" x14ac:dyDescent="0.3">
      <c r="A157" s="50"/>
      <c r="B157" s="50"/>
      <c r="C157" s="50"/>
      <c r="D157" s="50"/>
      <c r="E157" s="50"/>
      <c r="F157" s="50" t="s">
        <v>189</v>
      </c>
      <c r="G157" s="50"/>
      <c r="H157" s="51"/>
      <c r="I157" s="51"/>
      <c r="J157" s="51"/>
      <c r="K157" s="51"/>
      <c r="L157" s="51">
        <f t="shared" ref="L157:W157" si="24">ROUND(SUM(L152:L156),5)</f>
        <v>0</v>
      </c>
      <c r="M157" s="51">
        <f t="shared" si="24"/>
        <v>0</v>
      </c>
      <c r="N157" s="51">
        <f t="shared" si="24"/>
        <v>0</v>
      </c>
      <c r="O157" s="51">
        <f t="shared" si="24"/>
        <v>0</v>
      </c>
      <c r="P157" s="51">
        <f t="shared" si="24"/>
        <v>0</v>
      </c>
      <c r="Q157" s="51">
        <f t="shared" si="24"/>
        <v>0</v>
      </c>
      <c r="R157" s="51">
        <f t="shared" si="24"/>
        <v>0</v>
      </c>
      <c r="S157" s="51">
        <f t="shared" si="24"/>
        <v>0</v>
      </c>
      <c r="T157" s="51">
        <f t="shared" si="24"/>
        <v>0</v>
      </c>
      <c r="U157" s="51">
        <f t="shared" si="24"/>
        <v>0</v>
      </c>
      <c r="V157" s="51">
        <f t="shared" si="24"/>
        <v>0</v>
      </c>
      <c r="W157" s="51">
        <f t="shared" si="24"/>
        <v>0</v>
      </c>
      <c r="X157" s="51"/>
      <c r="Y157" s="51">
        <f>ROUND(SUM(H157:X157),5)</f>
        <v>0</v>
      </c>
      <c r="Z157" s="51">
        <f>ROUND(SUM(Z152:Z156),5)</f>
        <v>119500</v>
      </c>
      <c r="AA157" s="60">
        <f>ROUND(SUM(AA152:AA156),5)</f>
        <v>119500</v>
      </c>
      <c r="AB157" s="102"/>
    </row>
    <row r="158" spans="1:28" x14ac:dyDescent="0.3">
      <c r="A158" s="50"/>
      <c r="B158" s="50"/>
      <c r="C158" s="50"/>
      <c r="D158" s="50"/>
      <c r="E158" s="50"/>
      <c r="F158" s="50" t="s">
        <v>190</v>
      </c>
      <c r="G158" s="50"/>
      <c r="H158" s="51"/>
      <c r="I158" s="51"/>
      <c r="J158" s="51"/>
      <c r="K158" s="51"/>
      <c r="L158" s="51"/>
      <c r="M158" s="51"/>
      <c r="N158" s="51"/>
      <c r="O158" s="51"/>
      <c r="P158" s="51"/>
      <c r="Q158" s="51"/>
      <c r="R158" s="51"/>
      <c r="S158" s="51"/>
      <c r="T158" s="51"/>
      <c r="U158" s="51"/>
      <c r="V158" s="51"/>
      <c r="W158" s="51"/>
      <c r="X158" s="51"/>
      <c r="Y158" s="51"/>
      <c r="Z158" s="51"/>
      <c r="AA158" s="60"/>
      <c r="AB158" s="102"/>
    </row>
    <row r="159" spans="1:28" ht="15" thickBot="1" x14ac:dyDescent="0.35">
      <c r="A159" s="50"/>
      <c r="B159" s="50"/>
      <c r="C159" s="50"/>
      <c r="D159" s="50"/>
      <c r="E159" s="50"/>
      <c r="F159" s="50"/>
      <c r="G159" s="50" t="s">
        <v>191</v>
      </c>
      <c r="H159" s="52"/>
      <c r="I159" s="52"/>
      <c r="J159" s="52"/>
      <c r="K159" s="52"/>
      <c r="L159" s="52">
        <v>0</v>
      </c>
      <c r="M159" s="52">
        <v>0</v>
      </c>
      <c r="N159" s="52">
        <v>5379.38</v>
      </c>
      <c r="O159" s="52">
        <v>0</v>
      </c>
      <c r="P159" s="52">
        <v>0</v>
      </c>
      <c r="Q159" s="52">
        <v>0</v>
      </c>
      <c r="R159" s="52">
        <v>0</v>
      </c>
      <c r="S159" s="52">
        <v>0</v>
      </c>
      <c r="T159" s="52">
        <v>0</v>
      </c>
      <c r="U159" s="52">
        <v>0</v>
      </c>
      <c r="V159" s="52">
        <v>0</v>
      </c>
      <c r="W159" s="52">
        <v>0</v>
      </c>
      <c r="X159" s="52"/>
      <c r="Y159" s="52">
        <f>ROUND(SUM(H159:X159),5)</f>
        <v>5379.38</v>
      </c>
      <c r="Z159" s="52">
        <v>150000</v>
      </c>
      <c r="AA159" s="59">
        <v>150000</v>
      </c>
      <c r="AB159" s="103" t="s">
        <v>257</v>
      </c>
    </row>
    <row r="160" spans="1:28" x14ac:dyDescent="0.3">
      <c r="A160" s="50"/>
      <c r="B160" s="50"/>
      <c r="C160" s="50"/>
      <c r="D160" s="50"/>
      <c r="E160" s="50"/>
      <c r="F160" s="50" t="s">
        <v>192</v>
      </c>
      <c r="G160" s="50"/>
      <c r="H160" s="51"/>
      <c r="I160" s="51"/>
      <c r="J160" s="51"/>
      <c r="K160" s="51"/>
      <c r="L160" s="51">
        <f t="shared" ref="L160:W160" si="25">ROUND(SUM(L158:L159),5)</f>
        <v>0</v>
      </c>
      <c r="M160" s="51">
        <f t="shared" si="25"/>
        <v>0</v>
      </c>
      <c r="N160" s="51">
        <f t="shared" si="25"/>
        <v>5379.38</v>
      </c>
      <c r="O160" s="51">
        <f t="shared" si="25"/>
        <v>0</v>
      </c>
      <c r="P160" s="51">
        <f t="shared" si="25"/>
        <v>0</v>
      </c>
      <c r="Q160" s="51">
        <f t="shared" si="25"/>
        <v>0</v>
      </c>
      <c r="R160" s="51">
        <f t="shared" si="25"/>
        <v>0</v>
      </c>
      <c r="S160" s="51">
        <f t="shared" si="25"/>
        <v>0</v>
      </c>
      <c r="T160" s="51">
        <f t="shared" si="25"/>
        <v>0</v>
      </c>
      <c r="U160" s="51">
        <f t="shared" si="25"/>
        <v>0</v>
      </c>
      <c r="V160" s="51">
        <f t="shared" si="25"/>
        <v>0</v>
      </c>
      <c r="W160" s="51">
        <f t="shared" si="25"/>
        <v>0</v>
      </c>
      <c r="X160" s="51"/>
      <c r="Y160" s="51">
        <f>ROUND(SUM(H160:X160),5)</f>
        <v>5379.38</v>
      </c>
      <c r="Z160" s="51">
        <f>ROUND(SUM(Z158:Z159),5)</f>
        <v>150000</v>
      </c>
      <c r="AA160" s="60">
        <f>ROUND(SUM(AA158:AA159),5)</f>
        <v>150000</v>
      </c>
      <c r="AB160" s="102"/>
    </row>
    <row r="161" spans="1:28" x14ac:dyDescent="0.3">
      <c r="A161" s="50"/>
      <c r="B161" s="50"/>
      <c r="C161" s="50"/>
      <c r="D161" s="50"/>
      <c r="E161" s="50"/>
      <c r="F161" s="50" t="s">
        <v>193</v>
      </c>
      <c r="G161" s="50"/>
      <c r="H161" s="51"/>
      <c r="I161" s="51"/>
      <c r="J161" s="51"/>
      <c r="K161" s="51"/>
      <c r="L161" s="51"/>
      <c r="M161" s="51"/>
      <c r="N161" s="51"/>
      <c r="O161" s="51"/>
      <c r="P161" s="51"/>
      <c r="Q161" s="51"/>
      <c r="R161" s="51"/>
      <c r="S161" s="51"/>
      <c r="T161" s="51"/>
      <c r="U161" s="51"/>
      <c r="V161" s="51"/>
      <c r="W161" s="51"/>
      <c r="X161" s="51"/>
      <c r="Y161" s="51"/>
      <c r="Z161" s="51"/>
      <c r="AA161" s="60"/>
      <c r="AB161" s="102"/>
    </row>
    <row r="162" spans="1:28" x14ac:dyDescent="0.3">
      <c r="A162" s="50"/>
      <c r="B162" s="50"/>
      <c r="C162" s="50"/>
      <c r="D162" s="50"/>
      <c r="E162" s="50"/>
      <c r="F162" s="50"/>
      <c r="G162" s="50" t="s">
        <v>194</v>
      </c>
      <c r="H162" s="51"/>
      <c r="I162" s="51"/>
      <c r="J162" s="51"/>
      <c r="K162" s="51"/>
      <c r="L162" s="51">
        <v>0</v>
      </c>
      <c r="M162" s="51">
        <v>0</v>
      </c>
      <c r="N162" s="51">
        <v>0</v>
      </c>
      <c r="O162" s="51">
        <v>0</v>
      </c>
      <c r="P162" s="51">
        <v>0</v>
      </c>
      <c r="Q162" s="51">
        <v>0</v>
      </c>
      <c r="R162" s="51">
        <v>0</v>
      </c>
      <c r="S162" s="51">
        <v>0</v>
      </c>
      <c r="T162" s="51">
        <v>9137.67</v>
      </c>
      <c r="U162" s="51">
        <v>0</v>
      </c>
      <c r="V162" s="51">
        <v>0</v>
      </c>
      <c r="W162" s="51">
        <v>0</v>
      </c>
      <c r="X162" s="51"/>
      <c r="Y162" s="51">
        <f>ROUND(SUM(H162:X162),5)</f>
        <v>9137.67</v>
      </c>
      <c r="Z162" s="51">
        <v>75000</v>
      </c>
      <c r="AA162" s="60">
        <v>60000</v>
      </c>
      <c r="AB162" s="102"/>
    </row>
    <row r="163" spans="1:28" x14ac:dyDescent="0.3">
      <c r="A163" s="50"/>
      <c r="B163" s="50"/>
      <c r="C163" s="50"/>
      <c r="D163" s="50"/>
      <c r="E163" s="50"/>
      <c r="F163" s="50"/>
      <c r="G163" s="50" t="s">
        <v>195</v>
      </c>
      <c r="H163" s="51"/>
      <c r="I163" s="51"/>
      <c r="J163" s="51"/>
      <c r="K163" s="51"/>
      <c r="L163" s="51">
        <v>0</v>
      </c>
      <c r="M163" s="51">
        <v>0</v>
      </c>
      <c r="N163" s="51">
        <v>0</v>
      </c>
      <c r="O163" s="51">
        <v>0</v>
      </c>
      <c r="P163" s="51">
        <v>0</v>
      </c>
      <c r="Q163" s="51">
        <v>0</v>
      </c>
      <c r="R163" s="51">
        <v>0</v>
      </c>
      <c r="S163" s="51">
        <v>2082.06</v>
      </c>
      <c r="T163" s="51">
        <v>0</v>
      </c>
      <c r="U163" s="51">
        <v>0</v>
      </c>
      <c r="V163" s="51">
        <v>0</v>
      </c>
      <c r="W163" s="51">
        <v>13119.14</v>
      </c>
      <c r="X163" s="51"/>
      <c r="Y163" s="51">
        <f>ROUND(SUM(H163:X163),5)</f>
        <v>15201.2</v>
      </c>
      <c r="Z163" s="51">
        <v>17000</v>
      </c>
      <c r="AA163" s="60">
        <v>17000</v>
      </c>
      <c r="AB163" s="102"/>
    </row>
    <row r="164" spans="1:28" ht="22.2" thickBot="1" x14ac:dyDescent="0.35">
      <c r="A164" s="50"/>
      <c r="B164" s="50"/>
      <c r="C164" s="50"/>
      <c r="D164" s="50"/>
      <c r="E164" s="50"/>
      <c r="F164" s="50"/>
      <c r="G164" s="50" t="s">
        <v>196</v>
      </c>
      <c r="H164" s="51"/>
      <c r="I164" s="51"/>
      <c r="J164" s="51"/>
      <c r="K164" s="51"/>
      <c r="L164" s="51">
        <v>0</v>
      </c>
      <c r="M164" s="51">
        <v>1945</v>
      </c>
      <c r="N164" s="51">
        <v>0</v>
      </c>
      <c r="O164" s="51">
        <v>0</v>
      </c>
      <c r="P164" s="51">
        <v>0</v>
      </c>
      <c r="Q164" s="51">
        <v>0</v>
      </c>
      <c r="R164" s="51">
        <v>0</v>
      </c>
      <c r="S164" s="51">
        <v>0</v>
      </c>
      <c r="T164" s="51">
        <v>0</v>
      </c>
      <c r="U164" s="51">
        <v>0</v>
      </c>
      <c r="V164" s="51">
        <v>0</v>
      </c>
      <c r="W164" s="51">
        <v>0</v>
      </c>
      <c r="X164" s="51"/>
      <c r="Y164" s="51">
        <f>ROUND(SUM(H164:X164),5)</f>
        <v>1945</v>
      </c>
      <c r="Z164" s="51">
        <v>5000</v>
      </c>
      <c r="AA164" s="60">
        <v>5000</v>
      </c>
      <c r="AB164" s="102" t="s">
        <v>260</v>
      </c>
    </row>
    <row r="165" spans="1:28" x14ac:dyDescent="0.3">
      <c r="A165" s="50"/>
      <c r="B165" s="50"/>
      <c r="C165" s="50"/>
      <c r="D165" s="50"/>
      <c r="E165" s="50"/>
      <c r="F165" s="50" t="s">
        <v>197</v>
      </c>
      <c r="G165" s="50"/>
      <c r="H165" s="54"/>
      <c r="I165" s="54"/>
      <c r="J165" s="54"/>
      <c r="K165" s="54"/>
      <c r="L165" s="54">
        <f t="shared" ref="L165:W165" si="26">ROUND(SUM(L161:L164),5)</f>
        <v>0</v>
      </c>
      <c r="M165" s="54">
        <f t="shared" si="26"/>
        <v>1945</v>
      </c>
      <c r="N165" s="54">
        <f t="shared" si="26"/>
        <v>0</v>
      </c>
      <c r="O165" s="54">
        <f t="shared" si="26"/>
        <v>0</v>
      </c>
      <c r="P165" s="54">
        <f t="shared" si="26"/>
        <v>0</v>
      </c>
      <c r="Q165" s="54">
        <f t="shared" si="26"/>
        <v>0</v>
      </c>
      <c r="R165" s="54">
        <f t="shared" si="26"/>
        <v>0</v>
      </c>
      <c r="S165" s="54">
        <f t="shared" si="26"/>
        <v>2082.06</v>
      </c>
      <c r="T165" s="54">
        <f t="shared" si="26"/>
        <v>9137.67</v>
      </c>
      <c r="U165" s="54">
        <f t="shared" si="26"/>
        <v>0</v>
      </c>
      <c r="V165" s="54">
        <f t="shared" si="26"/>
        <v>0</v>
      </c>
      <c r="W165" s="54">
        <f t="shared" si="26"/>
        <v>13119.14</v>
      </c>
      <c r="X165" s="54"/>
      <c r="Y165" s="54">
        <f>ROUND(SUM(H165:X165),5)</f>
        <v>26283.87</v>
      </c>
      <c r="Z165" s="54">
        <f>ROUND(SUM(Z161:Z164),5)</f>
        <v>97000</v>
      </c>
      <c r="AA165" s="61">
        <f>ROUND(SUM(AA161:AA164),5)</f>
        <v>82000</v>
      </c>
      <c r="AB165" s="105"/>
    </row>
    <row r="166" spans="1:28" x14ac:dyDescent="0.3">
      <c r="A166" s="50"/>
      <c r="B166" s="50"/>
      <c r="C166" s="50"/>
      <c r="D166" s="50"/>
      <c r="E166" s="50" t="s">
        <v>198</v>
      </c>
      <c r="F166" s="50"/>
      <c r="G166" s="50"/>
      <c r="H166" s="51"/>
      <c r="I166" s="51"/>
      <c r="J166" s="51"/>
      <c r="K166" s="51"/>
      <c r="L166" s="70">
        <f t="shared" ref="L166:W166" si="27">ROUND(L151+L157+L160+L165,5)</f>
        <v>0</v>
      </c>
      <c r="M166" s="70">
        <f t="shared" si="27"/>
        <v>1945</v>
      </c>
      <c r="N166" s="70">
        <f t="shared" si="27"/>
        <v>5379.38</v>
      </c>
      <c r="O166" s="70">
        <f t="shared" si="27"/>
        <v>0</v>
      </c>
      <c r="P166" s="70">
        <f t="shared" si="27"/>
        <v>0</v>
      </c>
      <c r="Q166" s="70">
        <f t="shared" si="27"/>
        <v>0</v>
      </c>
      <c r="R166" s="70">
        <f t="shared" si="27"/>
        <v>0</v>
      </c>
      <c r="S166" s="70">
        <f t="shared" si="27"/>
        <v>2082.06</v>
      </c>
      <c r="T166" s="70">
        <f t="shared" si="27"/>
        <v>9137.67</v>
      </c>
      <c r="U166" s="70">
        <f t="shared" si="27"/>
        <v>0</v>
      </c>
      <c r="V166" s="70">
        <f t="shared" si="27"/>
        <v>0</v>
      </c>
      <c r="W166" s="70">
        <f t="shared" si="27"/>
        <v>13119.14</v>
      </c>
      <c r="X166" s="70"/>
      <c r="Y166" s="70">
        <f>ROUND(SUM(H166:X166),5)</f>
        <v>31663.25</v>
      </c>
      <c r="Z166" s="70">
        <f>ROUND(Z151+Z157+Z160+Z165,5)</f>
        <v>366500</v>
      </c>
      <c r="AA166" s="79">
        <f>ROUND(AA151+AA157+AA160+AA165,5)</f>
        <v>351500</v>
      </c>
      <c r="AB166" s="106"/>
    </row>
    <row r="167" spans="1:28" x14ac:dyDescent="0.3">
      <c r="A167" s="50"/>
      <c r="B167" s="50"/>
      <c r="C167" s="50"/>
      <c r="D167" s="50"/>
      <c r="E167" s="50"/>
      <c r="F167" s="50"/>
      <c r="G167" s="50"/>
      <c r="H167" s="51"/>
      <c r="I167" s="51"/>
      <c r="J167" s="51"/>
      <c r="K167" s="51"/>
      <c r="L167" s="70"/>
      <c r="M167" s="70"/>
      <c r="N167" s="70"/>
      <c r="O167" s="70"/>
      <c r="P167" s="70"/>
      <c r="Q167" s="70"/>
      <c r="R167" s="70"/>
      <c r="S167" s="70"/>
      <c r="T167" s="70"/>
      <c r="U167" s="70"/>
      <c r="V167" s="70"/>
      <c r="W167" s="70"/>
      <c r="X167" s="70"/>
      <c r="Y167" s="70"/>
      <c r="Z167" s="70"/>
      <c r="AA167" s="79"/>
      <c r="AB167" s="106"/>
    </row>
    <row r="168" spans="1:28" ht="39.6" customHeight="1" thickBot="1" x14ac:dyDescent="0.35">
      <c r="A168" s="50"/>
      <c r="B168" s="50"/>
      <c r="C168" s="50"/>
      <c r="D168" s="50"/>
      <c r="E168" s="50" t="s">
        <v>206</v>
      </c>
      <c r="F168" s="50"/>
      <c r="G168" s="50"/>
      <c r="H168" s="51"/>
      <c r="I168" s="51"/>
      <c r="J168" s="51"/>
      <c r="K168" s="51"/>
      <c r="L168" s="69">
        <v>0</v>
      </c>
      <c r="M168" s="69">
        <v>0</v>
      </c>
      <c r="N168" s="69">
        <v>0</v>
      </c>
      <c r="O168" s="69">
        <v>0</v>
      </c>
      <c r="P168" s="69">
        <v>0</v>
      </c>
      <c r="Q168" s="69">
        <v>0</v>
      </c>
      <c r="R168" s="69">
        <v>0</v>
      </c>
      <c r="S168" s="69">
        <v>0</v>
      </c>
      <c r="T168" s="69">
        <v>0</v>
      </c>
      <c r="U168" s="69">
        <v>0</v>
      </c>
      <c r="V168" s="69">
        <v>0</v>
      </c>
      <c r="W168" s="69">
        <v>0</v>
      </c>
      <c r="X168" s="69"/>
      <c r="Y168" s="69">
        <v>0</v>
      </c>
      <c r="Z168" s="69">
        <v>177000</v>
      </c>
      <c r="AA168" s="107">
        <f>AA16+AA17+AA23+AA19</f>
        <v>226000</v>
      </c>
      <c r="AB168" s="108" t="s">
        <v>212</v>
      </c>
    </row>
    <row r="169" spans="1:28" ht="52.8" thickBot="1" x14ac:dyDescent="0.35">
      <c r="A169" s="50"/>
      <c r="B169" s="50"/>
      <c r="C169" s="50"/>
      <c r="D169" s="50"/>
      <c r="E169" s="50" t="s">
        <v>207</v>
      </c>
      <c r="F169" s="50"/>
      <c r="G169" s="50"/>
      <c r="H169" s="51"/>
      <c r="I169" s="51"/>
      <c r="J169" s="51"/>
      <c r="K169" s="51"/>
      <c r="L169" s="51">
        <v>0</v>
      </c>
      <c r="M169" s="51">
        <v>0</v>
      </c>
      <c r="N169" s="51">
        <v>0</v>
      </c>
      <c r="O169" s="51">
        <v>0</v>
      </c>
      <c r="P169" s="51">
        <v>0</v>
      </c>
      <c r="Q169" s="51">
        <v>0</v>
      </c>
      <c r="R169" s="51">
        <v>0</v>
      </c>
      <c r="S169" s="51">
        <v>0</v>
      </c>
      <c r="T169" s="51">
        <v>0</v>
      </c>
      <c r="U169" s="51">
        <v>0</v>
      </c>
      <c r="V169" s="51">
        <v>0</v>
      </c>
      <c r="W169" s="51">
        <v>0</v>
      </c>
      <c r="X169" s="51"/>
      <c r="Y169" s="51">
        <v>0</v>
      </c>
      <c r="Z169" s="51">
        <v>236020</v>
      </c>
      <c r="AA169" s="60">
        <f>245659+351500-300648</f>
        <v>296511</v>
      </c>
      <c r="AB169" s="102" t="s">
        <v>266</v>
      </c>
    </row>
    <row r="170" spans="1:28" ht="15" thickBot="1" x14ac:dyDescent="0.35">
      <c r="A170" s="50"/>
      <c r="B170" s="50"/>
      <c r="C170" s="50"/>
      <c r="D170" s="50" t="s">
        <v>8</v>
      </c>
      <c r="E170" s="50"/>
      <c r="F170" s="50"/>
      <c r="G170" s="50"/>
      <c r="H170" s="53"/>
      <c r="I170" s="53"/>
      <c r="J170" s="53"/>
      <c r="K170" s="53"/>
      <c r="L170" s="53">
        <f>ROUND(L48+L75+L144+L150+L166,5)+L168+L169</f>
        <v>27999</v>
      </c>
      <c r="M170" s="53">
        <f t="shared" ref="M170:AA170" si="28">ROUND(M48+M75+M144+M150+M166,5)+M168+M169</f>
        <v>43641.53</v>
      </c>
      <c r="N170" s="53">
        <f t="shared" si="28"/>
        <v>40907.26</v>
      </c>
      <c r="O170" s="53">
        <f t="shared" si="28"/>
        <v>48192.54</v>
      </c>
      <c r="P170" s="53">
        <f t="shared" si="28"/>
        <v>32728.26</v>
      </c>
      <c r="Q170" s="53">
        <f t="shared" si="28"/>
        <v>36866.379999999997</v>
      </c>
      <c r="R170" s="53">
        <f t="shared" si="28"/>
        <v>44453.31</v>
      </c>
      <c r="S170" s="53">
        <f t="shared" si="28"/>
        <v>32567.72</v>
      </c>
      <c r="T170" s="53">
        <f t="shared" si="28"/>
        <v>51434.97</v>
      </c>
      <c r="U170" s="53">
        <f t="shared" si="28"/>
        <v>54600.480000000003</v>
      </c>
      <c r="V170" s="53">
        <f t="shared" si="28"/>
        <v>35265.449999999997</v>
      </c>
      <c r="W170" s="53">
        <f t="shared" si="28"/>
        <v>110406.32</v>
      </c>
      <c r="X170" s="53">
        <f t="shared" si="28"/>
        <v>0</v>
      </c>
      <c r="Y170" s="53">
        <f t="shared" si="28"/>
        <v>559063.22</v>
      </c>
      <c r="Z170" s="53">
        <f t="shared" si="28"/>
        <v>1445300</v>
      </c>
      <c r="AA170" s="78">
        <f t="shared" si="28"/>
        <v>1552500</v>
      </c>
      <c r="AB170" s="104"/>
    </row>
    <row r="171" spans="1:28" x14ac:dyDescent="0.3">
      <c r="A171" s="50"/>
      <c r="B171" s="50" t="s">
        <v>9</v>
      </c>
      <c r="C171" s="50"/>
      <c r="D171" s="50"/>
      <c r="E171" s="50"/>
      <c r="F171" s="50"/>
      <c r="G171" s="50"/>
      <c r="H171" s="51"/>
      <c r="I171" s="51"/>
      <c r="J171" s="51"/>
      <c r="K171" s="51"/>
      <c r="L171" s="51">
        <f t="shared" ref="L171:W171" si="29">ROUND(L2+L38-L170,5)</f>
        <v>-8841.0400000000009</v>
      </c>
      <c r="M171" s="51">
        <f t="shared" si="29"/>
        <v>-10879.27</v>
      </c>
      <c r="N171" s="51">
        <f t="shared" si="29"/>
        <v>-2325.44</v>
      </c>
      <c r="O171" s="51">
        <f t="shared" si="29"/>
        <v>43497.59</v>
      </c>
      <c r="P171" s="51">
        <f t="shared" si="29"/>
        <v>-13444.18</v>
      </c>
      <c r="Q171" s="51">
        <f t="shared" si="29"/>
        <v>210923.04</v>
      </c>
      <c r="R171" s="51">
        <f t="shared" si="29"/>
        <v>211891.47</v>
      </c>
      <c r="S171" s="51">
        <f t="shared" si="29"/>
        <v>26678.65</v>
      </c>
      <c r="T171" s="51">
        <f t="shared" si="29"/>
        <v>14025.84</v>
      </c>
      <c r="U171" s="51">
        <f t="shared" si="29"/>
        <v>42664.17</v>
      </c>
      <c r="V171" s="51">
        <f t="shared" si="29"/>
        <v>201556.38</v>
      </c>
      <c r="W171" s="51">
        <f t="shared" si="29"/>
        <v>8770.7099999999991</v>
      </c>
      <c r="X171" s="51"/>
      <c r="Y171" s="51">
        <f>ROUND(SUM(H171:X171),5)</f>
        <v>724517.92</v>
      </c>
      <c r="Z171" s="51">
        <f>ROUND(Z2+Z38-Z170,5)</f>
        <v>-366500</v>
      </c>
      <c r="AA171" s="60">
        <f>ROUND(AA2+AA38-AA170,5)</f>
        <v>-351500</v>
      </c>
      <c r="AB171" s="102"/>
    </row>
    <row r="172" spans="1:28" x14ac:dyDescent="0.3">
      <c r="A172" s="50"/>
      <c r="B172" s="50" t="s">
        <v>10</v>
      </c>
      <c r="C172" s="50"/>
      <c r="D172" s="50"/>
      <c r="E172" s="50"/>
      <c r="F172" s="50"/>
      <c r="G172" s="50"/>
      <c r="H172" s="51"/>
      <c r="I172" s="51"/>
      <c r="J172" s="51"/>
      <c r="K172" s="51"/>
      <c r="L172" s="51"/>
      <c r="M172" s="51"/>
      <c r="N172" s="51"/>
      <c r="O172" s="51"/>
      <c r="P172" s="51"/>
      <c r="Q172" s="51"/>
      <c r="R172" s="51"/>
      <c r="S172" s="51"/>
      <c r="T172" s="51"/>
      <c r="U172" s="51"/>
      <c r="V172" s="51"/>
      <c r="W172" s="51"/>
      <c r="X172" s="51"/>
      <c r="Y172" s="51"/>
      <c r="Z172" s="51"/>
      <c r="AA172" s="60"/>
      <c r="AB172" s="102"/>
    </row>
    <row r="173" spans="1:28" x14ac:dyDescent="0.3">
      <c r="A173" s="50"/>
      <c r="B173" s="50"/>
      <c r="C173" s="50" t="s">
        <v>11</v>
      </c>
      <c r="D173" s="50"/>
      <c r="E173" s="50"/>
      <c r="F173" s="50"/>
      <c r="G173" s="50"/>
      <c r="H173" s="51"/>
      <c r="I173" s="51"/>
      <c r="J173" s="51"/>
      <c r="K173" s="51"/>
      <c r="L173" s="51"/>
      <c r="M173" s="51"/>
      <c r="N173" s="51"/>
      <c r="O173" s="51"/>
      <c r="P173" s="51"/>
      <c r="Q173" s="51"/>
      <c r="R173" s="51"/>
      <c r="S173" s="51"/>
      <c r="T173" s="51"/>
      <c r="U173" s="51"/>
      <c r="V173" s="51"/>
      <c r="W173" s="51"/>
      <c r="X173" s="51"/>
      <c r="Y173" s="51"/>
      <c r="Z173" s="51"/>
      <c r="AA173" s="60"/>
      <c r="AB173" s="102"/>
    </row>
    <row r="174" spans="1:28" ht="28.2" customHeight="1" x14ac:dyDescent="0.3">
      <c r="A174" s="50"/>
      <c r="B174" s="50"/>
      <c r="C174" s="50"/>
      <c r="D174" s="50" t="s">
        <v>199</v>
      </c>
      <c r="E174" s="50"/>
      <c r="F174" s="50"/>
      <c r="G174" s="50"/>
      <c r="H174" s="51"/>
      <c r="I174" s="51"/>
      <c r="J174" s="51"/>
      <c r="K174" s="51"/>
      <c r="L174" s="51">
        <v>0</v>
      </c>
      <c r="M174" s="51">
        <v>0</v>
      </c>
      <c r="N174" s="51">
        <v>0</v>
      </c>
      <c r="O174" s="51">
        <v>0</v>
      </c>
      <c r="P174" s="51">
        <v>0</v>
      </c>
      <c r="Q174" s="51">
        <v>0</v>
      </c>
      <c r="R174" s="51">
        <v>2768.64</v>
      </c>
      <c r="S174" s="51">
        <v>0</v>
      </c>
      <c r="T174" s="51">
        <v>0</v>
      </c>
      <c r="U174" s="51">
        <v>0</v>
      </c>
      <c r="V174" s="51">
        <v>0</v>
      </c>
      <c r="W174" s="51">
        <v>0</v>
      </c>
      <c r="X174" s="51"/>
      <c r="Y174" s="51">
        <f>ROUND(SUM(H174:X174),5)</f>
        <v>2768.64</v>
      </c>
      <c r="Z174" s="51">
        <v>0</v>
      </c>
      <c r="AA174" s="60">
        <v>0</v>
      </c>
      <c r="AB174" s="102" t="s">
        <v>209</v>
      </c>
    </row>
    <row r="175" spans="1:28" ht="30.6" customHeight="1" thickBot="1" x14ac:dyDescent="0.35">
      <c r="A175" s="50"/>
      <c r="B175" s="50"/>
      <c r="C175" s="50"/>
      <c r="D175" s="50" t="s">
        <v>200</v>
      </c>
      <c r="E175" s="50"/>
      <c r="F175" s="50"/>
      <c r="G175" s="50"/>
      <c r="H175" s="51"/>
      <c r="I175" s="51"/>
      <c r="J175" s="51"/>
      <c r="K175" s="51"/>
      <c r="L175" s="51">
        <v>3379.65</v>
      </c>
      <c r="M175" s="51">
        <v>-3012.35</v>
      </c>
      <c r="N175" s="51">
        <v>-3352.29</v>
      </c>
      <c r="O175" s="51">
        <v>-8759.74</v>
      </c>
      <c r="P175" s="51">
        <v>2275.2600000000002</v>
      </c>
      <c r="Q175" s="51">
        <v>-9141.42</v>
      </c>
      <c r="R175" s="51">
        <v>-5290.7</v>
      </c>
      <c r="S175" s="51">
        <v>-9875.18</v>
      </c>
      <c r="T175" s="51">
        <v>-10281.08</v>
      </c>
      <c r="U175" s="51">
        <v>-4192.53</v>
      </c>
      <c r="V175" s="51">
        <v>3613.14</v>
      </c>
      <c r="W175" s="51">
        <v>-10762.94</v>
      </c>
      <c r="X175" s="51"/>
      <c r="Y175" s="51">
        <f>ROUND(SUM(H175:X175),5)</f>
        <v>-55400.18</v>
      </c>
      <c r="Z175" s="51">
        <v>0</v>
      </c>
      <c r="AA175" s="60">
        <v>0</v>
      </c>
      <c r="AB175" s="102" t="s">
        <v>209</v>
      </c>
    </row>
    <row r="176" spans="1:28" ht="15" thickBot="1" x14ac:dyDescent="0.35">
      <c r="A176" s="50"/>
      <c r="B176" s="50"/>
      <c r="C176" s="50" t="s">
        <v>12</v>
      </c>
      <c r="D176" s="50"/>
      <c r="E176" s="50"/>
      <c r="F176" s="50"/>
      <c r="G176" s="50"/>
      <c r="H176" s="54"/>
      <c r="I176" s="54"/>
      <c r="J176" s="54"/>
      <c r="K176" s="54"/>
      <c r="L176" s="54">
        <f t="shared" ref="L176:W176" si="30">ROUND(SUM(L173:L175),5)</f>
        <v>3379.65</v>
      </c>
      <c r="M176" s="54">
        <f t="shared" si="30"/>
        <v>-3012.35</v>
      </c>
      <c r="N176" s="54">
        <f t="shared" si="30"/>
        <v>-3352.29</v>
      </c>
      <c r="O176" s="54">
        <f t="shared" si="30"/>
        <v>-8759.74</v>
      </c>
      <c r="P176" s="54">
        <f t="shared" si="30"/>
        <v>2275.2600000000002</v>
      </c>
      <c r="Q176" s="54">
        <f t="shared" si="30"/>
        <v>-9141.42</v>
      </c>
      <c r="R176" s="54">
        <f t="shared" si="30"/>
        <v>-2522.06</v>
      </c>
      <c r="S176" s="54">
        <f t="shared" si="30"/>
        <v>-9875.18</v>
      </c>
      <c r="T176" s="54">
        <f t="shared" si="30"/>
        <v>-10281.08</v>
      </c>
      <c r="U176" s="54">
        <f t="shared" si="30"/>
        <v>-4192.53</v>
      </c>
      <c r="V176" s="54">
        <f t="shared" si="30"/>
        <v>3613.14</v>
      </c>
      <c r="W176" s="54">
        <f t="shared" si="30"/>
        <v>-10762.94</v>
      </c>
      <c r="X176" s="54"/>
      <c r="Y176" s="54">
        <f>ROUND(SUM(H176:X176),5)</f>
        <v>-52631.54</v>
      </c>
      <c r="Z176" s="54">
        <f>ROUND(SUM(Z173:Z175),5)</f>
        <v>0</v>
      </c>
      <c r="AA176" s="61">
        <f>ROUND(SUM(AA173:AA175),5)</f>
        <v>0</v>
      </c>
      <c r="AB176" s="105"/>
    </row>
    <row r="177" spans="1:28" ht="15" thickBot="1" x14ac:dyDescent="0.35">
      <c r="A177" s="50"/>
      <c r="B177" s="50" t="s">
        <v>13</v>
      </c>
      <c r="C177" s="50"/>
      <c r="D177" s="50"/>
      <c r="E177" s="50"/>
      <c r="F177" s="50"/>
      <c r="G177" s="50"/>
      <c r="H177" s="54"/>
      <c r="I177" s="54"/>
      <c r="J177" s="54"/>
      <c r="K177" s="54"/>
      <c r="L177" s="54">
        <f t="shared" ref="L177:W177" si="31">ROUND(L172+L176,5)</f>
        <v>3379.65</v>
      </c>
      <c r="M177" s="54">
        <f t="shared" si="31"/>
        <v>-3012.35</v>
      </c>
      <c r="N177" s="54">
        <f t="shared" si="31"/>
        <v>-3352.29</v>
      </c>
      <c r="O177" s="54">
        <f t="shared" si="31"/>
        <v>-8759.74</v>
      </c>
      <c r="P177" s="54">
        <f t="shared" si="31"/>
        <v>2275.2600000000002</v>
      </c>
      <c r="Q177" s="54">
        <f t="shared" si="31"/>
        <v>-9141.42</v>
      </c>
      <c r="R177" s="54">
        <f t="shared" si="31"/>
        <v>-2522.06</v>
      </c>
      <c r="S177" s="54">
        <f t="shared" si="31"/>
        <v>-9875.18</v>
      </c>
      <c r="T177" s="54">
        <f t="shared" si="31"/>
        <v>-10281.08</v>
      </c>
      <c r="U177" s="54">
        <f t="shared" si="31"/>
        <v>-4192.53</v>
      </c>
      <c r="V177" s="54">
        <f t="shared" si="31"/>
        <v>3613.14</v>
      </c>
      <c r="W177" s="54">
        <f t="shared" si="31"/>
        <v>-10762.94</v>
      </c>
      <c r="X177" s="54"/>
      <c r="Y177" s="54">
        <f>ROUND(SUM(H177:X177),5)</f>
        <v>-52631.54</v>
      </c>
      <c r="Z177" s="54">
        <f>ROUND(Z172+Z176,5)</f>
        <v>0</v>
      </c>
      <c r="AA177" s="61">
        <f>ROUND(AA172+AA176,5)</f>
        <v>0</v>
      </c>
      <c r="AB177" s="105"/>
    </row>
    <row r="178" spans="1:28" s="56" customFormat="1" ht="10.8" thickBot="1" x14ac:dyDescent="0.25">
      <c r="A178" s="50" t="s">
        <v>14</v>
      </c>
      <c r="B178" s="50"/>
      <c r="C178" s="50"/>
      <c r="D178" s="50"/>
      <c r="E178" s="50"/>
      <c r="F178" s="50"/>
      <c r="G178" s="50"/>
      <c r="H178" s="55"/>
      <c r="I178" s="55"/>
      <c r="J178" s="55"/>
      <c r="K178" s="55"/>
      <c r="L178" s="55">
        <f t="shared" ref="L178:W178" si="32">ROUND(L171+L177,5)</f>
        <v>-5461.39</v>
      </c>
      <c r="M178" s="55">
        <f t="shared" si="32"/>
        <v>-13891.62</v>
      </c>
      <c r="N178" s="55">
        <f t="shared" si="32"/>
        <v>-5677.73</v>
      </c>
      <c r="O178" s="55">
        <f t="shared" si="32"/>
        <v>34737.85</v>
      </c>
      <c r="P178" s="55">
        <f t="shared" si="32"/>
        <v>-11168.92</v>
      </c>
      <c r="Q178" s="55">
        <f t="shared" si="32"/>
        <v>201781.62</v>
      </c>
      <c r="R178" s="55">
        <f t="shared" si="32"/>
        <v>209369.41</v>
      </c>
      <c r="S178" s="55">
        <f t="shared" si="32"/>
        <v>16803.47</v>
      </c>
      <c r="T178" s="55">
        <f t="shared" si="32"/>
        <v>3744.76</v>
      </c>
      <c r="U178" s="55">
        <f t="shared" si="32"/>
        <v>38471.64</v>
      </c>
      <c r="V178" s="55">
        <f t="shared" si="32"/>
        <v>205169.52</v>
      </c>
      <c r="W178" s="55">
        <f t="shared" si="32"/>
        <v>-1992.23</v>
      </c>
      <c r="X178" s="55"/>
      <c r="Y178" s="55">
        <f>ROUND(SUM(H178:X178),5)</f>
        <v>671886.38</v>
      </c>
      <c r="Z178" s="55">
        <f>ROUND(Z171+Z177,5)</f>
        <v>-366500</v>
      </c>
      <c r="AA178" s="80">
        <f>ROUND(AA171+AA177,5)</f>
        <v>-351500</v>
      </c>
      <c r="AB178" s="109"/>
    </row>
    <row r="179" spans="1:28" ht="15" thickTop="1" x14ac:dyDescent="0.3"/>
  </sheetData>
  <printOptions horizontalCentered="1"/>
  <pageMargins left="0.7" right="0.7" top="0.75" bottom="0.75" header="0.1" footer="0.3"/>
  <pageSetup orientation="portrait" horizontalDpi="0" verticalDpi="0" r:id="rId1"/>
  <headerFooter>
    <oddHeader>&amp;C&amp;"Arial,Bold"&amp;12 Temecula Public Cemetery District
&amp;14 Draft Budget #3
FYE 06/30/2022</oddHeader>
    <oddFooter>&amp;R&amp;"Arial,Bold"&amp;8 Page &amp;P of &amp;N</oddFooter>
  </headerFooter>
  <drawing r:id="rId2"/>
  <legacyDrawing r:id="rId3"/>
  <controls>
    <mc:AlternateContent xmlns:mc="http://schemas.openxmlformats.org/markup-compatibility/2006">
      <mc:Choice Requires="x14">
        <control shapeId="104450" r:id="rId4" name="HEADER">
          <controlPr defaultSize="0" autoLine="0" r:id="rId5">
            <anchor moveWithCells="1">
              <from>
                <xdr:col>0</xdr:col>
                <xdr:colOff>0</xdr:colOff>
                <xdr:row>0</xdr:row>
                <xdr:rowOff>0</xdr:rowOff>
              </from>
              <to>
                <xdr:col>4</xdr:col>
                <xdr:colOff>91440</xdr:colOff>
                <xdr:row>0</xdr:row>
                <xdr:rowOff>228600</xdr:rowOff>
              </to>
            </anchor>
          </controlPr>
        </control>
      </mc:Choice>
      <mc:Fallback>
        <control shapeId="104450" r:id="rId4" name="HEADER"/>
      </mc:Fallback>
    </mc:AlternateContent>
    <mc:AlternateContent xmlns:mc="http://schemas.openxmlformats.org/markup-compatibility/2006">
      <mc:Choice Requires="x14">
        <control shapeId="104449" r:id="rId6" name="FILTER">
          <controlPr defaultSize="0" autoLine="0" r:id="rId7">
            <anchor moveWithCells="1">
              <from>
                <xdr:col>0</xdr:col>
                <xdr:colOff>0</xdr:colOff>
                <xdr:row>0</xdr:row>
                <xdr:rowOff>0</xdr:rowOff>
              </from>
              <to>
                <xdr:col>4</xdr:col>
                <xdr:colOff>91440</xdr:colOff>
                <xdr:row>0</xdr:row>
                <xdr:rowOff>228600</xdr:rowOff>
              </to>
            </anchor>
          </controlPr>
        </control>
      </mc:Choice>
      <mc:Fallback>
        <control shapeId="104449" r:id="rId6" name="FILTER"/>
      </mc:Fallback>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E9000-C33C-4318-8A98-4555FDC8E12B}">
  <sheetPr codeName="Sheet13"/>
  <dimension ref="A1:AB152"/>
  <sheetViews>
    <sheetView workbookViewId="0">
      <pane xSplit="7" ySplit="1" topLeftCell="L137" activePane="bottomRight" state="frozenSplit"/>
      <selection pane="topRight" activeCell="H1" sqref="H1"/>
      <selection pane="bottomLeft" activeCell="A2" sqref="A2"/>
      <selection pane="bottomRight" activeCell="O20" sqref="O20"/>
    </sheetView>
  </sheetViews>
  <sheetFormatPr defaultRowHeight="14.4" x14ac:dyDescent="0.3"/>
  <cols>
    <col min="1" max="6" width="3" style="56" customWidth="1"/>
    <col min="7" max="7" width="30.5546875" style="56" customWidth="1"/>
    <col min="8" max="9" width="7.109375" hidden="1" customWidth="1"/>
    <col min="10" max="10" width="7.88671875" hidden="1" customWidth="1"/>
    <col min="11" max="11" width="8.33203125" hidden="1" customWidth="1"/>
    <col min="12" max="12" width="7.109375" bestFit="1" customWidth="1"/>
    <col min="13" max="13" width="7.5546875" bestFit="1" customWidth="1"/>
    <col min="14" max="15" width="7.109375" bestFit="1" customWidth="1"/>
    <col min="16" max="16" width="7.5546875" bestFit="1" customWidth="1"/>
    <col min="17" max="18" width="7.88671875" bestFit="1" customWidth="1"/>
    <col min="19" max="19" width="7.109375" bestFit="1" customWidth="1"/>
    <col min="20" max="20" width="7.5546875" bestFit="1" customWidth="1"/>
    <col min="21" max="23" width="9.5546875" customWidth="1"/>
    <col min="24" max="24" width="7.5546875" hidden="1" customWidth="1"/>
    <col min="25" max="25" width="16.88671875" customWidth="1"/>
    <col min="26" max="27" width="9.5546875" customWidth="1"/>
    <col min="28" max="28" width="22.88671875" style="67" customWidth="1"/>
  </cols>
  <sheetData>
    <row r="1" spans="1:28" s="47" customFormat="1" ht="43.8" customHeight="1" thickBot="1" x14ac:dyDescent="0.35">
      <c r="A1" s="57"/>
      <c r="B1" s="57"/>
      <c r="C1" s="57"/>
      <c r="D1" s="57"/>
      <c r="E1" s="57"/>
      <c r="F1" s="57"/>
      <c r="G1" s="57"/>
      <c r="H1" s="58"/>
      <c r="I1" s="58"/>
      <c r="J1" s="58"/>
      <c r="K1" s="58"/>
      <c r="L1" s="58" t="s">
        <v>226</v>
      </c>
      <c r="M1" s="58" t="s">
        <v>227</v>
      </c>
      <c r="N1" s="58" t="s">
        <v>228</v>
      </c>
      <c r="O1" s="58" t="s">
        <v>229</v>
      </c>
      <c r="P1" s="58" t="s">
        <v>230</v>
      </c>
      <c r="Q1" s="58" t="s">
        <v>231</v>
      </c>
      <c r="R1" s="58" t="s">
        <v>232</v>
      </c>
      <c r="S1" s="58" t="s">
        <v>233</v>
      </c>
      <c r="T1" s="58" t="s">
        <v>234</v>
      </c>
      <c r="U1" s="58" t="s">
        <v>267</v>
      </c>
      <c r="V1" s="58" t="s">
        <v>281</v>
      </c>
      <c r="W1" s="58" t="s">
        <v>241</v>
      </c>
      <c r="X1" s="58"/>
      <c r="Y1" s="58" t="s">
        <v>282</v>
      </c>
      <c r="Z1" s="58" t="s">
        <v>280</v>
      </c>
      <c r="AA1" s="58" t="s">
        <v>246</v>
      </c>
      <c r="AB1" s="77" t="s">
        <v>247</v>
      </c>
    </row>
    <row r="2" spans="1:28" ht="15" thickTop="1" x14ac:dyDescent="0.3">
      <c r="A2" s="50"/>
      <c r="B2" s="50" t="s">
        <v>4</v>
      </c>
      <c r="C2" s="50"/>
      <c r="D2" s="50"/>
      <c r="E2" s="50"/>
      <c r="F2" s="50"/>
      <c r="G2" s="50"/>
      <c r="H2" s="51"/>
      <c r="I2" s="51"/>
      <c r="J2" s="51"/>
      <c r="K2" s="51"/>
      <c r="L2" s="51"/>
      <c r="M2" s="51"/>
      <c r="N2" s="51"/>
      <c r="O2" s="51"/>
      <c r="P2" s="51"/>
      <c r="Q2" s="51"/>
      <c r="R2" s="51"/>
      <c r="S2" s="51"/>
      <c r="T2" s="51"/>
      <c r="U2" s="51"/>
      <c r="V2" s="51"/>
      <c r="W2" s="51"/>
      <c r="X2" s="51"/>
      <c r="Y2" s="51"/>
      <c r="Z2" s="51"/>
      <c r="AA2" s="51"/>
      <c r="AB2" s="62"/>
    </row>
    <row r="3" spans="1:28" x14ac:dyDescent="0.3">
      <c r="A3" s="50"/>
      <c r="B3" s="50"/>
      <c r="C3" s="50"/>
      <c r="D3" s="50" t="s">
        <v>5</v>
      </c>
      <c r="E3" s="50"/>
      <c r="F3" s="50"/>
      <c r="G3" s="50"/>
      <c r="H3" s="51"/>
      <c r="I3" s="51"/>
      <c r="J3" s="51"/>
      <c r="K3" s="51"/>
      <c r="L3" s="51"/>
      <c r="M3" s="51"/>
      <c r="N3" s="51"/>
      <c r="O3" s="51"/>
      <c r="P3" s="51"/>
      <c r="Q3" s="51"/>
      <c r="R3" s="51"/>
      <c r="S3" s="51"/>
      <c r="T3" s="51"/>
      <c r="U3" s="51"/>
      <c r="V3" s="51"/>
      <c r="W3" s="51"/>
      <c r="X3" s="51"/>
      <c r="Y3" s="51"/>
      <c r="Z3" s="51"/>
      <c r="AA3" s="51"/>
      <c r="AB3" s="62"/>
    </row>
    <row r="4" spans="1:28" x14ac:dyDescent="0.3">
      <c r="A4" s="50"/>
      <c r="B4" s="50"/>
      <c r="C4" s="50"/>
      <c r="D4" s="50"/>
      <c r="E4" s="50" t="s">
        <v>77</v>
      </c>
      <c r="F4" s="50"/>
      <c r="G4" s="50"/>
      <c r="H4" s="51"/>
      <c r="I4" s="51"/>
      <c r="J4" s="51"/>
      <c r="K4" s="51"/>
      <c r="L4" s="51"/>
      <c r="M4" s="51"/>
      <c r="N4" s="51"/>
      <c r="O4" s="51"/>
      <c r="P4" s="51"/>
      <c r="Q4" s="51"/>
      <c r="R4" s="51"/>
      <c r="S4" s="51"/>
      <c r="T4" s="51"/>
      <c r="U4" s="51"/>
      <c r="V4" s="51"/>
      <c r="W4" s="51"/>
      <c r="X4" s="51"/>
      <c r="Y4" s="51"/>
      <c r="Z4" s="51"/>
      <c r="AA4" s="51"/>
      <c r="AB4" s="62"/>
    </row>
    <row r="5" spans="1:28" x14ac:dyDescent="0.3">
      <c r="A5" s="50"/>
      <c r="B5" s="50"/>
      <c r="C5" s="50"/>
      <c r="D5" s="50"/>
      <c r="E5" s="50"/>
      <c r="F5" s="50" t="s">
        <v>78</v>
      </c>
      <c r="G5" s="50"/>
      <c r="H5" s="51"/>
      <c r="I5" s="51"/>
      <c r="J5" s="51"/>
      <c r="K5" s="51"/>
      <c r="L5" s="51">
        <v>-4000.33</v>
      </c>
      <c r="M5" s="51">
        <v>0</v>
      </c>
      <c r="N5" s="51">
        <v>0</v>
      </c>
      <c r="O5" s="51">
        <v>0</v>
      </c>
      <c r="P5" s="51">
        <v>0</v>
      </c>
      <c r="Q5" s="51">
        <v>198022.72</v>
      </c>
      <c r="R5" s="51">
        <v>156187.59</v>
      </c>
      <c r="S5" s="51">
        <v>3095.51</v>
      </c>
      <c r="T5" s="51">
        <v>0</v>
      </c>
      <c r="U5" s="51">
        <v>66007.55</v>
      </c>
      <c r="V5" s="51">
        <v>201866.14</v>
      </c>
      <c r="W5" s="51">
        <v>13907</v>
      </c>
      <c r="X5" s="51"/>
      <c r="Y5" s="51">
        <f t="shared" ref="Y5:Y14" si="0">ROUND(SUM(H5:X5),5)</f>
        <v>635086.18000000005</v>
      </c>
      <c r="Z5" s="51">
        <v>625300</v>
      </c>
      <c r="AA5" s="73">
        <v>663000</v>
      </c>
      <c r="AB5" s="62"/>
    </row>
    <row r="6" spans="1:28" x14ac:dyDescent="0.3">
      <c r="A6" s="50"/>
      <c r="B6" s="50"/>
      <c r="C6" s="50"/>
      <c r="D6" s="50"/>
      <c r="E6" s="50"/>
      <c r="F6" s="50" t="s">
        <v>79</v>
      </c>
      <c r="G6" s="50"/>
      <c r="H6" s="51"/>
      <c r="I6" s="51"/>
      <c r="J6" s="51"/>
      <c r="K6" s="51"/>
      <c r="L6" s="51">
        <v>0</v>
      </c>
      <c r="M6" s="51">
        <v>0</v>
      </c>
      <c r="N6" s="51">
        <v>0</v>
      </c>
      <c r="O6" s="51">
        <v>25398.66</v>
      </c>
      <c r="P6" s="51">
        <v>0</v>
      </c>
      <c r="Q6" s="51">
        <v>1708.76</v>
      </c>
      <c r="R6" s="51">
        <v>0</v>
      </c>
      <c r="S6" s="51">
        <v>0</v>
      </c>
      <c r="T6" s="51">
        <v>0</v>
      </c>
      <c r="U6" s="51">
        <v>0</v>
      </c>
      <c r="V6" s="51">
        <v>0</v>
      </c>
      <c r="W6" s="51">
        <v>17730</v>
      </c>
      <c r="X6" s="51"/>
      <c r="Y6" s="51">
        <f t="shared" si="0"/>
        <v>44837.42</v>
      </c>
      <c r="Z6" s="51">
        <v>15000</v>
      </c>
      <c r="AA6" s="73">
        <v>25000</v>
      </c>
      <c r="AB6" s="62" t="s">
        <v>261</v>
      </c>
    </row>
    <row r="7" spans="1:28" x14ac:dyDescent="0.3">
      <c r="A7" s="50"/>
      <c r="B7" s="50"/>
      <c r="C7" s="50"/>
      <c r="D7" s="50"/>
      <c r="E7" s="50"/>
      <c r="F7" s="50" t="s">
        <v>80</v>
      </c>
      <c r="G7" s="50"/>
      <c r="H7" s="51"/>
      <c r="I7" s="51"/>
      <c r="J7" s="51"/>
      <c r="K7" s="51"/>
      <c r="L7" s="51">
        <v>0</v>
      </c>
      <c r="M7" s="51">
        <v>0</v>
      </c>
      <c r="N7" s="51">
        <v>0</v>
      </c>
      <c r="O7" s="51">
        <v>0</v>
      </c>
      <c r="P7" s="51">
        <v>0</v>
      </c>
      <c r="Q7" s="51">
        <v>0</v>
      </c>
      <c r="R7" s="51">
        <v>3744.8</v>
      </c>
      <c r="S7" s="51">
        <v>0</v>
      </c>
      <c r="T7" s="51">
        <v>2285.4699999999998</v>
      </c>
      <c r="U7" s="51">
        <v>0</v>
      </c>
      <c r="V7" s="51">
        <v>4035.74</v>
      </c>
      <c r="W7" s="51">
        <v>260</v>
      </c>
      <c r="X7" s="51"/>
      <c r="Y7" s="51">
        <f t="shared" si="0"/>
        <v>10326.01</v>
      </c>
      <c r="Z7" s="51">
        <v>9000</v>
      </c>
      <c r="AA7" s="73">
        <v>9600</v>
      </c>
      <c r="AB7" s="62" t="s">
        <v>261</v>
      </c>
    </row>
    <row r="8" spans="1:28" x14ac:dyDescent="0.3">
      <c r="A8" s="50"/>
      <c r="B8" s="50"/>
      <c r="C8" s="50"/>
      <c r="D8" s="50"/>
      <c r="E8" s="50"/>
      <c r="F8" s="50" t="s">
        <v>81</v>
      </c>
      <c r="G8" s="50"/>
      <c r="H8" s="51"/>
      <c r="I8" s="51"/>
      <c r="J8" s="51"/>
      <c r="K8" s="51"/>
      <c r="L8" s="51">
        <v>0</v>
      </c>
      <c r="M8" s="51">
        <v>0</v>
      </c>
      <c r="N8" s="51">
        <v>0</v>
      </c>
      <c r="O8" s="51">
        <v>0</v>
      </c>
      <c r="P8" s="51">
        <v>0</v>
      </c>
      <c r="Q8" s="51">
        <v>0</v>
      </c>
      <c r="R8" s="51">
        <v>3829.4</v>
      </c>
      <c r="S8" s="51">
        <v>0</v>
      </c>
      <c r="T8" s="51">
        <v>644.45000000000005</v>
      </c>
      <c r="U8" s="51">
        <v>0</v>
      </c>
      <c r="V8" s="51">
        <v>579.12</v>
      </c>
      <c r="W8" s="51">
        <v>2014.63</v>
      </c>
      <c r="X8" s="51"/>
      <c r="Y8" s="51">
        <f t="shared" si="0"/>
        <v>7067.6</v>
      </c>
      <c r="Z8" s="51">
        <v>3500</v>
      </c>
      <c r="AA8" s="73">
        <v>4500</v>
      </c>
      <c r="AB8" s="62" t="s">
        <v>261</v>
      </c>
    </row>
    <row r="9" spans="1:28" x14ac:dyDescent="0.3">
      <c r="A9" s="50"/>
      <c r="B9" s="50"/>
      <c r="C9" s="50"/>
      <c r="D9" s="50"/>
      <c r="E9" s="50"/>
      <c r="F9" s="50" t="s">
        <v>82</v>
      </c>
      <c r="G9" s="50"/>
      <c r="H9" s="51"/>
      <c r="I9" s="51"/>
      <c r="J9" s="51"/>
      <c r="K9" s="51"/>
      <c r="L9" s="51">
        <v>0</v>
      </c>
      <c r="M9" s="51">
        <v>0</v>
      </c>
      <c r="N9" s="51">
        <v>0</v>
      </c>
      <c r="O9" s="51">
        <v>4889.55</v>
      </c>
      <c r="P9" s="51">
        <v>0</v>
      </c>
      <c r="Q9" s="51">
        <v>0</v>
      </c>
      <c r="R9" s="51">
        <v>0</v>
      </c>
      <c r="S9" s="51">
        <v>0</v>
      </c>
      <c r="T9" s="51">
        <v>0</v>
      </c>
      <c r="U9" s="51">
        <v>0</v>
      </c>
      <c r="V9" s="51">
        <v>0</v>
      </c>
      <c r="W9" s="51">
        <v>-1639</v>
      </c>
      <c r="X9" s="51"/>
      <c r="Y9" s="51">
        <f t="shared" si="0"/>
        <v>3250.55</v>
      </c>
      <c r="Z9" s="51">
        <v>10000</v>
      </c>
      <c r="AA9" s="73">
        <v>10000</v>
      </c>
      <c r="AB9" s="62"/>
    </row>
    <row r="10" spans="1:28" x14ac:dyDescent="0.3">
      <c r="A10" s="50"/>
      <c r="B10" s="50"/>
      <c r="C10" s="50"/>
      <c r="D10" s="50"/>
      <c r="E10" s="50"/>
      <c r="F10" s="50" t="s">
        <v>83</v>
      </c>
      <c r="G10" s="50"/>
      <c r="H10" s="51"/>
      <c r="I10" s="51"/>
      <c r="J10" s="51"/>
      <c r="K10" s="51"/>
      <c r="L10" s="51">
        <v>0</v>
      </c>
      <c r="M10" s="51">
        <v>0</v>
      </c>
      <c r="N10" s="51">
        <v>0</v>
      </c>
      <c r="O10" s="51">
        <v>0</v>
      </c>
      <c r="P10" s="51">
        <v>0</v>
      </c>
      <c r="Q10" s="51">
        <v>0</v>
      </c>
      <c r="R10" s="51">
        <v>43513.8</v>
      </c>
      <c r="S10" s="51">
        <v>0</v>
      </c>
      <c r="T10" s="51">
        <v>0</v>
      </c>
      <c r="U10" s="51">
        <v>0</v>
      </c>
      <c r="V10" s="51">
        <v>0</v>
      </c>
      <c r="W10" s="51">
        <v>41834.04</v>
      </c>
      <c r="X10" s="51"/>
      <c r="Y10" s="51">
        <f t="shared" si="0"/>
        <v>85347.839999999997</v>
      </c>
      <c r="Z10" s="51">
        <v>40000</v>
      </c>
      <c r="AA10" s="73">
        <v>40000</v>
      </c>
      <c r="AB10" s="62"/>
    </row>
    <row r="11" spans="1:28" x14ac:dyDescent="0.3">
      <c r="A11" s="50"/>
      <c r="B11" s="50"/>
      <c r="C11" s="50"/>
      <c r="D11" s="50"/>
      <c r="E11" s="50"/>
      <c r="F11" s="50" t="s">
        <v>84</v>
      </c>
      <c r="G11" s="50"/>
      <c r="H11" s="51"/>
      <c r="I11" s="51"/>
      <c r="J11" s="51"/>
      <c r="K11" s="51"/>
      <c r="L11" s="51">
        <v>0</v>
      </c>
      <c r="M11" s="51">
        <v>0</v>
      </c>
      <c r="N11" s="51">
        <v>0</v>
      </c>
      <c r="O11" s="51">
        <v>0</v>
      </c>
      <c r="P11" s="51">
        <v>0</v>
      </c>
      <c r="Q11" s="51">
        <v>0</v>
      </c>
      <c r="R11" s="51">
        <v>0</v>
      </c>
      <c r="S11" s="51">
        <v>0</v>
      </c>
      <c r="T11" s="51">
        <v>0</v>
      </c>
      <c r="U11" s="51">
        <v>0</v>
      </c>
      <c r="V11" s="51">
        <v>2204.91</v>
      </c>
      <c r="W11" s="51">
        <v>946.84</v>
      </c>
      <c r="X11" s="51"/>
      <c r="Y11" s="51">
        <f t="shared" si="0"/>
        <v>3151.75</v>
      </c>
      <c r="Z11" s="51">
        <v>7000</v>
      </c>
      <c r="AA11" s="73">
        <v>4000</v>
      </c>
      <c r="AB11" s="62"/>
    </row>
    <row r="12" spans="1:28" x14ac:dyDescent="0.3">
      <c r="A12" s="50"/>
      <c r="B12" s="50"/>
      <c r="C12" s="50"/>
      <c r="D12" s="50"/>
      <c r="E12" s="50"/>
      <c r="F12" s="50" t="s">
        <v>85</v>
      </c>
      <c r="G12" s="50"/>
      <c r="H12" s="51"/>
      <c r="I12" s="51"/>
      <c r="J12" s="51"/>
      <c r="K12" s="51"/>
      <c r="L12" s="51">
        <v>0</v>
      </c>
      <c r="M12" s="51">
        <v>0</v>
      </c>
      <c r="N12" s="51">
        <v>0</v>
      </c>
      <c r="O12" s="51">
        <v>0</v>
      </c>
      <c r="P12" s="51">
        <v>0</v>
      </c>
      <c r="Q12" s="51">
        <v>0</v>
      </c>
      <c r="R12" s="51">
        <v>5671.54</v>
      </c>
      <c r="S12" s="51">
        <v>0</v>
      </c>
      <c r="T12" s="51">
        <v>0</v>
      </c>
      <c r="U12" s="51">
        <v>0</v>
      </c>
      <c r="V12" s="51">
        <v>5666.49</v>
      </c>
      <c r="W12" s="51">
        <v>143</v>
      </c>
      <c r="X12" s="51"/>
      <c r="Y12" s="51">
        <f t="shared" si="0"/>
        <v>11481.03</v>
      </c>
      <c r="Z12" s="51">
        <v>10000</v>
      </c>
      <c r="AA12" s="73">
        <v>10500</v>
      </c>
      <c r="AB12" s="62"/>
    </row>
    <row r="13" spans="1:28" ht="15" thickBot="1" x14ac:dyDescent="0.35">
      <c r="A13" s="50"/>
      <c r="B13" s="50"/>
      <c r="C13" s="50"/>
      <c r="D13" s="50"/>
      <c r="E13" s="50"/>
      <c r="F13" s="50" t="s">
        <v>86</v>
      </c>
      <c r="G13" s="50"/>
      <c r="H13" s="52"/>
      <c r="I13" s="52"/>
      <c r="J13" s="52"/>
      <c r="K13" s="52"/>
      <c r="L13" s="52">
        <v>0</v>
      </c>
      <c r="M13" s="52">
        <v>0</v>
      </c>
      <c r="N13" s="52">
        <v>0</v>
      </c>
      <c r="O13" s="52">
        <v>0</v>
      </c>
      <c r="P13" s="52">
        <v>0</v>
      </c>
      <c r="Q13" s="52">
        <v>115.4</v>
      </c>
      <c r="R13" s="52">
        <v>0</v>
      </c>
      <c r="S13" s="52">
        <v>0</v>
      </c>
      <c r="T13" s="52">
        <v>0</v>
      </c>
      <c r="U13" s="52">
        <v>0</v>
      </c>
      <c r="V13" s="52">
        <v>0</v>
      </c>
      <c r="W13" s="52">
        <v>0</v>
      </c>
      <c r="X13" s="52"/>
      <c r="Y13" s="52">
        <f t="shared" si="0"/>
        <v>115.4</v>
      </c>
      <c r="Z13" s="52">
        <v>200</v>
      </c>
      <c r="AA13" s="74">
        <v>200</v>
      </c>
      <c r="AB13" s="63"/>
    </row>
    <row r="14" spans="1:28" x14ac:dyDescent="0.3">
      <c r="A14" s="50"/>
      <c r="B14" s="50"/>
      <c r="C14" s="50"/>
      <c r="D14" s="50"/>
      <c r="E14" s="50" t="s">
        <v>87</v>
      </c>
      <c r="F14" s="50"/>
      <c r="G14" s="50"/>
      <c r="H14" s="51"/>
      <c r="I14" s="51"/>
      <c r="J14" s="51"/>
      <c r="K14" s="51"/>
      <c r="L14" s="51">
        <f t="shared" ref="L14:W14" si="1">ROUND(SUM(L4:L13),5)</f>
        <v>-4000.33</v>
      </c>
      <c r="M14" s="51">
        <f t="shared" si="1"/>
        <v>0</v>
      </c>
      <c r="N14" s="51">
        <f t="shared" si="1"/>
        <v>0</v>
      </c>
      <c r="O14" s="51">
        <f t="shared" si="1"/>
        <v>30288.21</v>
      </c>
      <c r="P14" s="51">
        <f t="shared" si="1"/>
        <v>0</v>
      </c>
      <c r="Q14" s="51">
        <f t="shared" si="1"/>
        <v>199846.88</v>
      </c>
      <c r="R14" s="51">
        <f t="shared" si="1"/>
        <v>212947.13</v>
      </c>
      <c r="S14" s="51">
        <f t="shared" si="1"/>
        <v>3095.51</v>
      </c>
      <c r="T14" s="51">
        <f t="shared" si="1"/>
        <v>2929.92</v>
      </c>
      <c r="U14" s="51">
        <f t="shared" si="1"/>
        <v>66007.55</v>
      </c>
      <c r="V14" s="51">
        <f t="shared" si="1"/>
        <v>214352.4</v>
      </c>
      <c r="W14" s="51">
        <f t="shared" si="1"/>
        <v>75196.509999999995</v>
      </c>
      <c r="X14" s="51"/>
      <c r="Y14" s="51">
        <f t="shared" si="0"/>
        <v>800663.78</v>
      </c>
      <c r="Z14" s="51">
        <f>ROUND(SUM(Z4:Z13),5)</f>
        <v>720000</v>
      </c>
      <c r="AA14" s="60">
        <f>ROUND(SUM(AA4:AA13),5)</f>
        <v>766800</v>
      </c>
      <c r="AB14" s="62"/>
    </row>
    <row r="15" spans="1:28" x14ac:dyDescent="0.3">
      <c r="A15" s="50"/>
      <c r="B15" s="50"/>
      <c r="C15" s="50"/>
      <c r="D15" s="50"/>
      <c r="E15" s="50" t="s">
        <v>88</v>
      </c>
      <c r="F15" s="50"/>
      <c r="G15" s="50"/>
      <c r="H15" s="51"/>
      <c r="I15" s="51"/>
      <c r="J15" s="51"/>
      <c r="K15" s="51"/>
      <c r="L15" s="51"/>
      <c r="M15" s="51"/>
      <c r="N15" s="51"/>
      <c r="O15" s="51"/>
      <c r="P15" s="51"/>
      <c r="Q15" s="51"/>
      <c r="R15" s="51"/>
      <c r="S15" s="51"/>
      <c r="T15" s="51"/>
      <c r="U15" s="51"/>
      <c r="V15" s="51"/>
      <c r="W15" s="51"/>
      <c r="X15" s="51"/>
      <c r="Y15" s="51"/>
      <c r="Z15" s="51"/>
      <c r="AA15" s="60"/>
      <c r="AB15" s="62"/>
    </row>
    <row r="16" spans="1:28" x14ac:dyDescent="0.3">
      <c r="A16" s="50"/>
      <c r="B16" s="50"/>
      <c r="C16" s="50"/>
      <c r="D16" s="50"/>
      <c r="E16" s="50"/>
      <c r="F16" s="50" t="s">
        <v>89</v>
      </c>
      <c r="G16" s="50"/>
      <c r="H16" s="51"/>
      <c r="I16" s="51"/>
      <c r="J16" s="51"/>
      <c r="K16" s="51"/>
      <c r="L16" s="51">
        <v>603.74</v>
      </c>
      <c r="M16" s="51">
        <v>636.47</v>
      </c>
      <c r="N16" s="51">
        <v>550.29999999999995</v>
      </c>
      <c r="O16" s="51">
        <v>512.91999999999996</v>
      </c>
      <c r="P16" s="51">
        <v>505.03</v>
      </c>
      <c r="Q16" s="51">
        <v>452.33</v>
      </c>
      <c r="R16" s="51">
        <v>7314.37</v>
      </c>
      <c r="S16" s="51">
        <v>420.5</v>
      </c>
      <c r="T16" s="51">
        <v>378.15</v>
      </c>
      <c r="U16" s="51">
        <v>381.98</v>
      </c>
      <c r="V16" s="51">
        <v>432.36</v>
      </c>
      <c r="W16" s="51">
        <v>432.04</v>
      </c>
      <c r="X16" s="51"/>
      <c r="Y16" s="51">
        <f t="shared" ref="Y16:Y21" si="2">ROUND(SUM(H16:X16),5)</f>
        <v>12620.19</v>
      </c>
      <c r="Z16" s="51">
        <v>4000</v>
      </c>
      <c r="AA16" s="73">
        <v>10000</v>
      </c>
      <c r="AB16" s="62" t="s">
        <v>253</v>
      </c>
    </row>
    <row r="17" spans="1:28" x14ac:dyDescent="0.3">
      <c r="A17" s="50"/>
      <c r="B17" s="50"/>
      <c r="C17" s="50"/>
      <c r="D17" s="50"/>
      <c r="E17" s="50"/>
      <c r="F17" s="50" t="s">
        <v>90</v>
      </c>
      <c r="G17" s="50"/>
      <c r="H17" s="51"/>
      <c r="I17" s="51"/>
      <c r="J17" s="51"/>
      <c r="K17" s="51"/>
      <c r="L17" s="51">
        <v>4709.55</v>
      </c>
      <c r="M17" s="51">
        <v>9565.7900000000009</v>
      </c>
      <c r="N17" s="51">
        <v>-941.62</v>
      </c>
      <c r="O17" s="51">
        <v>8144.95</v>
      </c>
      <c r="P17" s="51">
        <v>6079.05</v>
      </c>
      <c r="Q17" s="51">
        <v>4930.87</v>
      </c>
      <c r="R17" s="51">
        <v>4937.05</v>
      </c>
      <c r="S17" s="51">
        <v>4807.21</v>
      </c>
      <c r="T17" s="51">
        <v>4995.72</v>
      </c>
      <c r="U17" s="51">
        <v>6212.36</v>
      </c>
      <c r="V17" s="51">
        <v>4787.07</v>
      </c>
      <c r="W17" s="51">
        <v>6667.33</v>
      </c>
      <c r="X17" s="51"/>
      <c r="Y17" s="51">
        <f t="shared" si="2"/>
        <v>64895.33</v>
      </c>
      <c r="Z17" s="51">
        <v>40000</v>
      </c>
      <c r="AA17" s="73">
        <v>50000</v>
      </c>
      <c r="AB17" s="62"/>
    </row>
    <row r="18" spans="1:28" x14ac:dyDescent="0.3">
      <c r="A18" s="50"/>
      <c r="B18" s="50"/>
      <c r="C18" s="50"/>
      <c r="D18" s="50"/>
      <c r="E18" s="50"/>
      <c r="F18" s="50" t="s">
        <v>91</v>
      </c>
      <c r="G18" s="50"/>
      <c r="H18" s="51"/>
      <c r="I18" s="51"/>
      <c r="J18" s="51"/>
      <c r="K18" s="51"/>
      <c r="L18" s="51">
        <v>0</v>
      </c>
      <c r="M18" s="51">
        <v>0</v>
      </c>
      <c r="N18" s="51">
        <v>2382.91</v>
      </c>
      <c r="O18" s="51">
        <v>164.98</v>
      </c>
      <c r="P18" s="51">
        <v>0</v>
      </c>
      <c r="Q18" s="51">
        <v>1779.4</v>
      </c>
      <c r="R18" s="51">
        <v>208.6</v>
      </c>
      <c r="S18" s="51">
        <v>0</v>
      </c>
      <c r="T18" s="51">
        <v>1194.3699999999999</v>
      </c>
      <c r="U18" s="51">
        <v>83.37</v>
      </c>
      <c r="V18" s="51">
        <v>0</v>
      </c>
      <c r="W18" s="51">
        <v>1026.4000000000001</v>
      </c>
      <c r="X18" s="51"/>
      <c r="Y18" s="51">
        <f t="shared" si="2"/>
        <v>6840.03</v>
      </c>
      <c r="Z18" s="51">
        <v>13000</v>
      </c>
      <c r="AA18" s="73">
        <v>10000</v>
      </c>
      <c r="AB18" s="62" t="s">
        <v>253</v>
      </c>
    </row>
    <row r="19" spans="1:28" x14ac:dyDescent="0.3">
      <c r="A19" s="50"/>
      <c r="B19" s="50"/>
      <c r="C19" s="50"/>
      <c r="D19" s="50"/>
      <c r="E19" s="50"/>
      <c r="F19" s="50" t="s">
        <v>92</v>
      </c>
      <c r="G19" s="50"/>
      <c r="H19" s="51"/>
      <c r="I19" s="51"/>
      <c r="J19" s="51"/>
      <c r="K19" s="51"/>
      <c r="L19" s="51">
        <v>-854</v>
      </c>
      <c r="M19" s="51">
        <v>0</v>
      </c>
      <c r="N19" s="51">
        <v>541.74</v>
      </c>
      <c r="O19" s="51">
        <v>38.130000000000003</v>
      </c>
      <c r="P19" s="51">
        <v>0</v>
      </c>
      <c r="Q19" s="51">
        <v>411.31</v>
      </c>
      <c r="R19" s="51">
        <v>53.48</v>
      </c>
      <c r="S19" s="51">
        <v>0</v>
      </c>
      <c r="T19" s="51">
        <v>306.22000000000003</v>
      </c>
      <c r="U19" s="51">
        <v>19.61</v>
      </c>
      <c r="V19" s="51">
        <v>0</v>
      </c>
      <c r="W19" s="51">
        <v>241.34</v>
      </c>
      <c r="X19" s="51"/>
      <c r="Y19" s="51">
        <f t="shared" si="2"/>
        <v>757.83</v>
      </c>
      <c r="Z19" s="51">
        <v>3000</v>
      </c>
      <c r="AA19" s="73">
        <v>1000</v>
      </c>
      <c r="AB19" s="62" t="s">
        <v>253</v>
      </c>
    </row>
    <row r="20" spans="1:28" ht="22.2" thickBot="1" x14ac:dyDescent="0.35">
      <c r="A20" s="50"/>
      <c r="B20" s="50"/>
      <c r="C20" s="50"/>
      <c r="D20" s="50"/>
      <c r="E20" s="50"/>
      <c r="F20" s="50" t="s">
        <v>93</v>
      </c>
      <c r="G20" s="50"/>
      <c r="H20" s="52"/>
      <c r="I20" s="52"/>
      <c r="J20" s="52"/>
      <c r="K20" s="52"/>
      <c r="L20" s="52">
        <v>-126</v>
      </c>
      <c r="M20" s="52">
        <v>0</v>
      </c>
      <c r="N20" s="52">
        <v>3663.49</v>
      </c>
      <c r="O20" s="52">
        <v>240.94</v>
      </c>
      <c r="P20" s="52">
        <v>0</v>
      </c>
      <c r="Q20" s="52">
        <v>2598.63</v>
      </c>
      <c r="R20" s="52">
        <v>304.14999999999998</v>
      </c>
      <c r="S20" s="52">
        <v>0</v>
      </c>
      <c r="T20" s="52">
        <v>1741.43</v>
      </c>
      <c r="U20" s="52">
        <v>99.78</v>
      </c>
      <c r="V20" s="52">
        <v>0</v>
      </c>
      <c r="W20" s="52">
        <v>1228.4100000000001</v>
      </c>
      <c r="X20" s="52"/>
      <c r="Y20" s="52">
        <f t="shared" si="2"/>
        <v>9750.83</v>
      </c>
      <c r="Z20" s="52">
        <v>30000</v>
      </c>
      <c r="AA20" s="74">
        <v>20000</v>
      </c>
      <c r="AB20" s="63" t="s">
        <v>283</v>
      </c>
    </row>
    <row r="21" spans="1:28" x14ac:dyDescent="0.3">
      <c r="A21" s="50"/>
      <c r="B21" s="50"/>
      <c r="C21" s="50"/>
      <c r="D21" s="50"/>
      <c r="E21" s="50" t="s">
        <v>94</v>
      </c>
      <c r="F21" s="50"/>
      <c r="G21" s="50"/>
      <c r="H21" s="51"/>
      <c r="I21" s="51"/>
      <c r="J21" s="51"/>
      <c r="K21" s="51"/>
      <c r="L21" s="51">
        <f t="shared" ref="L21:W21" si="3">ROUND(SUM(L15:L20),5)</f>
        <v>4333.29</v>
      </c>
      <c r="M21" s="51">
        <f t="shared" si="3"/>
        <v>10202.26</v>
      </c>
      <c r="N21" s="51">
        <f t="shared" si="3"/>
        <v>6196.82</v>
      </c>
      <c r="O21" s="51">
        <f t="shared" si="3"/>
        <v>9101.92</v>
      </c>
      <c r="P21" s="51">
        <f t="shared" si="3"/>
        <v>6584.08</v>
      </c>
      <c r="Q21" s="51">
        <f t="shared" si="3"/>
        <v>10172.540000000001</v>
      </c>
      <c r="R21" s="51">
        <f t="shared" si="3"/>
        <v>12817.65</v>
      </c>
      <c r="S21" s="51">
        <f t="shared" si="3"/>
        <v>5227.71</v>
      </c>
      <c r="T21" s="51">
        <f t="shared" si="3"/>
        <v>8615.89</v>
      </c>
      <c r="U21" s="51">
        <f t="shared" si="3"/>
        <v>6797.1</v>
      </c>
      <c r="V21" s="51">
        <f t="shared" si="3"/>
        <v>5219.43</v>
      </c>
      <c r="W21" s="51">
        <f t="shared" si="3"/>
        <v>9595.52</v>
      </c>
      <c r="X21" s="51"/>
      <c r="Y21" s="51">
        <f t="shared" si="2"/>
        <v>94864.21</v>
      </c>
      <c r="Z21" s="51">
        <f>ROUND(SUM(Z15:Z20),5)</f>
        <v>90000</v>
      </c>
      <c r="AA21" s="60">
        <f>ROUND(SUM(AA15:AA20),5)</f>
        <v>91000</v>
      </c>
      <c r="AB21" s="62"/>
    </row>
    <row r="22" spans="1:28" x14ac:dyDescent="0.3">
      <c r="A22" s="50"/>
      <c r="B22" s="50"/>
      <c r="C22" s="50"/>
      <c r="D22" s="50"/>
      <c r="E22" s="50" t="s">
        <v>95</v>
      </c>
      <c r="F22" s="50"/>
      <c r="G22" s="50"/>
      <c r="H22" s="51"/>
      <c r="I22" s="51"/>
      <c r="J22" s="51"/>
      <c r="K22" s="51"/>
      <c r="L22" s="51"/>
      <c r="M22" s="51"/>
      <c r="N22" s="51"/>
      <c r="O22" s="51"/>
      <c r="P22" s="51"/>
      <c r="Q22" s="51"/>
      <c r="R22" s="51"/>
      <c r="S22" s="51"/>
      <c r="T22" s="51"/>
      <c r="U22" s="51"/>
      <c r="V22" s="51"/>
      <c r="W22" s="51"/>
      <c r="X22" s="51"/>
      <c r="Y22" s="51"/>
      <c r="Z22" s="51"/>
      <c r="AA22" s="60"/>
      <c r="AB22" s="62"/>
    </row>
    <row r="23" spans="1:28" x14ac:dyDescent="0.3">
      <c r="A23" s="50"/>
      <c r="B23" s="50"/>
      <c r="C23" s="50"/>
      <c r="D23" s="50"/>
      <c r="E23" s="50"/>
      <c r="F23" s="50" t="s">
        <v>96</v>
      </c>
      <c r="G23" s="50"/>
      <c r="H23" s="51"/>
      <c r="I23" s="51"/>
      <c r="J23" s="51"/>
      <c r="K23" s="51"/>
      <c r="L23" s="51">
        <v>8225</v>
      </c>
      <c r="M23" s="51">
        <v>10866.67</v>
      </c>
      <c r="N23" s="51">
        <v>9500</v>
      </c>
      <c r="O23" s="51">
        <v>25066.67</v>
      </c>
      <c r="P23" s="51">
        <v>7800</v>
      </c>
      <c r="Q23" s="51">
        <v>20950</v>
      </c>
      <c r="R23" s="51">
        <v>19000</v>
      </c>
      <c r="S23" s="51">
        <v>24450</v>
      </c>
      <c r="T23" s="51">
        <v>22500</v>
      </c>
      <c r="U23" s="51">
        <v>12325</v>
      </c>
      <c r="V23" s="51">
        <v>7500</v>
      </c>
      <c r="W23" s="51">
        <v>12018</v>
      </c>
      <c r="X23" s="51"/>
      <c r="Y23" s="51">
        <f t="shared" ref="Y23:Y34" si="4">ROUND(SUM(H23:X23),5)</f>
        <v>180201.34</v>
      </c>
      <c r="Z23" s="51">
        <v>120000</v>
      </c>
      <c r="AA23" s="73">
        <v>165000</v>
      </c>
      <c r="AB23" s="62" t="s">
        <v>253</v>
      </c>
    </row>
    <row r="24" spans="1:28" x14ac:dyDescent="0.3">
      <c r="A24" s="50"/>
      <c r="B24" s="50"/>
      <c r="C24" s="50"/>
      <c r="D24" s="50"/>
      <c r="E24" s="50"/>
      <c r="F24" s="50" t="s">
        <v>97</v>
      </c>
      <c r="G24" s="50"/>
      <c r="H24" s="51"/>
      <c r="I24" s="51"/>
      <c r="J24" s="51"/>
      <c r="K24" s="51"/>
      <c r="L24" s="51">
        <v>1200</v>
      </c>
      <c r="M24" s="51">
        <v>1410</v>
      </c>
      <c r="N24" s="51">
        <v>1250</v>
      </c>
      <c r="O24" s="51">
        <v>2500</v>
      </c>
      <c r="P24" s="51">
        <v>500</v>
      </c>
      <c r="Q24" s="51">
        <v>2000</v>
      </c>
      <c r="R24" s="51">
        <v>1250</v>
      </c>
      <c r="S24" s="51">
        <v>1910</v>
      </c>
      <c r="T24" s="51">
        <v>2500</v>
      </c>
      <c r="U24" s="51">
        <v>1450</v>
      </c>
      <c r="V24" s="51">
        <v>1500</v>
      </c>
      <c r="W24" s="51">
        <v>1650</v>
      </c>
      <c r="X24" s="51"/>
      <c r="Y24" s="51">
        <f t="shared" si="4"/>
        <v>19120</v>
      </c>
      <c r="Z24" s="51">
        <v>12000</v>
      </c>
      <c r="AA24" s="73">
        <v>18000</v>
      </c>
      <c r="AB24" s="62"/>
    </row>
    <row r="25" spans="1:28" x14ac:dyDescent="0.3">
      <c r="A25" s="50"/>
      <c r="B25" s="50"/>
      <c r="C25" s="50"/>
      <c r="D25" s="50"/>
      <c r="E25" s="50"/>
      <c r="F25" s="50" t="s">
        <v>235</v>
      </c>
      <c r="G25" s="50"/>
      <c r="H25" s="51"/>
      <c r="I25" s="51"/>
      <c r="J25" s="51"/>
      <c r="K25" s="51"/>
      <c r="L25" s="51">
        <v>0</v>
      </c>
      <c r="M25" s="51">
        <v>0</v>
      </c>
      <c r="N25" s="51">
        <v>0</v>
      </c>
      <c r="O25" s="51">
        <v>0</v>
      </c>
      <c r="P25" s="51">
        <v>0</v>
      </c>
      <c r="Q25" s="51">
        <v>450</v>
      </c>
      <c r="R25" s="51">
        <v>0</v>
      </c>
      <c r="S25" s="51">
        <v>450</v>
      </c>
      <c r="T25" s="51">
        <v>0</v>
      </c>
      <c r="U25" s="51">
        <v>225</v>
      </c>
      <c r="V25" s="51">
        <v>0</v>
      </c>
      <c r="W25" s="51">
        <v>455</v>
      </c>
      <c r="X25" s="51"/>
      <c r="Y25" s="51">
        <f t="shared" si="4"/>
        <v>1580</v>
      </c>
      <c r="Z25" s="51">
        <v>0</v>
      </c>
      <c r="AA25" s="73">
        <v>3000</v>
      </c>
      <c r="AB25" s="62"/>
    </row>
    <row r="26" spans="1:28" x14ac:dyDescent="0.3">
      <c r="A26" s="50"/>
      <c r="B26" s="50"/>
      <c r="C26" s="50"/>
      <c r="D26" s="50"/>
      <c r="E26" s="50"/>
      <c r="F26" s="50" t="s">
        <v>98</v>
      </c>
      <c r="G26" s="50"/>
      <c r="H26" s="51"/>
      <c r="I26" s="51"/>
      <c r="J26" s="51"/>
      <c r="K26" s="51"/>
      <c r="L26" s="51">
        <v>3650</v>
      </c>
      <c r="M26" s="51">
        <v>3250</v>
      </c>
      <c r="N26" s="51">
        <v>2800</v>
      </c>
      <c r="O26" s="51">
        <v>6100</v>
      </c>
      <c r="P26" s="51">
        <v>100</v>
      </c>
      <c r="Q26" s="51">
        <v>4900</v>
      </c>
      <c r="R26" s="51">
        <v>3500</v>
      </c>
      <c r="S26" s="51">
        <v>7650</v>
      </c>
      <c r="T26" s="51">
        <v>8000</v>
      </c>
      <c r="U26" s="51">
        <v>3700</v>
      </c>
      <c r="V26" s="51">
        <v>2050</v>
      </c>
      <c r="W26" s="51">
        <v>6100</v>
      </c>
      <c r="X26" s="51"/>
      <c r="Y26" s="51">
        <f t="shared" si="4"/>
        <v>51800</v>
      </c>
      <c r="Z26" s="51">
        <v>30000</v>
      </c>
      <c r="AA26" s="73">
        <v>47000</v>
      </c>
      <c r="AB26" s="62"/>
    </row>
    <row r="27" spans="1:28" x14ac:dyDescent="0.3">
      <c r="A27" s="50"/>
      <c r="B27" s="50"/>
      <c r="C27" s="50"/>
      <c r="D27" s="50"/>
      <c r="E27" s="50"/>
      <c r="F27" s="50" t="s">
        <v>99</v>
      </c>
      <c r="G27" s="50"/>
      <c r="H27" s="51"/>
      <c r="I27" s="51"/>
      <c r="J27" s="51"/>
      <c r="K27" s="51"/>
      <c r="L27" s="51">
        <v>2500</v>
      </c>
      <c r="M27" s="51">
        <v>6083.33</v>
      </c>
      <c r="N27" s="51">
        <v>16450</v>
      </c>
      <c r="O27" s="51">
        <v>17583.330000000002</v>
      </c>
      <c r="P27" s="51">
        <v>0</v>
      </c>
      <c r="Q27" s="51">
        <v>3050</v>
      </c>
      <c r="R27" s="51">
        <v>4000</v>
      </c>
      <c r="S27" s="51">
        <v>9050</v>
      </c>
      <c r="T27" s="51">
        <v>16650</v>
      </c>
      <c r="U27" s="51">
        <v>2675</v>
      </c>
      <c r="V27" s="51">
        <v>5800</v>
      </c>
      <c r="W27" s="51">
        <v>9282</v>
      </c>
      <c r="X27" s="51"/>
      <c r="Y27" s="51">
        <f t="shared" si="4"/>
        <v>93123.66</v>
      </c>
      <c r="Z27" s="51">
        <v>67000</v>
      </c>
      <c r="AA27" s="73">
        <v>70000</v>
      </c>
      <c r="AB27" s="62"/>
    </row>
    <row r="28" spans="1:28" x14ac:dyDescent="0.3">
      <c r="A28" s="50"/>
      <c r="B28" s="50"/>
      <c r="C28" s="50"/>
      <c r="D28" s="50"/>
      <c r="E28" s="50"/>
      <c r="F28" s="50" t="s">
        <v>100</v>
      </c>
      <c r="G28" s="50"/>
      <c r="H28" s="51"/>
      <c r="I28" s="51"/>
      <c r="J28" s="51"/>
      <c r="K28" s="51"/>
      <c r="L28" s="51">
        <v>1500</v>
      </c>
      <c r="M28" s="51">
        <v>0</v>
      </c>
      <c r="N28" s="51">
        <v>1600</v>
      </c>
      <c r="O28" s="51">
        <v>0</v>
      </c>
      <c r="P28" s="51">
        <v>3000</v>
      </c>
      <c r="Q28" s="51">
        <v>3100</v>
      </c>
      <c r="R28" s="51">
        <v>0</v>
      </c>
      <c r="S28" s="51">
        <v>3300</v>
      </c>
      <c r="T28" s="51">
        <v>1500</v>
      </c>
      <c r="U28" s="51">
        <v>3100</v>
      </c>
      <c r="V28" s="51">
        <v>0</v>
      </c>
      <c r="W28" s="51">
        <v>2700</v>
      </c>
      <c r="X28" s="51"/>
      <c r="Y28" s="51">
        <f t="shared" si="4"/>
        <v>19800</v>
      </c>
      <c r="Z28" s="51">
        <v>27000</v>
      </c>
      <c r="AA28" s="73">
        <v>17000</v>
      </c>
      <c r="AB28" s="62"/>
    </row>
    <row r="29" spans="1:28" x14ac:dyDescent="0.3">
      <c r="A29" s="50"/>
      <c r="B29" s="50"/>
      <c r="C29" s="50"/>
      <c r="D29" s="50"/>
      <c r="E29" s="50"/>
      <c r="F29" s="50" t="s">
        <v>201</v>
      </c>
      <c r="G29" s="50"/>
      <c r="H29" s="51"/>
      <c r="I29" s="51"/>
      <c r="J29" s="51"/>
      <c r="K29" s="51"/>
      <c r="L29" s="51">
        <v>0</v>
      </c>
      <c r="M29" s="51">
        <v>0</v>
      </c>
      <c r="N29" s="51">
        <v>0</v>
      </c>
      <c r="O29" s="51">
        <v>0</v>
      </c>
      <c r="P29" s="51">
        <v>300</v>
      </c>
      <c r="Q29" s="51">
        <v>0</v>
      </c>
      <c r="R29" s="51">
        <v>0</v>
      </c>
      <c r="S29" s="51">
        <v>0</v>
      </c>
      <c r="T29" s="51">
        <v>0</v>
      </c>
      <c r="U29" s="51">
        <v>0</v>
      </c>
      <c r="V29" s="51">
        <v>0</v>
      </c>
      <c r="W29" s="51">
        <v>0</v>
      </c>
      <c r="X29" s="51"/>
      <c r="Y29" s="51">
        <f t="shared" si="4"/>
        <v>300</v>
      </c>
      <c r="Z29" s="51">
        <v>300</v>
      </c>
      <c r="AA29" s="73">
        <v>300</v>
      </c>
      <c r="AB29" s="62"/>
    </row>
    <row r="30" spans="1:28" ht="21.6" x14ac:dyDescent="0.3">
      <c r="A30" s="50"/>
      <c r="B30" s="50"/>
      <c r="C30" s="50"/>
      <c r="D30" s="50"/>
      <c r="E30" s="50"/>
      <c r="F30" s="50" t="s">
        <v>236</v>
      </c>
      <c r="G30" s="50"/>
      <c r="H30" s="51"/>
      <c r="I30" s="51"/>
      <c r="J30" s="51"/>
      <c r="K30" s="51"/>
      <c r="L30" s="51">
        <v>0</v>
      </c>
      <c r="M30" s="51">
        <v>0</v>
      </c>
      <c r="N30" s="51">
        <v>0</v>
      </c>
      <c r="O30" s="51">
        <v>-500</v>
      </c>
      <c r="P30" s="51">
        <v>500</v>
      </c>
      <c r="Q30" s="51">
        <v>2000</v>
      </c>
      <c r="R30" s="51">
        <v>1500</v>
      </c>
      <c r="S30" s="51">
        <v>0</v>
      </c>
      <c r="T30" s="51">
        <v>0</v>
      </c>
      <c r="U30" s="51">
        <v>0</v>
      </c>
      <c r="V30" s="51">
        <v>0</v>
      </c>
      <c r="W30" s="51">
        <v>500</v>
      </c>
      <c r="X30" s="51"/>
      <c r="Y30" s="51">
        <f t="shared" si="4"/>
        <v>4000</v>
      </c>
      <c r="Z30" s="51">
        <v>0</v>
      </c>
      <c r="AA30" s="73">
        <v>6500</v>
      </c>
      <c r="AB30" s="62" t="s">
        <v>264</v>
      </c>
    </row>
    <row r="31" spans="1:28" x14ac:dyDescent="0.3">
      <c r="A31" s="50"/>
      <c r="B31" s="50"/>
      <c r="C31" s="50"/>
      <c r="D31" s="50"/>
      <c r="E31" s="50"/>
      <c r="F31" s="50" t="s">
        <v>101</v>
      </c>
      <c r="G31" s="50"/>
      <c r="H31" s="51"/>
      <c r="I31" s="51"/>
      <c r="J31" s="51"/>
      <c r="K31" s="51"/>
      <c r="L31" s="51">
        <v>1750</v>
      </c>
      <c r="M31" s="51">
        <v>950</v>
      </c>
      <c r="N31" s="51">
        <v>785</v>
      </c>
      <c r="O31" s="51">
        <v>1550</v>
      </c>
      <c r="P31" s="51">
        <v>500</v>
      </c>
      <c r="Q31" s="51">
        <v>1320</v>
      </c>
      <c r="R31" s="51">
        <v>1330</v>
      </c>
      <c r="S31" s="51">
        <v>4113.1499999999996</v>
      </c>
      <c r="T31" s="51">
        <v>2765</v>
      </c>
      <c r="U31" s="51">
        <v>985</v>
      </c>
      <c r="V31" s="51">
        <v>400</v>
      </c>
      <c r="W31" s="51">
        <v>1680</v>
      </c>
      <c r="X31" s="51"/>
      <c r="Y31" s="51">
        <f t="shared" si="4"/>
        <v>18128.150000000001</v>
      </c>
      <c r="Z31" s="51">
        <v>12000</v>
      </c>
      <c r="AA31" s="73">
        <v>16000</v>
      </c>
      <c r="AB31" s="62"/>
    </row>
    <row r="32" spans="1:28" ht="15" thickBot="1" x14ac:dyDescent="0.35">
      <c r="A32" s="50"/>
      <c r="B32" s="50"/>
      <c r="C32" s="50"/>
      <c r="D32" s="50"/>
      <c r="E32" s="50"/>
      <c r="F32" s="50" t="s">
        <v>102</v>
      </c>
      <c r="G32" s="50"/>
      <c r="H32" s="51"/>
      <c r="I32" s="51"/>
      <c r="J32" s="51"/>
      <c r="K32" s="51"/>
      <c r="L32" s="51">
        <v>0</v>
      </c>
      <c r="M32" s="51">
        <v>0</v>
      </c>
      <c r="N32" s="51">
        <v>0</v>
      </c>
      <c r="O32" s="51">
        <v>0</v>
      </c>
      <c r="P32" s="51">
        <v>0</v>
      </c>
      <c r="Q32" s="51">
        <v>0</v>
      </c>
      <c r="R32" s="51">
        <v>0</v>
      </c>
      <c r="S32" s="51">
        <v>0</v>
      </c>
      <c r="T32" s="51">
        <v>0</v>
      </c>
      <c r="U32" s="51">
        <v>0</v>
      </c>
      <c r="V32" s="51">
        <v>0</v>
      </c>
      <c r="W32" s="51">
        <v>0</v>
      </c>
      <c r="X32" s="51"/>
      <c r="Y32" s="51">
        <f t="shared" si="4"/>
        <v>0</v>
      </c>
      <c r="Z32" s="51">
        <v>500</v>
      </c>
      <c r="AA32" s="73">
        <v>400</v>
      </c>
      <c r="AB32" s="62"/>
    </row>
    <row r="33" spans="1:28" ht="15" thickBot="1" x14ac:dyDescent="0.35">
      <c r="A33" s="50"/>
      <c r="B33" s="50"/>
      <c r="C33" s="50"/>
      <c r="D33" s="50"/>
      <c r="E33" s="50" t="s">
        <v>103</v>
      </c>
      <c r="F33" s="50"/>
      <c r="G33" s="50"/>
      <c r="H33" s="53"/>
      <c r="I33" s="53"/>
      <c r="J33" s="53"/>
      <c r="K33" s="53"/>
      <c r="L33" s="53">
        <f t="shared" ref="L33:W33" si="5">ROUND(SUM(L22:L32),5)</f>
        <v>18825</v>
      </c>
      <c r="M33" s="53">
        <f t="shared" si="5"/>
        <v>22560</v>
      </c>
      <c r="N33" s="53">
        <f t="shared" si="5"/>
        <v>32385</v>
      </c>
      <c r="O33" s="53">
        <f t="shared" si="5"/>
        <v>52300</v>
      </c>
      <c r="P33" s="53">
        <f t="shared" si="5"/>
        <v>12700</v>
      </c>
      <c r="Q33" s="53">
        <f t="shared" si="5"/>
        <v>37770</v>
      </c>
      <c r="R33" s="53">
        <f t="shared" si="5"/>
        <v>30580</v>
      </c>
      <c r="S33" s="53">
        <f t="shared" si="5"/>
        <v>50923.15</v>
      </c>
      <c r="T33" s="53">
        <f t="shared" si="5"/>
        <v>53915</v>
      </c>
      <c r="U33" s="53">
        <f t="shared" si="5"/>
        <v>24460</v>
      </c>
      <c r="V33" s="53">
        <f t="shared" si="5"/>
        <v>17250</v>
      </c>
      <c r="W33" s="53">
        <f t="shared" si="5"/>
        <v>34385</v>
      </c>
      <c r="X33" s="53"/>
      <c r="Y33" s="53">
        <f t="shared" si="4"/>
        <v>388053.15</v>
      </c>
      <c r="Z33" s="53">
        <f>ROUND(SUM(Z22:Z32),5)</f>
        <v>268800</v>
      </c>
      <c r="AA33" s="78">
        <f>ROUND(SUM(AA22:AA32),5)</f>
        <v>343200</v>
      </c>
      <c r="AB33" s="64"/>
    </row>
    <row r="34" spans="1:28" x14ac:dyDescent="0.3">
      <c r="A34" s="50"/>
      <c r="B34" s="50"/>
      <c r="C34" s="50"/>
      <c r="D34" s="50" t="s">
        <v>6</v>
      </c>
      <c r="E34" s="50"/>
      <c r="F34" s="50"/>
      <c r="G34" s="50"/>
      <c r="H34" s="51"/>
      <c r="I34" s="51"/>
      <c r="J34" s="51"/>
      <c r="K34" s="51"/>
      <c r="L34" s="51">
        <f t="shared" ref="L34:W34" si="6">ROUND(L3+L14+L21+L33,5)</f>
        <v>19157.96</v>
      </c>
      <c r="M34" s="51">
        <f t="shared" si="6"/>
        <v>32762.26</v>
      </c>
      <c r="N34" s="51">
        <f t="shared" si="6"/>
        <v>38581.82</v>
      </c>
      <c r="O34" s="51">
        <f t="shared" si="6"/>
        <v>91690.13</v>
      </c>
      <c r="P34" s="51">
        <f t="shared" si="6"/>
        <v>19284.080000000002</v>
      </c>
      <c r="Q34" s="51">
        <f t="shared" si="6"/>
        <v>247789.42</v>
      </c>
      <c r="R34" s="51">
        <f t="shared" si="6"/>
        <v>256344.78</v>
      </c>
      <c r="S34" s="51">
        <f t="shared" si="6"/>
        <v>59246.37</v>
      </c>
      <c r="T34" s="51">
        <f t="shared" si="6"/>
        <v>65460.81</v>
      </c>
      <c r="U34" s="51">
        <f t="shared" si="6"/>
        <v>97264.65</v>
      </c>
      <c r="V34" s="51">
        <f t="shared" si="6"/>
        <v>236821.83</v>
      </c>
      <c r="W34" s="51">
        <f t="shared" si="6"/>
        <v>119177.03</v>
      </c>
      <c r="X34" s="51"/>
      <c r="Y34" s="51">
        <f t="shared" si="4"/>
        <v>1283581.1399999999</v>
      </c>
      <c r="Z34" s="51">
        <f>ROUND(Z3+Z14+Z21+Z33,5)</f>
        <v>1078800</v>
      </c>
      <c r="AA34" s="60">
        <f>ROUND(AA3+AA14+AA21+AA33,5)</f>
        <v>1201000</v>
      </c>
      <c r="AB34" s="62"/>
    </row>
    <row r="35" spans="1:28" hidden="1" x14ac:dyDescent="0.3">
      <c r="A35" s="50"/>
      <c r="B35" s="50"/>
      <c r="C35" s="50"/>
      <c r="D35" s="50" t="s">
        <v>104</v>
      </c>
      <c r="E35" s="50"/>
      <c r="F35" s="50"/>
      <c r="G35" s="50"/>
      <c r="H35" s="51"/>
      <c r="I35" s="51"/>
      <c r="J35" s="51"/>
      <c r="K35" s="51"/>
      <c r="L35" s="51"/>
      <c r="M35" s="51"/>
      <c r="N35" s="51"/>
      <c r="O35" s="51"/>
      <c r="P35" s="51"/>
      <c r="Q35" s="51"/>
      <c r="R35" s="51"/>
      <c r="S35" s="51"/>
      <c r="T35" s="51"/>
      <c r="U35" s="51"/>
      <c r="V35" s="51"/>
      <c r="W35" s="51"/>
      <c r="X35" s="51"/>
      <c r="Y35" s="51"/>
      <c r="Z35" s="51"/>
      <c r="AA35" s="73"/>
      <c r="AB35" s="62"/>
    </row>
    <row r="36" spans="1:28" hidden="1" x14ac:dyDescent="0.3">
      <c r="A36" s="50"/>
      <c r="B36" s="50"/>
      <c r="C36" s="50"/>
      <c r="D36" s="50"/>
      <c r="E36" s="50" t="s">
        <v>105</v>
      </c>
      <c r="F36" s="50"/>
      <c r="G36" s="50"/>
      <c r="H36" s="51"/>
      <c r="I36" s="51"/>
      <c r="J36" s="51"/>
      <c r="K36" s="51"/>
      <c r="L36" s="51">
        <v>0</v>
      </c>
      <c r="M36" s="51">
        <v>0</v>
      </c>
      <c r="N36" s="51">
        <v>0</v>
      </c>
      <c r="O36" s="51">
        <v>0</v>
      </c>
      <c r="P36" s="51">
        <v>0</v>
      </c>
      <c r="Q36" s="51">
        <v>0</v>
      </c>
      <c r="R36" s="51">
        <v>0</v>
      </c>
      <c r="S36" s="51">
        <v>0</v>
      </c>
      <c r="T36" s="51">
        <v>0</v>
      </c>
      <c r="U36" s="51">
        <v>0</v>
      </c>
      <c r="V36" s="51">
        <v>0</v>
      </c>
      <c r="W36" s="51">
        <v>0</v>
      </c>
      <c r="X36" s="51"/>
      <c r="Y36" s="51">
        <f>ROUND(SUM(H36:X36),5)</f>
        <v>0</v>
      </c>
      <c r="Z36" s="51">
        <v>0</v>
      </c>
      <c r="AA36" s="73">
        <v>0</v>
      </c>
      <c r="AB36" s="62"/>
    </row>
    <row r="37" spans="1:28" ht="15" hidden="1" thickBot="1" x14ac:dyDescent="0.35">
      <c r="A37" s="50"/>
      <c r="B37" s="50"/>
      <c r="C37" s="50"/>
      <c r="D37" s="50" t="s">
        <v>106</v>
      </c>
      <c r="E37" s="50"/>
      <c r="F37" s="50"/>
      <c r="G37" s="50"/>
      <c r="H37" s="53"/>
      <c r="I37" s="53"/>
      <c r="J37" s="53"/>
      <c r="K37" s="53"/>
      <c r="L37" s="53">
        <f t="shared" ref="L37:W37" si="7">ROUND(SUM(L35:L36),5)</f>
        <v>0</v>
      </c>
      <c r="M37" s="53">
        <f t="shared" si="7"/>
        <v>0</v>
      </c>
      <c r="N37" s="53">
        <f t="shared" si="7"/>
        <v>0</v>
      </c>
      <c r="O37" s="53">
        <f t="shared" si="7"/>
        <v>0</v>
      </c>
      <c r="P37" s="53">
        <f t="shared" si="7"/>
        <v>0</v>
      </c>
      <c r="Q37" s="53">
        <f t="shared" si="7"/>
        <v>0</v>
      </c>
      <c r="R37" s="53">
        <f t="shared" si="7"/>
        <v>0</v>
      </c>
      <c r="S37" s="53">
        <f t="shared" si="7"/>
        <v>0</v>
      </c>
      <c r="T37" s="53">
        <f t="shared" si="7"/>
        <v>0</v>
      </c>
      <c r="U37" s="53">
        <f t="shared" si="7"/>
        <v>0</v>
      </c>
      <c r="V37" s="53">
        <f t="shared" si="7"/>
        <v>0</v>
      </c>
      <c r="W37" s="53">
        <f t="shared" si="7"/>
        <v>0</v>
      </c>
      <c r="X37" s="53"/>
      <c r="Y37" s="53">
        <f>ROUND(SUM(H37:X37),5)</f>
        <v>0</v>
      </c>
      <c r="Z37" s="53">
        <f>ROUND(SUM(Z35:Z36),5)</f>
        <v>0</v>
      </c>
      <c r="AA37" s="75">
        <f>ROUND(SUM(AA35:AA36),5)</f>
        <v>0</v>
      </c>
      <c r="AB37" s="64"/>
    </row>
    <row r="38" spans="1:28" hidden="1" x14ac:dyDescent="0.3">
      <c r="A38" s="50"/>
      <c r="B38" s="50"/>
      <c r="C38" s="50" t="s">
        <v>107</v>
      </c>
      <c r="D38" s="50"/>
      <c r="E38" s="50"/>
      <c r="F38" s="50"/>
      <c r="G38" s="50"/>
      <c r="H38" s="51"/>
      <c r="I38" s="51"/>
      <c r="J38" s="51"/>
      <c r="K38" s="51"/>
      <c r="L38" s="51">
        <f t="shared" ref="L38:W38" si="8">ROUND(L34-L37,5)</f>
        <v>19157.96</v>
      </c>
      <c r="M38" s="51">
        <f t="shared" si="8"/>
        <v>32762.26</v>
      </c>
      <c r="N38" s="51">
        <f t="shared" si="8"/>
        <v>38581.82</v>
      </c>
      <c r="O38" s="51">
        <f t="shared" si="8"/>
        <v>91690.13</v>
      </c>
      <c r="P38" s="51">
        <f t="shared" si="8"/>
        <v>19284.080000000002</v>
      </c>
      <c r="Q38" s="51">
        <f t="shared" si="8"/>
        <v>247789.42</v>
      </c>
      <c r="R38" s="51">
        <f t="shared" si="8"/>
        <v>256344.78</v>
      </c>
      <c r="S38" s="51">
        <f t="shared" si="8"/>
        <v>59246.37</v>
      </c>
      <c r="T38" s="51">
        <f t="shared" si="8"/>
        <v>65460.81</v>
      </c>
      <c r="U38" s="51">
        <f t="shared" si="8"/>
        <v>97264.65</v>
      </c>
      <c r="V38" s="51">
        <f t="shared" si="8"/>
        <v>236821.83</v>
      </c>
      <c r="W38" s="51">
        <f t="shared" si="8"/>
        <v>119177.03</v>
      </c>
      <c r="X38" s="51"/>
      <c r="Y38" s="51">
        <f>ROUND(SUM(H38:X38),5)</f>
        <v>1283581.1399999999</v>
      </c>
      <c r="Z38" s="51">
        <f>ROUND(Z34-Z37,5)</f>
        <v>1078800</v>
      </c>
      <c r="AA38" s="73">
        <f>ROUND(AA34-AA37,5)</f>
        <v>1201000</v>
      </c>
      <c r="AB38" s="62"/>
    </row>
    <row r="39" spans="1:28" x14ac:dyDescent="0.3">
      <c r="A39" s="50"/>
      <c r="B39" s="50"/>
      <c r="C39" s="50"/>
      <c r="D39" s="50" t="s">
        <v>7</v>
      </c>
      <c r="E39" s="50"/>
      <c r="F39" s="50"/>
      <c r="G39" s="50"/>
      <c r="H39" s="51"/>
      <c r="I39" s="51"/>
      <c r="J39" s="51"/>
      <c r="K39" s="51"/>
      <c r="L39" s="51"/>
      <c r="M39" s="51"/>
      <c r="N39" s="51"/>
      <c r="O39" s="51"/>
      <c r="P39" s="51"/>
      <c r="Q39" s="51"/>
      <c r="R39" s="51"/>
      <c r="S39" s="51"/>
      <c r="T39" s="51"/>
      <c r="U39" s="51"/>
      <c r="V39" s="51"/>
      <c r="W39" s="51"/>
      <c r="X39" s="51"/>
      <c r="Y39" s="51"/>
      <c r="Z39" s="51"/>
      <c r="AA39" s="60"/>
      <c r="AB39" s="62"/>
    </row>
    <row r="40" spans="1:28" x14ac:dyDescent="0.3">
      <c r="A40" s="50"/>
      <c r="B40" s="50"/>
      <c r="C40" s="50"/>
      <c r="D40" s="50"/>
      <c r="E40" s="50" t="s">
        <v>108</v>
      </c>
      <c r="F40" s="50"/>
      <c r="G40" s="50"/>
      <c r="H40" s="51"/>
      <c r="I40" s="51"/>
      <c r="J40" s="51"/>
      <c r="K40" s="51"/>
      <c r="L40" s="51"/>
      <c r="M40" s="51"/>
      <c r="N40" s="51"/>
      <c r="O40" s="51"/>
      <c r="P40" s="51"/>
      <c r="Q40" s="51"/>
      <c r="R40" s="51"/>
      <c r="S40" s="51"/>
      <c r="T40" s="51"/>
      <c r="U40" s="51"/>
      <c r="V40" s="51"/>
      <c r="W40" s="51"/>
      <c r="X40" s="51"/>
      <c r="Y40" s="51"/>
      <c r="Z40" s="51"/>
      <c r="AA40" s="60"/>
      <c r="AB40" s="62"/>
    </row>
    <row r="41" spans="1:28" x14ac:dyDescent="0.3">
      <c r="A41" s="50"/>
      <c r="B41" s="50"/>
      <c r="C41" s="50"/>
      <c r="D41" s="50"/>
      <c r="E41" s="50"/>
      <c r="F41" s="50" t="s">
        <v>109</v>
      </c>
      <c r="G41" s="50"/>
      <c r="H41" s="51"/>
      <c r="I41" s="51"/>
      <c r="J41" s="51"/>
      <c r="K41" s="51"/>
      <c r="L41" s="51"/>
      <c r="M41" s="51"/>
      <c r="N41" s="51"/>
      <c r="O41" s="51"/>
      <c r="P41" s="51"/>
      <c r="Q41" s="51"/>
      <c r="R41" s="51"/>
      <c r="S41" s="51"/>
      <c r="T41" s="51"/>
      <c r="U41" s="51"/>
      <c r="V41" s="51"/>
      <c r="W41" s="51"/>
      <c r="X41" s="51"/>
      <c r="Y41" s="51"/>
      <c r="Z41" s="51"/>
      <c r="AA41" s="60"/>
      <c r="AB41" s="62"/>
    </row>
    <row r="42" spans="1:28" x14ac:dyDescent="0.3">
      <c r="A42" s="50"/>
      <c r="B42" s="50"/>
      <c r="C42" s="50"/>
      <c r="D42" s="50"/>
      <c r="E42" s="50"/>
      <c r="F42" s="50"/>
      <c r="G42" s="50" t="s">
        <v>110</v>
      </c>
      <c r="H42" s="51"/>
      <c r="I42" s="51"/>
      <c r="J42" s="51"/>
      <c r="K42" s="51"/>
      <c r="L42" s="51">
        <v>8942.48</v>
      </c>
      <c r="M42" s="51">
        <v>16476.650000000001</v>
      </c>
      <c r="N42" s="51">
        <v>17665.79</v>
      </c>
      <c r="O42" s="51">
        <v>27986.11</v>
      </c>
      <c r="P42" s="51">
        <v>14362.23</v>
      </c>
      <c r="Q42" s="51">
        <v>14423.56</v>
      </c>
      <c r="R42" s="51">
        <v>24698.48</v>
      </c>
      <c r="S42" s="51">
        <v>16746.79</v>
      </c>
      <c r="T42" s="51">
        <v>16868.52</v>
      </c>
      <c r="U42" s="51">
        <v>25401.13</v>
      </c>
      <c r="V42" s="51">
        <v>16843.310000000001</v>
      </c>
      <c r="W42" s="51">
        <v>21343.49</v>
      </c>
      <c r="X42" s="51"/>
      <c r="Y42" s="51">
        <f t="shared" ref="Y42:Y47" si="9">ROUND(SUM(H42:X42),5)</f>
        <v>221758.54</v>
      </c>
      <c r="Z42" s="51">
        <v>235000</v>
      </c>
      <c r="AA42" s="60">
        <v>250000</v>
      </c>
      <c r="AB42" s="62" t="s">
        <v>210</v>
      </c>
    </row>
    <row r="43" spans="1:28" ht="21.6" x14ac:dyDescent="0.3">
      <c r="A43" s="50"/>
      <c r="B43" s="50"/>
      <c r="C43" s="50"/>
      <c r="D43" s="50"/>
      <c r="E43" s="50"/>
      <c r="F43" s="50"/>
      <c r="G43" s="50" t="s">
        <v>216</v>
      </c>
      <c r="H43" s="51"/>
      <c r="I43" s="51"/>
      <c r="J43" s="51"/>
      <c r="K43" s="51"/>
      <c r="L43" s="51">
        <v>0</v>
      </c>
      <c r="M43" s="51">
        <v>0</v>
      </c>
      <c r="N43" s="51">
        <v>0</v>
      </c>
      <c r="O43" s="51">
        <v>0</v>
      </c>
      <c r="P43" s="51">
        <v>0</v>
      </c>
      <c r="Q43" s="51">
        <v>0</v>
      </c>
      <c r="R43" s="51">
        <v>0</v>
      </c>
      <c r="S43" s="51">
        <v>0</v>
      </c>
      <c r="T43" s="51">
        <v>0</v>
      </c>
      <c r="U43" s="51">
        <v>0</v>
      </c>
      <c r="V43" s="51">
        <v>0</v>
      </c>
      <c r="W43" s="51">
        <v>0</v>
      </c>
      <c r="X43" s="51"/>
      <c r="Y43" s="51">
        <f t="shared" si="9"/>
        <v>0</v>
      </c>
      <c r="Z43" s="51">
        <v>43680</v>
      </c>
      <c r="AA43" s="60">
        <v>40000</v>
      </c>
      <c r="AB43" s="62" t="s">
        <v>279</v>
      </c>
    </row>
    <row r="44" spans="1:28" x14ac:dyDescent="0.3">
      <c r="A44" s="50"/>
      <c r="B44" s="50"/>
      <c r="C44" s="50"/>
      <c r="D44" s="50"/>
      <c r="E44" s="50"/>
      <c r="F44" s="50"/>
      <c r="G44" s="50" t="s">
        <v>111</v>
      </c>
      <c r="H44" s="51"/>
      <c r="I44" s="51"/>
      <c r="J44" s="51"/>
      <c r="K44" s="51"/>
      <c r="L44" s="51">
        <v>0</v>
      </c>
      <c r="M44" s="51">
        <v>0</v>
      </c>
      <c r="N44" s="51">
        <v>0</v>
      </c>
      <c r="O44" s="51">
        <v>0</v>
      </c>
      <c r="P44" s="51">
        <v>0</v>
      </c>
      <c r="Q44" s="51">
        <v>3986.45</v>
      </c>
      <c r="R44" s="51">
        <v>0</v>
      </c>
      <c r="S44" s="51">
        <v>0</v>
      </c>
      <c r="T44" s="51">
        <v>0</v>
      </c>
      <c r="U44" s="51">
        <v>6572.5</v>
      </c>
      <c r="V44" s="51">
        <v>0</v>
      </c>
      <c r="W44" s="51">
        <v>0</v>
      </c>
      <c r="X44" s="51"/>
      <c r="Y44" s="51">
        <f t="shared" si="9"/>
        <v>10558.95</v>
      </c>
      <c r="Z44" s="51">
        <v>4500</v>
      </c>
      <c r="AA44" s="60">
        <v>5000</v>
      </c>
      <c r="AB44" s="62" t="s">
        <v>210</v>
      </c>
    </row>
    <row r="45" spans="1:28" x14ac:dyDescent="0.3">
      <c r="A45" s="50"/>
      <c r="B45" s="50"/>
      <c r="C45" s="50"/>
      <c r="D45" s="50"/>
      <c r="E45" s="50"/>
      <c r="F45" s="50"/>
      <c r="G45" s="50" t="s">
        <v>243</v>
      </c>
      <c r="H45" s="51"/>
      <c r="I45" s="51"/>
      <c r="J45" s="51"/>
      <c r="K45" s="51"/>
      <c r="L45" s="51">
        <v>0</v>
      </c>
      <c r="M45" s="51">
        <v>0</v>
      </c>
      <c r="N45" s="51">
        <v>0</v>
      </c>
      <c r="O45" s="51">
        <v>0</v>
      </c>
      <c r="P45" s="51">
        <v>0</v>
      </c>
      <c r="Q45" s="51">
        <v>0</v>
      </c>
      <c r="R45" s="51">
        <v>0</v>
      </c>
      <c r="S45" s="51">
        <v>0</v>
      </c>
      <c r="T45" s="51">
        <v>0</v>
      </c>
      <c r="U45" s="51">
        <v>0</v>
      </c>
      <c r="V45" s="51">
        <v>0</v>
      </c>
      <c r="W45" s="51">
        <v>0</v>
      </c>
      <c r="X45" s="51"/>
      <c r="Y45" s="51">
        <f t="shared" si="9"/>
        <v>0</v>
      </c>
      <c r="Z45" s="51">
        <v>5100</v>
      </c>
      <c r="AA45" s="60">
        <v>5500</v>
      </c>
      <c r="AB45" s="62" t="s">
        <v>210</v>
      </c>
    </row>
    <row r="46" spans="1:28" ht="15" thickBot="1" x14ac:dyDescent="0.35">
      <c r="A46" s="50"/>
      <c r="B46" s="50"/>
      <c r="C46" s="50"/>
      <c r="D46" s="50"/>
      <c r="E46" s="50"/>
      <c r="F46" s="50"/>
      <c r="G46" s="50" t="s">
        <v>112</v>
      </c>
      <c r="H46" s="52"/>
      <c r="I46" s="52"/>
      <c r="J46" s="52"/>
      <c r="K46" s="52"/>
      <c r="L46" s="52">
        <v>35.64</v>
      </c>
      <c r="M46" s="52">
        <v>35.64</v>
      </c>
      <c r="N46" s="52">
        <v>35.64</v>
      </c>
      <c r="O46" s="52">
        <v>35.64</v>
      </c>
      <c r="P46" s="52">
        <v>35.64</v>
      </c>
      <c r="Q46" s="52">
        <v>35.64</v>
      </c>
      <c r="R46" s="52">
        <v>35.64</v>
      </c>
      <c r="S46" s="52">
        <v>35.64</v>
      </c>
      <c r="T46" s="52">
        <v>35.64</v>
      </c>
      <c r="U46" s="52">
        <v>35.64</v>
      </c>
      <c r="V46" s="52">
        <v>35.64</v>
      </c>
      <c r="W46" s="52">
        <v>35.64</v>
      </c>
      <c r="X46" s="52"/>
      <c r="Y46" s="52">
        <f t="shared" si="9"/>
        <v>427.68</v>
      </c>
      <c r="Z46" s="52">
        <v>450</v>
      </c>
      <c r="AA46" s="74">
        <v>450</v>
      </c>
      <c r="AB46" s="63"/>
    </row>
    <row r="47" spans="1:28" x14ac:dyDescent="0.3">
      <c r="A47" s="50"/>
      <c r="B47" s="50"/>
      <c r="C47" s="50"/>
      <c r="D47" s="50"/>
      <c r="E47" s="50"/>
      <c r="F47" s="50" t="s">
        <v>113</v>
      </c>
      <c r="G47" s="50"/>
      <c r="H47" s="51"/>
      <c r="I47" s="51"/>
      <c r="J47" s="51"/>
      <c r="K47" s="51"/>
      <c r="L47" s="51">
        <f t="shared" ref="L47:W47" si="10">ROUND(SUM(L41:L46),5)</f>
        <v>8978.1200000000008</v>
      </c>
      <c r="M47" s="51">
        <f t="shared" si="10"/>
        <v>16512.29</v>
      </c>
      <c r="N47" s="51">
        <f t="shared" si="10"/>
        <v>17701.43</v>
      </c>
      <c r="O47" s="51">
        <f t="shared" si="10"/>
        <v>28021.75</v>
      </c>
      <c r="P47" s="51">
        <f t="shared" si="10"/>
        <v>14397.87</v>
      </c>
      <c r="Q47" s="51">
        <f t="shared" si="10"/>
        <v>18445.650000000001</v>
      </c>
      <c r="R47" s="51">
        <f t="shared" si="10"/>
        <v>24734.12</v>
      </c>
      <c r="S47" s="51">
        <f t="shared" si="10"/>
        <v>16782.43</v>
      </c>
      <c r="T47" s="51">
        <f t="shared" si="10"/>
        <v>16904.16</v>
      </c>
      <c r="U47" s="51">
        <f t="shared" si="10"/>
        <v>32009.27</v>
      </c>
      <c r="V47" s="51">
        <f t="shared" si="10"/>
        <v>16878.95</v>
      </c>
      <c r="W47" s="51">
        <f t="shared" si="10"/>
        <v>21379.13</v>
      </c>
      <c r="X47" s="51"/>
      <c r="Y47" s="51">
        <f t="shared" si="9"/>
        <v>232745.17</v>
      </c>
      <c r="Z47" s="51">
        <f>ROUND(SUM(Z41:Z46),5)</f>
        <v>288730</v>
      </c>
      <c r="AA47" s="60">
        <f>ROUND(SUM(AA41:AA46),5)</f>
        <v>300950</v>
      </c>
      <c r="AB47" s="62"/>
    </row>
    <row r="48" spans="1:28" x14ac:dyDescent="0.3">
      <c r="A48" s="50"/>
      <c r="B48" s="50"/>
      <c r="C48" s="50"/>
      <c r="D48" s="50"/>
      <c r="E48" s="50"/>
      <c r="F48" s="50" t="s">
        <v>114</v>
      </c>
      <c r="G48" s="50"/>
      <c r="H48" s="51"/>
      <c r="I48" s="51"/>
      <c r="J48" s="51"/>
      <c r="K48" s="51"/>
      <c r="L48" s="51"/>
      <c r="M48" s="51"/>
      <c r="N48" s="51"/>
      <c r="O48" s="51"/>
      <c r="P48" s="51"/>
      <c r="Q48" s="51"/>
      <c r="R48" s="51"/>
      <c r="S48" s="51"/>
      <c r="T48" s="51"/>
      <c r="U48" s="51"/>
      <c r="V48" s="51"/>
      <c r="W48" s="51"/>
      <c r="X48" s="51"/>
      <c r="Y48" s="51"/>
      <c r="Z48" s="51"/>
      <c r="AA48" s="60"/>
      <c r="AB48" s="62"/>
    </row>
    <row r="49" spans="1:28" x14ac:dyDescent="0.3">
      <c r="A49" s="50"/>
      <c r="B49" s="50"/>
      <c r="C49" s="50"/>
      <c r="D49" s="50"/>
      <c r="E49" s="50"/>
      <c r="F49" s="50"/>
      <c r="G49" s="50" t="s">
        <v>115</v>
      </c>
      <c r="H49" s="51"/>
      <c r="I49" s="51"/>
      <c r="J49" s="51"/>
      <c r="K49" s="51"/>
      <c r="L49" s="51">
        <v>1292.3</v>
      </c>
      <c r="M49" s="51">
        <v>1764.12</v>
      </c>
      <c r="N49" s="51">
        <v>589.02</v>
      </c>
      <c r="O49" s="51">
        <v>2195.9699999999998</v>
      </c>
      <c r="P49" s="51">
        <v>1217.4100000000001</v>
      </c>
      <c r="Q49" s="51">
        <v>1220.48</v>
      </c>
      <c r="R49" s="51">
        <v>1228.23</v>
      </c>
      <c r="S49" s="51">
        <v>1225.46</v>
      </c>
      <c r="T49" s="51">
        <v>1234.52</v>
      </c>
      <c r="U49" s="51">
        <v>1839.28</v>
      </c>
      <c r="V49" s="51">
        <v>1221.78</v>
      </c>
      <c r="W49" s="51">
        <v>1365.34</v>
      </c>
      <c r="X49" s="51"/>
      <c r="Y49" s="51">
        <f>ROUND(SUM(H49:X49),5)</f>
        <v>16393.91</v>
      </c>
      <c r="Z49" s="51">
        <v>16100</v>
      </c>
      <c r="AA49" s="60">
        <v>21000</v>
      </c>
      <c r="AB49" s="62" t="s">
        <v>210</v>
      </c>
    </row>
    <row r="50" spans="1:28" ht="15" thickBot="1" x14ac:dyDescent="0.35">
      <c r="A50" s="50"/>
      <c r="B50" s="50"/>
      <c r="C50" s="50"/>
      <c r="D50" s="50"/>
      <c r="E50" s="50"/>
      <c r="F50" s="50"/>
      <c r="G50" s="50" t="s">
        <v>116</v>
      </c>
      <c r="H50" s="52"/>
      <c r="I50" s="52"/>
      <c r="J50" s="52"/>
      <c r="K50" s="52"/>
      <c r="L50" s="52">
        <v>126.98</v>
      </c>
      <c r="M50" s="52">
        <v>589.03</v>
      </c>
      <c r="N50" s="52">
        <v>-589.03</v>
      </c>
      <c r="O50" s="52">
        <v>0</v>
      </c>
      <c r="P50" s="52">
        <v>0</v>
      </c>
      <c r="Q50" s="52">
        <v>0</v>
      </c>
      <c r="R50" s="52">
        <v>0</v>
      </c>
      <c r="S50" s="52">
        <v>0</v>
      </c>
      <c r="T50" s="52">
        <v>0</v>
      </c>
      <c r="U50" s="52">
        <v>0</v>
      </c>
      <c r="V50" s="52">
        <v>0</v>
      </c>
      <c r="W50" s="52">
        <v>-126.98</v>
      </c>
      <c r="X50" s="52"/>
      <c r="Y50" s="52">
        <f>ROUND(SUM(H50:X50),5)</f>
        <v>0</v>
      </c>
      <c r="Z50" s="52">
        <v>0</v>
      </c>
      <c r="AA50" s="59">
        <v>0</v>
      </c>
      <c r="AB50" s="63"/>
    </row>
    <row r="51" spans="1:28" x14ac:dyDescent="0.3">
      <c r="A51" s="50"/>
      <c r="B51" s="50"/>
      <c r="C51" s="50"/>
      <c r="D51" s="50"/>
      <c r="E51" s="50"/>
      <c r="F51" s="50" t="s">
        <v>117</v>
      </c>
      <c r="G51" s="50"/>
      <c r="H51" s="51"/>
      <c r="I51" s="51"/>
      <c r="J51" s="51"/>
      <c r="K51" s="51"/>
      <c r="L51" s="51">
        <f t="shared" ref="L51:W51" si="11">ROUND(SUM(L48:L50),5)</f>
        <v>1419.28</v>
      </c>
      <c r="M51" s="51">
        <f t="shared" si="11"/>
        <v>2353.15</v>
      </c>
      <c r="N51" s="51">
        <f t="shared" si="11"/>
        <v>-0.01</v>
      </c>
      <c r="O51" s="51">
        <f t="shared" si="11"/>
        <v>2195.9699999999998</v>
      </c>
      <c r="P51" s="51">
        <f t="shared" si="11"/>
        <v>1217.4100000000001</v>
      </c>
      <c r="Q51" s="51">
        <f t="shared" si="11"/>
        <v>1220.48</v>
      </c>
      <c r="R51" s="51">
        <f t="shared" si="11"/>
        <v>1228.23</v>
      </c>
      <c r="S51" s="51">
        <f t="shared" si="11"/>
        <v>1225.46</v>
      </c>
      <c r="T51" s="51">
        <f t="shared" si="11"/>
        <v>1234.52</v>
      </c>
      <c r="U51" s="51">
        <f t="shared" si="11"/>
        <v>1839.28</v>
      </c>
      <c r="V51" s="51">
        <f t="shared" si="11"/>
        <v>1221.78</v>
      </c>
      <c r="W51" s="51">
        <f t="shared" si="11"/>
        <v>1238.3599999999999</v>
      </c>
      <c r="X51" s="51"/>
      <c r="Y51" s="51">
        <f>ROUND(SUM(H51:X51),5)</f>
        <v>16393.91</v>
      </c>
      <c r="Z51" s="51">
        <f>ROUND(SUM(Z48:Z50),5)</f>
        <v>16100</v>
      </c>
      <c r="AA51" s="60">
        <f>ROUND(SUM(AA48:AA50),5)</f>
        <v>21000</v>
      </c>
      <c r="AB51" s="62"/>
    </row>
    <row r="52" spans="1:28" x14ac:dyDescent="0.3">
      <c r="A52" s="50"/>
      <c r="B52" s="50"/>
      <c r="C52" s="50"/>
      <c r="D52" s="50"/>
      <c r="E52" s="50"/>
      <c r="F52" s="50" t="s">
        <v>118</v>
      </c>
      <c r="G52" s="50"/>
      <c r="H52" s="51"/>
      <c r="I52" s="51"/>
      <c r="J52" s="51"/>
      <c r="K52" s="51"/>
      <c r="L52" s="51"/>
      <c r="M52" s="51"/>
      <c r="N52" s="51"/>
      <c r="O52" s="51"/>
      <c r="P52" s="51"/>
      <c r="Q52" s="51"/>
      <c r="R52" s="51"/>
      <c r="S52" s="51"/>
      <c r="T52" s="51"/>
      <c r="U52" s="51"/>
      <c r="V52" s="51"/>
      <c r="W52" s="51"/>
      <c r="X52" s="51"/>
      <c r="Y52" s="51"/>
      <c r="Z52" s="51"/>
      <c r="AA52" s="60"/>
      <c r="AB52" s="62"/>
    </row>
    <row r="53" spans="1:28" ht="21.6" x14ac:dyDescent="0.3">
      <c r="A53" s="50"/>
      <c r="B53" s="50"/>
      <c r="C53" s="50"/>
      <c r="D53" s="50"/>
      <c r="E53" s="50"/>
      <c r="F53" s="50"/>
      <c r="G53" s="50" t="s">
        <v>119</v>
      </c>
      <c r="H53" s="51"/>
      <c r="I53" s="51"/>
      <c r="J53" s="51"/>
      <c r="K53" s="51"/>
      <c r="L53" s="51">
        <v>559.08000000000004</v>
      </c>
      <c r="M53" s="51">
        <v>1068.06</v>
      </c>
      <c r="N53" s="51">
        <v>1141.78</v>
      </c>
      <c r="O53" s="51">
        <v>1828.14</v>
      </c>
      <c r="P53" s="51">
        <v>890.47</v>
      </c>
      <c r="Q53" s="51">
        <v>1187.93</v>
      </c>
      <c r="R53" s="51">
        <v>1531.32</v>
      </c>
      <c r="S53" s="51">
        <v>1084.8</v>
      </c>
      <c r="T53" s="51">
        <v>1092.3599999999999</v>
      </c>
      <c r="U53" s="51">
        <v>2075.37</v>
      </c>
      <c r="V53" s="51">
        <v>1044.3</v>
      </c>
      <c r="W53" s="51">
        <v>1411.65</v>
      </c>
      <c r="X53" s="51"/>
      <c r="Y53" s="51">
        <f>ROUND(SUM(H53:X53),5)</f>
        <v>14915.26</v>
      </c>
      <c r="Z53" s="51">
        <v>19000</v>
      </c>
      <c r="AA53" s="73">
        <f>ROUND((AA42+AA44+AA45+AA73)*0.062,0)</f>
        <v>16849</v>
      </c>
      <c r="AB53" s="62" t="s">
        <v>211</v>
      </c>
    </row>
    <row r="54" spans="1:28" ht="22.2" thickBot="1" x14ac:dyDescent="0.35">
      <c r="A54" s="50"/>
      <c r="B54" s="50"/>
      <c r="C54" s="50"/>
      <c r="D54" s="50"/>
      <c r="E54" s="50"/>
      <c r="F54" s="50"/>
      <c r="G54" s="50" t="s">
        <v>120</v>
      </c>
      <c r="H54" s="52"/>
      <c r="I54" s="52"/>
      <c r="J54" s="52"/>
      <c r="K54" s="52"/>
      <c r="L54" s="52">
        <v>130.76</v>
      </c>
      <c r="M54" s="52">
        <v>249.81</v>
      </c>
      <c r="N54" s="52">
        <v>267.06</v>
      </c>
      <c r="O54" s="52">
        <v>427.6</v>
      </c>
      <c r="P54" s="52">
        <v>208.26</v>
      </c>
      <c r="Q54" s="52">
        <v>277.83999999999997</v>
      </c>
      <c r="R54" s="52">
        <v>358.11</v>
      </c>
      <c r="S54" s="52">
        <v>253.72</v>
      </c>
      <c r="T54" s="52">
        <v>255.51</v>
      </c>
      <c r="U54" s="52">
        <v>485.42</v>
      </c>
      <c r="V54" s="52">
        <v>244.22</v>
      </c>
      <c r="W54" s="52">
        <v>330.2</v>
      </c>
      <c r="X54" s="52"/>
      <c r="Y54" s="52">
        <f>ROUND(SUM(H54:X54),5)</f>
        <v>3488.51</v>
      </c>
      <c r="Z54" s="52">
        <v>4000</v>
      </c>
      <c r="AA54" s="74">
        <f>ROUND((AA42+AA44+AA45+AA73)*0.0145,0)</f>
        <v>3940</v>
      </c>
      <c r="AB54" s="63" t="s">
        <v>211</v>
      </c>
    </row>
    <row r="55" spans="1:28" x14ac:dyDescent="0.3">
      <c r="A55" s="50"/>
      <c r="B55" s="50"/>
      <c r="C55" s="50"/>
      <c r="D55" s="50"/>
      <c r="E55" s="50"/>
      <c r="F55" s="50" t="s">
        <v>121</v>
      </c>
      <c r="G55" s="50"/>
      <c r="H55" s="51"/>
      <c r="I55" s="51"/>
      <c r="J55" s="51"/>
      <c r="K55" s="51"/>
      <c r="L55" s="51">
        <f t="shared" ref="L55:W55" si="12">ROUND(SUM(L52:L54),5)</f>
        <v>689.84</v>
      </c>
      <c r="M55" s="51">
        <f t="shared" si="12"/>
        <v>1317.87</v>
      </c>
      <c r="N55" s="51">
        <f t="shared" si="12"/>
        <v>1408.84</v>
      </c>
      <c r="O55" s="51">
        <f t="shared" si="12"/>
        <v>2255.7399999999998</v>
      </c>
      <c r="P55" s="51">
        <f t="shared" si="12"/>
        <v>1098.73</v>
      </c>
      <c r="Q55" s="51">
        <f t="shared" si="12"/>
        <v>1465.77</v>
      </c>
      <c r="R55" s="51">
        <f t="shared" si="12"/>
        <v>1889.43</v>
      </c>
      <c r="S55" s="51">
        <f t="shared" si="12"/>
        <v>1338.52</v>
      </c>
      <c r="T55" s="51">
        <f t="shared" si="12"/>
        <v>1347.87</v>
      </c>
      <c r="U55" s="51">
        <f t="shared" si="12"/>
        <v>2560.79</v>
      </c>
      <c r="V55" s="51">
        <f t="shared" si="12"/>
        <v>1288.52</v>
      </c>
      <c r="W55" s="51">
        <f t="shared" si="12"/>
        <v>1741.85</v>
      </c>
      <c r="X55" s="51"/>
      <c r="Y55" s="51">
        <f>ROUND(SUM(H55:X55),5)</f>
        <v>18403.77</v>
      </c>
      <c r="Z55" s="51">
        <f>ROUND(SUM(Z52:Z54),5)</f>
        <v>23000</v>
      </c>
      <c r="AA55" s="60">
        <f>ROUND(SUM(AA52:AA54),5)</f>
        <v>20789</v>
      </c>
      <c r="AB55" s="62"/>
    </row>
    <row r="56" spans="1:28" x14ac:dyDescent="0.3">
      <c r="A56" s="50"/>
      <c r="B56" s="50"/>
      <c r="C56" s="50"/>
      <c r="D56" s="50"/>
      <c r="E56" s="50"/>
      <c r="F56" s="50" t="s">
        <v>122</v>
      </c>
      <c r="G56" s="50"/>
      <c r="H56" s="51"/>
      <c r="I56" s="51"/>
      <c r="J56" s="51"/>
      <c r="K56" s="51"/>
      <c r="L56" s="51"/>
      <c r="M56" s="51"/>
      <c r="N56" s="51"/>
      <c r="O56" s="51"/>
      <c r="P56" s="51"/>
      <c r="Q56" s="51"/>
      <c r="R56" s="51"/>
      <c r="S56" s="51"/>
      <c r="T56" s="51"/>
      <c r="U56" s="51"/>
      <c r="V56" s="51"/>
      <c r="W56" s="51"/>
      <c r="X56" s="51"/>
      <c r="Y56" s="51"/>
      <c r="Z56" s="51"/>
      <c r="AA56" s="60"/>
      <c r="AB56" s="62"/>
    </row>
    <row r="57" spans="1:28" x14ac:dyDescent="0.3">
      <c r="A57" s="50"/>
      <c r="B57" s="50"/>
      <c r="C57" s="50"/>
      <c r="D57" s="50"/>
      <c r="E57" s="50"/>
      <c r="F57" s="50"/>
      <c r="G57" s="50" t="s">
        <v>123</v>
      </c>
      <c r="H57" s="51"/>
      <c r="I57" s="51"/>
      <c r="J57" s="51"/>
      <c r="K57" s="51"/>
      <c r="L57" s="51">
        <v>3878.65</v>
      </c>
      <c r="M57" s="51">
        <v>3212.66</v>
      </c>
      <c r="N57" s="51">
        <v>0</v>
      </c>
      <c r="O57" s="51">
        <v>3212.66</v>
      </c>
      <c r="P57" s="51">
        <v>3212.66</v>
      </c>
      <c r="Q57" s="51">
        <v>3212.66</v>
      </c>
      <c r="R57" s="51">
        <v>3254.09</v>
      </c>
      <c r="S57" s="51">
        <v>3254.09</v>
      </c>
      <c r="T57" s="51">
        <v>4596.99</v>
      </c>
      <c r="U57" s="51">
        <v>3925.54</v>
      </c>
      <c r="V57" s="51">
        <v>3925.54</v>
      </c>
      <c r="W57" s="51">
        <v>8800.1</v>
      </c>
      <c r="X57" s="51"/>
      <c r="Y57" s="51">
        <f>ROUND(SUM(H57:X57),5)</f>
        <v>44485.64</v>
      </c>
      <c r="Z57" s="51">
        <v>60000</v>
      </c>
      <c r="AA57" s="60">
        <v>47000</v>
      </c>
      <c r="AB57" s="62" t="s">
        <v>210</v>
      </c>
    </row>
    <row r="58" spans="1:28" x14ac:dyDescent="0.3">
      <c r="A58" s="50"/>
      <c r="B58" s="50"/>
      <c r="C58" s="50"/>
      <c r="D58" s="50"/>
      <c r="E58" s="50"/>
      <c r="F58" s="50"/>
      <c r="G58" s="50" t="s">
        <v>124</v>
      </c>
      <c r="H58" s="51"/>
      <c r="I58" s="51"/>
      <c r="J58" s="51"/>
      <c r="K58" s="51"/>
      <c r="L58" s="51">
        <v>46.72</v>
      </c>
      <c r="M58" s="51">
        <v>40.33</v>
      </c>
      <c r="N58" s="51">
        <v>40.33</v>
      </c>
      <c r="O58" s="51">
        <v>40.33</v>
      </c>
      <c r="P58" s="51">
        <v>40.33</v>
      </c>
      <c r="Q58" s="51">
        <v>40.33</v>
      </c>
      <c r="R58" s="51">
        <v>49.23</v>
      </c>
      <c r="S58" s="51">
        <v>0</v>
      </c>
      <c r="T58" s="51">
        <v>98.46</v>
      </c>
      <c r="U58" s="51">
        <v>49.23</v>
      </c>
      <c r="V58" s="51">
        <v>49.23</v>
      </c>
      <c r="W58" s="51">
        <v>112</v>
      </c>
      <c r="X58" s="51"/>
      <c r="Y58" s="51">
        <f>ROUND(SUM(H58:X58),5)</f>
        <v>606.52</v>
      </c>
      <c r="Z58" s="51">
        <v>850</v>
      </c>
      <c r="AA58" s="60">
        <v>800</v>
      </c>
      <c r="AB58" s="62" t="s">
        <v>210</v>
      </c>
    </row>
    <row r="59" spans="1:28" ht="15" thickBot="1" x14ac:dyDescent="0.35">
      <c r="A59" s="50"/>
      <c r="B59" s="50"/>
      <c r="C59" s="50"/>
      <c r="D59" s="50"/>
      <c r="E59" s="50"/>
      <c r="F59" s="50"/>
      <c r="G59" s="50" t="s">
        <v>125</v>
      </c>
      <c r="H59" s="52"/>
      <c r="I59" s="52"/>
      <c r="J59" s="52"/>
      <c r="K59" s="52"/>
      <c r="L59" s="52">
        <v>332.36</v>
      </c>
      <c r="M59" s="52">
        <v>272.48</v>
      </c>
      <c r="N59" s="52">
        <v>272.48</v>
      </c>
      <c r="O59" s="52">
        <v>272.48</v>
      </c>
      <c r="P59" s="52">
        <v>272.48</v>
      </c>
      <c r="Q59" s="52">
        <v>272.48</v>
      </c>
      <c r="R59" s="52">
        <v>332.36</v>
      </c>
      <c r="S59" s="52">
        <v>0</v>
      </c>
      <c r="T59" s="52">
        <v>664.72</v>
      </c>
      <c r="U59" s="52">
        <v>332.36</v>
      </c>
      <c r="V59" s="52">
        <v>0</v>
      </c>
      <c r="W59" s="52">
        <v>429.76</v>
      </c>
      <c r="X59" s="52"/>
      <c r="Y59" s="52">
        <f>ROUND(SUM(H59:X59),5)</f>
        <v>3453.96</v>
      </c>
      <c r="Z59" s="52">
        <v>4100</v>
      </c>
      <c r="AA59" s="59">
        <v>3200</v>
      </c>
      <c r="AB59" s="63" t="s">
        <v>210</v>
      </c>
    </row>
    <row r="60" spans="1:28" x14ac:dyDescent="0.3">
      <c r="A60" s="50"/>
      <c r="B60" s="50"/>
      <c r="C60" s="50"/>
      <c r="D60" s="50"/>
      <c r="E60" s="50"/>
      <c r="F60" s="50" t="s">
        <v>126</v>
      </c>
      <c r="G60" s="50"/>
      <c r="H60" s="51"/>
      <c r="I60" s="51"/>
      <c r="J60" s="51"/>
      <c r="K60" s="51"/>
      <c r="L60" s="51">
        <f t="shared" ref="L60:W60" si="13">ROUND(SUM(L56:L59),5)</f>
        <v>4257.7299999999996</v>
      </c>
      <c r="M60" s="51">
        <f t="shared" si="13"/>
        <v>3525.47</v>
      </c>
      <c r="N60" s="51">
        <f t="shared" si="13"/>
        <v>312.81</v>
      </c>
      <c r="O60" s="51">
        <f t="shared" si="13"/>
        <v>3525.47</v>
      </c>
      <c r="P60" s="51">
        <f t="shared" si="13"/>
        <v>3525.47</v>
      </c>
      <c r="Q60" s="51">
        <f t="shared" si="13"/>
        <v>3525.47</v>
      </c>
      <c r="R60" s="51">
        <f t="shared" si="13"/>
        <v>3635.68</v>
      </c>
      <c r="S60" s="51">
        <f t="shared" si="13"/>
        <v>3254.09</v>
      </c>
      <c r="T60" s="51">
        <f t="shared" si="13"/>
        <v>5360.17</v>
      </c>
      <c r="U60" s="51">
        <f t="shared" si="13"/>
        <v>4307.13</v>
      </c>
      <c r="V60" s="51">
        <f t="shared" si="13"/>
        <v>3974.77</v>
      </c>
      <c r="W60" s="51">
        <f t="shared" si="13"/>
        <v>9341.86</v>
      </c>
      <c r="X60" s="51"/>
      <c r="Y60" s="51">
        <f>ROUND(SUM(H60:X60),5)</f>
        <v>48546.12</v>
      </c>
      <c r="Z60" s="51">
        <f>ROUND(SUM(Z56:Z59),5)</f>
        <v>64950</v>
      </c>
      <c r="AA60" s="60">
        <f>ROUND(SUM(AA56:AA59),5)</f>
        <v>51000</v>
      </c>
      <c r="AB60" s="62"/>
    </row>
    <row r="61" spans="1:28" x14ac:dyDescent="0.3">
      <c r="A61" s="50"/>
      <c r="B61" s="50"/>
      <c r="C61" s="50"/>
      <c r="D61" s="50"/>
      <c r="E61" s="50"/>
      <c r="F61" s="50" t="s">
        <v>127</v>
      </c>
      <c r="G61" s="50"/>
      <c r="H61" s="51"/>
      <c r="I61" s="51"/>
      <c r="J61" s="51"/>
      <c r="K61" s="51"/>
      <c r="L61" s="51"/>
      <c r="M61" s="51"/>
      <c r="N61" s="51"/>
      <c r="O61" s="51"/>
      <c r="P61" s="51"/>
      <c r="Q61" s="51"/>
      <c r="R61" s="51"/>
      <c r="S61" s="51"/>
      <c r="T61" s="51"/>
      <c r="U61" s="51"/>
      <c r="V61" s="51"/>
      <c r="W61" s="51"/>
      <c r="X61" s="51"/>
      <c r="Y61" s="51"/>
      <c r="Z61" s="51"/>
      <c r="AA61" s="60"/>
      <c r="AB61" s="62"/>
    </row>
    <row r="62" spans="1:28" ht="31.8" x14ac:dyDescent="0.3">
      <c r="A62" s="50"/>
      <c r="B62" s="50"/>
      <c r="C62" s="50"/>
      <c r="D62" s="50"/>
      <c r="E62" s="50"/>
      <c r="F62" s="50"/>
      <c r="G62" s="50" t="s">
        <v>128</v>
      </c>
      <c r="H62" s="51"/>
      <c r="I62" s="51"/>
      <c r="J62" s="51"/>
      <c r="K62" s="51"/>
      <c r="L62" s="51">
        <v>1042.3699999999999</v>
      </c>
      <c r="M62" s="51">
        <v>1042.3699999999999</v>
      </c>
      <c r="N62" s="51">
        <v>3266.71</v>
      </c>
      <c r="O62" s="51">
        <v>1042.3699999999999</v>
      </c>
      <c r="P62" s="51">
        <v>1042.3699999999999</v>
      </c>
      <c r="Q62" s="51">
        <v>1042.3699999999999</v>
      </c>
      <c r="R62" s="51">
        <v>1042.3699999999999</v>
      </c>
      <c r="S62" s="51">
        <v>1042.3699999999999</v>
      </c>
      <c r="T62" s="51">
        <v>1042.3699999999999</v>
      </c>
      <c r="U62" s="51">
        <v>1042.3699999999999</v>
      </c>
      <c r="V62" s="51">
        <v>1042.3699999999999</v>
      </c>
      <c r="W62" s="51">
        <v>1590.51</v>
      </c>
      <c r="X62" s="51"/>
      <c r="Y62" s="51">
        <f>ROUND(SUM(H62:X62),5)</f>
        <v>15280.92</v>
      </c>
      <c r="Z62" s="51">
        <v>17000</v>
      </c>
      <c r="AA62" s="60">
        <v>22000</v>
      </c>
      <c r="AB62" s="62" t="s">
        <v>263</v>
      </c>
    </row>
    <row r="63" spans="1:28" x14ac:dyDescent="0.3">
      <c r="A63" s="50"/>
      <c r="B63" s="50"/>
      <c r="C63" s="50"/>
      <c r="D63" s="50"/>
      <c r="E63" s="50"/>
      <c r="F63" s="50"/>
      <c r="G63" s="50" t="s">
        <v>202</v>
      </c>
      <c r="H63" s="51"/>
      <c r="I63" s="51"/>
      <c r="J63" s="51"/>
      <c r="K63" s="51"/>
      <c r="L63" s="51">
        <v>0</v>
      </c>
      <c r="M63" s="51">
        <v>0</v>
      </c>
      <c r="N63" s="51">
        <v>0</v>
      </c>
      <c r="O63" s="51">
        <v>0</v>
      </c>
      <c r="P63" s="51">
        <v>0</v>
      </c>
      <c r="Q63" s="51">
        <v>0</v>
      </c>
      <c r="R63" s="51">
        <v>0</v>
      </c>
      <c r="S63" s="51">
        <v>0</v>
      </c>
      <c r="T63" s="51">
        <v>0</v>
      </c>
      <c r="U63" s="51">
        <v>0</v>
      </c>
      <c r="V63" s="51">
        <v>0</v>
      </c>
      <c r="W63" s="51">
        <v>0</v>
      </c>
      <c r="X63" s="51"/>
      <c r="Y63" s="51">
        <f>ROUND(SUM(H63:X63),5)</f>
        <v>0</v>
      </c>
      <c r="Z63" s="51">
        <v>1600</v>
      </c>
      <c r="AA63" s="73">
        <v>1600</v>
      </c>
      <c r="AB63" s="62"/>
    </row>
    <row r="64" spans="1:28" ht="15" thickBot="1" x14ac:dyDescent="0.35">
      <c r="A64" s="50"/>
      <c r="B64" s="50"/>
      <c r="C64" s="50"/>
      <c r="D64" s="50"/>
      <c r="E64" s="50"/>
      <c r="F64" s="50"/>
      <c r="G64" s="50" t="s">
        <v>129</v>
      </c>
      <c r="H64" s="51"/>
      <c r="I64" s="51"/>
      <c r="J64" s="51"/>
      <c r="K64" s="51"/>
      <c r="L64" s="51">
        <v>3.07</v>
      </c>
      <c r="M64" s="51">
        <v>24</v>
      </c>
      <c r="N64" s="51">
        <v>24</v>
      </c>
      <c r="O64" s="51">
        <v>48</v>
      </c>
      <c r="P64" s="51">
        <v>0</v>
      </c>
      <c r="Q64" s="51">
        <v>24</v>
      </c>
      <c r="R64" s="51">
        <v>426.54</v>
      </c>
      <c r="S64" s="51">
        <v>254.93</v>
      </c>
      <c r="T64" s="51">
        <v>153.99</v>
      </c>
      <c r="U64" s="51">
        <v>94.54</v>
      </c>
      <c r="V64" s="51">
        <v>0</v>
      </c>
      <c r="W64" s="51">
        <v>44.93</v>
      </c>
      <c r="X64" s="51"/>
      <c r="Y64" s="51">
        <f>ROUND(SUM(H64:X64),5)</f>
        <v>1098</v>
      </c>
      <c r="Z64" s="51">
        <v>2000</v>
      </c>
      <c r="AA64" s="73">
        <v>2000</v>
      </c>
      <c r="AB64" s="62"/>
    </row>
    <row r="65" spans="1:28" ht="15" thickBot="1" x14ac:dyDescent="0.35">
      <c r="A65" s="50"/>
      <c r="B65" s="50"/>
      <c r="C65" s="50"/>
      <c r="D65" s="50"/>
      <c r="E65" s="50"/>
      <c r="F65" s="50" t="s">
        <v>130</v>
      </c>
      <c r="G65" s="50"/>
      <c r="H65" s="53"/>
      <c r="I65" s="53"/>
      <c r="J65" s="53"/>
      <c r="K65" s="53"/>
      <c r="L65" s="53">
        <f t="shared" ref="L65:W65" si="14">ROUND(SUM(L61:L64),5)</f>
        <v>1045.44</v>
      </c>
      <c r="M65" s="53">
        <f t="shared" si="14"/>
        <v>1066.3699999999999</v>
      </c>
      <c r="N65" s="53">
        <f t="shared" si="14"/>
        <v>3290.71</v>
      </c>
      <c r="O65" s="53">
        <f t="shared" si="14"/>
        <v>1090.3699999999999</v>
      </c>
      <c r="P65" s="53">
        <f t="shared" si="14"/>
        <v>1042.3699999999999</v>
      </c>
      <c r="Q65" s="53">
        <f t="shared" si="14"/>
        <v>1066.3699999999999</v>
      </c>
      <c r="R65" s="53">
        <f t="shared" si="14"/>
        <v>1468.91</v>
      </c>
      <c r="S65" s="53">
        <f t="shared" si="14"/>
        <v>1297.3</v>
      </c>
      <c r="T65" s="53">
        <f t="shared" si="14"/>
        <v>1196.3599999999999</v>
      </c>
      <c r="U65" s="53">
        <f t="shared" si="14"/>
        <v>1136.9100000000001</v>
      </c>
      <c r="V65" s="53">
        <f t="shared" si="14"/>
        <v>1042.3699999999999</v>
      </c>
      <c r="W65" s="53">
        <f t="shared" si="14"/>
        <v>1635.44</v>
      </c>
      <c r="X65" s="53"/>
      <c r="Y65" s="53">
        <f>ROUND(SUM(H65:X65),5)</f>
        <v>16378.92</v>
      </c>
      <c r="Z65" s="53">
        <f>ROUND(SUM(Z61:Z64),5)</f>
        <v>20600</v>
      </c>
      <c r="AA65" s="78">
        <f>ROUND(SUM(AA61:AA64),5)</f>
        <v>25600</v>
      </c>
      <c r="AB65" s="64"/>
    </row>
    <row r="66" spans="1:28" x14ac:dyDescent="0.3">
      <c r="A66" s="50"/>
      <c r="B66" s="50"/>
      <c r="C66" s="50"/>
      <c r="D66" s="50"/>
      <c r="E66" s="50" t="s">
        <v>131</v>
      </c>
      <c r="F66" s="50"/>
      <c r="G66" s="50"/>
      <c r="H66" s="51"/>
      <c r="I66" s="51"/>
      <c r="J66" s="51"/>
      <c r="K66" s="51"/>
      <c r="L66" s="51">
        <f t="shared" ref="L66:W66" si="15">ROUND(L40+L47+L51+L55+L60+L65,5)</f>
        <v>16390.41</v>
      </c>
      <c r="M66" s="51">
        <f t="shared" si="15"/>
        <v>24775.15</v>
      </c>
      <c r="N66" s="51">
        <f t="shared" si="15"/>
        <v>22713.78</v>
      </c>
      <c r="O66" s="51">
        <f t="shared" si="15"/>
        <v>37089.300000000003</v>
      </c>
      <c r="P66" s="51">
        <f t="shared" si="15"/>
        <v>21281.85</v>
      </c>
      <c r="Q66" s="51">
        <f t="shared" si="15"/>
        <v>25723.74</v>
      </c>
      <c r="R66" s="51">
        <f t="shared" si="15"/>
        <v>32956.370000000003</v>
      </c>
      <c r="S66" s="51">
        <f t="shared" si="15"/>
        <v>23897.8</v>
      </c>
      <c r="T66" s="51">
        <f t="shared" si="15"/>
        <v>26043.08</v>
      </c>
      <c r="U66" s="51">
        <f t="shared" si="15"/>
        <v>41853.379999999997</v>
      </c>
      <c r="V66" s="51">
        <f t="shared" si="15"/>
        <v>24406.39</v>
      </c>
      <c r="W66" s="51">
        <f t="shared" si="15"/>
        <v>35336.639999999999</v>
      </c>
      <c r="X66" s="51"/>
      <c r="Y66" s="51">
        <f>ROUND(SUM(H66:X66),5)</f>
        <v>332467.89</v>
      </c>
      <c r="Z66" s="51">
        <f>ROUND(Z40+Z47+Z51+Z55+Z60+Z65,5)</f>
        <v>413380</v>
      </c>
      <c r="AA66" s="60">
        <f>ROUND(AA40+AA47+AA51+AA55+AA60+AA65,5)</f>
        <v>419339</v>
      </c>
      <c r="AB66" s="62"/>
    </row>
    <row r="67" spans="1:28" x14ac:dyDescent="0.3">
      <c r="A67" s="50"/>
      <c r="B67" s="50"/>
      <c r="C67" s="50"/>
      <c r="D67" s="50"/>
      <c r="E67" s="50" t="s">
        <v>132</v>
      </c>
      <c r="F67" s="50"/>
      <c r="G67" s="50"/>
      <c r="H67" s="51"/>
      <c r="I67" s="51"/>
      <c r="J67" s="51"/>
      <c r="K67" s="51"/>
      <c r="L67" s="51"/>
      <c r="M67" s="51"/>
      <c r="N67" s="51"/>
      <c r="O67" s="51"/>
      <c r="P67" s="51"/>
      <c r="Q67" s="51"/>
      <c r="R67" s="51"/>
      <c r="S67" s="51"/>
      <c r="T67" s="51"/>
      <c r="U67" s="51"/>
      <c r="V67" s="51"/>
      <c r="W67" s="51"/>
      <c r="X67" s="51"/>
      <c r="Y67" s="51"/>
      <c r="Z67" s="51"/>
      <c r="AA67" s="60"/>
      <c r="AB67" s="62"/>
    </row>
    <row r="68" spans="1:28" x14ac:dyDescent="0.3">
      <c r="A68" s="50"/>
      <c r="B68" s="50"/>
      <c r="C68" s="50"/>
      <c r="D68" s="50"/>
      <c r="E68" s="50"/>
      <c r="F68" s="50" t="s">
        <v>133</v>
      </c>
      <c r="G68" s="50"/>
      <c r="H68" s="51"/>
      <c r="I68" s="51"/>
      <c r="J68" s="51"/>
      <c r="K68" s="51"/>
      <c r="L68" s="51"/>
      <c r="M68" s="51"/>
      <c r="N68" s="51"/>
      <c r="O68" s="51"/>
      <c r="P68" s="51"/>
      <c r="Q68" s="51"/>
      <c r="R68" s="51"/>
      <c r="S68" s="51"/>
      <c r="T68" s="51"/>
      <c r="U68" s="51"/>
      <c r="V68" s="51"/>
      <c r="W68" s="51"/>
      <c r="X68" s="51"/>
      <c r="Y68" s="51"/>
      <c r="Z68" s="51"/>
      <c r="AA68" s="60"/>
      <c r="AB68" s="62"/>
    </row>
    <row r="69" spans="1:28" x14ac:dyDescent="0.3">
      <c r="A69" s="50"/>
      <c r="B69" s="50"/>
      <c r="C69" s="50"/>
      <c r="D69" s="50"/>
      <c r="E69" s="50"/>
      <c r="F69" s="50"/>
      <c r="G69" s="50" t="s">
        <v>134</v>
      </c>
      <c r="H69" s="51"/>
      <c r="I69" s="51"/>
      <c r="J69" s="51"/>
      <c r="K69" s="51"/>
      <c r="L69" s="51">
        <v>265.27999999999997</v>
      </c>
      <c r="M69" s="51">
        <v>329.08</v>
      </c>
      <c r="N69" s="51">
        <v>297.18</v>
      </c>
      <c r="O69" s="51">
        <v>297.18</v>
      </c>
      <c r="P69" s="51">
        <v>297.18</v>
      </c>
      <c r="Q69" s="51">
        <v>342.55</v>
      </c>
      <c r="R69" s="51">
        <v>336.79</v>
      </c>
      <c r="S69" s="51">
        <v>336.79</v>
      </c>
      <c r="T69" s="51">
        <v>336.79</v>
      </c>
      <c r="U69" s="51">
        <v>336.79</v>
      </c>
      <c r="V69" s="51">
        <v>336.79</v>
      </c>
      <c r="W69" s="51">
        <v>336.79</v>
      </c>
      <c r="X69" s="51"/>
      <c r="Y69" s="51">
        <f>ROUND(SUM(H69:X69),5)</f>
        <v>3849.19</v>
      </c>
      <c r="Z69" s="51">
        <v>3300</v>
      </c>
      <c r="AA69" s="73">
        <v>4100</v>
      </c>
      <c r="AB69" s="62" t="s">
        <v>256</v>
      </c>
    </row>
    <row r="70" spans="1:28" ht="15" thickBot="1" x14ac:dyDescent="0.35">
      <c r="A70" s="50"/>
      <c r="B70" s="50"/>
      <c r="C70" s="50"/>
      <c r="D70" s="50"/>
      <c r="E70" s="50"/>
      <c r="F70" s="50"/>
      <c r="G70" s="50" t="s">
        <v>135</v>
      </c>
      <c r="H70" s="52"/>
      <c r="I70" s="52"/>
      <c r="J70" s="52"/>
      <c r="K70" s="52"/>
      <c r="L70" s="52">
        <v>0</v>
      </c>
      <c r="M70" s="52">
        <v>563.13</v>
      </c>
      <c r="N70" s="52">
        <v>558</v>
      </c>
      <c r="O70" s="52">
        <v>564.51</v>
      </c>
      <c r="P70" s="52">
        <v>381.22</v>
      </c>
      <c r="Q70" s="52">
        <v>394.29</v>
      </c>
      <c r="R70" s="52">
        <v>348.74</v>
      </c>
      <c r="S70" s="52">
        <v>330.04</v>
      </c>
      <c r="T70" s="52">
        <v>387.21</v>
      </c>
      <c r="U70" s="52">
        <v>320.44</v>
      </c>
      <c r="V70" s="52">
        <v>448.73</v>
      </c>
      <c r="W70" s="52">
        <v>490.16</v>
      </c>
      <c r="X70" s="52"/>
      <c r="Y70" s="52">
        <f>ROUND(SUM(H70:X70),5)</f>
        <v>4786.47</v>
      </c>
      <c r="Z70" s="52">
        <v>5000</v>
      </c>
      <c r="AA70" s="74">
        <v>5500</v>
      </c>
      <c r="AB70" s="63"/>
    </row>
    <row r="71" spans="1:28" x14ac:dyDescent="0.3">
      <c r="A71" s="50"/>
      <c r="B71" s="50"/>
      <c r="C71" s="50"/>
      <c r="D71" s="50"/>
      <c r="E71" s="50"/>
      <c r="F71" s="50" t="s">
        <v>136</v>
      </c>
      <c r="G71" s="50"/>
      <c r="H71" s="51"/>
      <c r="I71" s="51"/>
      <c r="J71" s="51"/>
      <c r="K71" s="51"/>
      <c r="L71" s="51">
        <f t="shared" ref="L71:W71" si="16">ROUND(SUM(L68:L70),5)</f>
        <v>265.27999999999997</v>
      </c>
      <c r="M71" s="51">
        <f t="shared" si="16"/>
        <v>892.21</v>
      </c>
      <c r="N71" s="51">
        <f t="shared" si="16"/>
        <v>855.18</v>
      </c>
      <c r="O71" s="51">
        <f t="shared" si="16"/>
        <v>861.69</v>
      </c>
      <c r="P71" s="51">
        <f t="shared" si="16"/>
        <v>678.4</v>
      </c>
      <c r="Q71" s="51">
        <f t="shared" si="16"/>
        <v>736.84</v>
      </c>
      <c r="R71" s="51">
        <f t="shared" si="16"/>
        <v>685.53</v>
      </c>
      <c r="S71" s="51">
        <f t="shared" si="16"/>
        <v>666.83</v>
      </c>
      <c r="T71" s="51">
        <f t="shared" si="16"/>
        <v>724</v>
      </c>
      <c r="U71" s="51">
        <f t="shared" si="16"/>
        <v>657.23</v>
      </c>
      <c r="V71" s="51">
        <f t="shared" si="16"/>
        <v>785.52</v>
      </c>
      <c r="W71" s="51">
        <f t="shared" si="16"/>
        <v>826.95</v>
      </c>
      <c r="X71" s="51"/>
      <c r="Y71" s="51">
        <f>ROUND(SUM(H71:X71),5)</f>
        <v>8635.66</v>
      </c>
      <c r="Z71" s="51">
        <f>ROUND(SUM(Z68:Z70),5)</f>
        <v>8300</v>
      </c>
      <c r="AA71" s="60">
        <f>ROUND(SUM(AA68:AA70),5)</f>
        <v>9600</v>
      </c>
      <c r="AB71" s="62"/>
    </row>
    <row r="72" spans="1:28" x14ac:dyDescent="0.3">
      <c r="A72" s="50"/>
      <c r="B72" s="50"/>
      <c r="C72" s="50"/>
      <c r="D72" s="50"/>
      <c r="E72" s="50"/>
      <c r="F72" s="50" t="s">
        <v>137</v>
      </c>
      <c r="G72" s="50"/>
      <c r="H72" s="51"/>
      <c r="I72" s="51"/>
      <c r="J72" s="51"/>
      <c r="K72" s="51"/>
      <c r="L72" s="51"/>
      <c r="M72" s="51"/>
      <c r="N72" s="51"/>
      <c r="O72" s="51"/>
      <c r="P72" s="51"/>
      <c r="Q72" s="51"/>
      <c r="R72" s="51"/>
      <c r="S72" s="51"/>
      <c r="T72" s="51"/>
      <c r="U72" s="51"/>
      <c r="V72" s="51"/>
      <c r="W72" s="51"/>
      <c r="X72" s="51"/>
      <c r="Y72" s="51"/>
      <c r="Z72" s="51"/>
      <c r="AA72" s="60"/>
      <c r="AB72" s="62"/>
    </row>
    <row r="73" spans="1:28" x14ac:dyDescent="0.3">
      <c r="A73" s="50"/>
      <c r="B73" s="50"/>
      <c r="C73" s="50"/>
      <c r="D73" s="50"/>
      <c r="E73" s="50"/>
      <c r="F73" s="50"/>
      <c r="G73" s="50" t="s">
        <v>138</v>
      </c>
      <c r="H73" s="51"/>
      <c r="I73" s="51"/>
      <c r="J73" s="51"/>
      <c r="K73" s="51"/>
      <c r="L73" s="51">
        <v>0</v>
      </c>
      <c r="M73" s="51">
        <v>750</v>
      </c>
      <c r="N73" s="51">
        <v>750</v>
      </c>
      <c r="O73" s="51">
        <v>1500</v>
      </c>
      <c r="P73" s="51">
        <v>0</v>
      </c>
      <c r="Q73" s="51">
        <v>750</v>
      </c>
      <c r="R73" s="51">
        <v>0</v>
      </c>
      <c r="S73" s="51">
        <v>750</v>
      </c>
      <c r="T73" s="51">
        <v>750</v>
      </c>
      <c r="U73" s="51">
        <v>1500</v>
      </c>
      <c r="V73" s="51">
        <v>0</v>
      </c>
      <c r="W73" s="51">
        <v>750</v>
      </c>
      <c r="X73" s="51"/>
      <c r="Y73" s="51">
        <f t="shared" ref="Y73:Y104" si="17">ROUND(SUM(H73:X73),5)</f>
        <v>7500</v>
      </c>
      <c r="Z73" s="51">
        <v>10500</v>
      </c>
      <c r="AA73" s="60">
        <v>11250</v>
      </c>
      <c r="AB73" s="62" t="s">
        <v>252</v>
      </c>
    </row>
    <row r="74" spans="1:28" x14ac:dyDescent="0.3">
      <c r="A74" s="50"/>
      <c r="B74" s="50"/>
      <c r="C74" s="50"/>
      <c r="D74" s="50"/>
      <c r="E74" s="50"/>
      <c r="F74" s="50"/>
      <c r="G74" s="50" t="s">
        <v>139</v>
      </c>
      <c r="H74" s="51"/>
      <c r="I74" s="51"/>
      <c r="J74" s="51"/>
      <c r="K74" s="51"/>
      <c r="L74" s="51">
        <v>343.33</v>
      </c>
      <c r="M74" s="51">
        <v>145.52000000000001</v>
      </c>
      <c r="N74" s="51">
        <v>48.86</v>
      </c>
      <c r="O74" s="51">
        <v>178.2</v>
      </c>
      <c r="P74" s="51">
        <v>34.76</v>
      </c>
      <c r="Q74" s="51">
        <v>320.76</v>
      </c>
      <c r="R74" s="51">
        <v>60.83</v>
      </c>
      <c r="S74" s="51">
        <v>0</v>
      </c>
      <c r="T74" s="51">
        <v>438.46</v>
      </c>
      <c r="U74" s="51">
        <v>295.25</v>
      </c>
      <c r="V74" s="51">
        <v>206.84</v>
      </c>
      <c r="W74" s="51">
        <v>206.84</v>
      </c>
      <c r="X74" s="51"/>
      <c r="Y74" s="51">
        <f t="shared" si="17"/>
        <v>2279.65</v>
      </c>
      <c r="Z74" s="51">
        <v>3100</v>
      </c>
      <c r="AA74" s="73">
        <v>3600</v>
      </c>
      <c r="AB74" s="62" t="s">
        <v>256</v>
      </c>
    </row>
    <row r="75" spans="1:28" x14ac:dyDescent="0.3">
      <c r="A75" s="50"/>
      <c r="B75" s="50"/>
      <c r="C75" s="50"/>
      <c r="D75" s="50"/>
      <c r="E75" s="50"/>
      <c r="F75" s="50"/>
      <c r="G75" s="50" t="s">
        <v>140</v>
      </c>
      <c r="H75" s="51"/>
      <c r="I75" s="51"/>
      <c r="J75" s="51"/>
      <c r="K75" s="51"/>
      <c r="L75" s="51">
        <v>241.34</v>
      </c>
      <c r="M75" s="51">
        <v>372.18</v>
      </c>
      <c r="N75" s="51">
        <v>296.32</v>
      </c>
      <c r="O75" s="51">
        <v>0</v>
      </c>
      <c r="P75" s="51">
        <v>517.34</v>
      </c>
      <c r="Q75" s="51">
        <v>256.20999999999998</v>
      </c>
      <c r="R75" s="51">
        <v>256.41000000000003</v>
      </c>
      <c r="S75" s="51">
        <v>256.41000000000003</v>
      </c>
      <c r="T75" s="51">
        <v>256.41000000000003</v>
      </c>
      <c r="U75" s="51">
        <v>517.94000000000005</v>
      </c>
      <c r="V75" s="51">
        <v>0</v>
      </c>
      <c r="W75" s="51">
        <v>256.47000000000003</v>
      </c>
      <c r="X75" s="51"/>
      <c r="Y75" s="51">
        <f t="shared" si="17"/>
        <v>3227.03</v>
      </c>
      <c r="Z75" s="51">
        <v>3900</v>
      </c>
      <c r="AA75" s="73">
        <v>3300</v>
      </c>
      <c r="AB75" s="62"/>
    </row>
    <row r="76" spans="1:28" x14ac:dyDescent="0.3">
      <c r="A76" s="50"/>
      <c r="B76" s="50"/>
      <c r="C76" s="50"/>
      <c r="D76" s="50"/>
      <c r="E76" s="50"/>
      <c r="F76" s="50"/>
      <c r="G76" s="50" t="s">
        <v>141</v>
      </c>
      <c r="H76" s="51"/>
      <c r="I76" s="51"/>
      <c r="J76" s="51"/>
      <c r="K76" s="51"/>
      <c r="L76" s="51">
        <v>0</v>
      </c>
      <c r="M76" s="51">
        <v>0</v>
      </c>
      <c r="N76" s="51">
        <v>0</v>
      </c>
      <c r="O76" s="51">
        <v>0</v>
      </c>
      <c r="P76" s="51">
        <v>0</v>
      </c>
      <c r="Q76" s="51">
        <v>0</v>
      </c>
      <c r="R76" s="51">
        <v>0</v>
      </c>
      <c r="S76" s="51">
        <v>0</v>
      </c>
      <c r="T76" s="51">
        <v>0</v>
      </c>
      <c r="U76" s="51">
        <v>0</v>
      </c>
      <c r="V76" s="51">
        <v>0</v>
      </c>
      <c r="W76" s="51">
        <v>47.2</v>
      </c>
      <c r="X76" s="51"/>
      <c r="Y76" s="51">
        <f t="shared" si="17"/>
        <v>47.2</v>
      </c>
      <c r="Z76" s="51">
        <v>1100</v>
      </c>
      <c r="AA76" s="73">
        <v>0</v>
      </c>
      <c r="AB76" s="62" t="s">
        <v>254</v>
      </c>
    </row>
    <row r="77" spans="1:28" x14ac:dyDescent="0.3">
      <c r="A77" s="50"/>
      <c r="B77" s="50"/>
      <c r="C77" s="50"/>
      <c r="D77" s="50"/>
      <c r="E77" s="50"/>
      <c r="F77" s="50"/>
      <c r="G77" s="50" t="s">
        <v>142</v>
      </c>
      <c r="H77" s="51"/>
      <c r="I77" s="51"/>
      <c r="J77" s="51"/>
      <c r="K77" s="51"/>
      <c r="L77" s="51">
        <v>1196.9100000000001</v>
      </c>
      <c r="M77" s="51">
        <v>1196.9100000000001</v>
      </c>
      <c r="N77" s="51">
        <v>1196.9100000000001</v>
      </c>
      <c r="O77" s="51">
        <v>1196.9100000000001</v>
      </c>
      <c r="P77" s="51">
        <v>1196.9100000000001</v>
      </c>
      <c r="Q77" s="51">
        <v>1196.9100000000001</v>
      </c>
      <c r="R77" s="51">
        <v>1196.9100000000001</v>
      </c>
      <c r="S77" s="51">
        <v>1196.9100000000001</v>
      </c>
      <c r="T77" s="51">
        <v>1196.9100000000001</v>
      </c>
      <c r="U77" s="51">
        <v>1196.9100000000001</v>
      </c>
      <c r="V77" s="51">
        <v>1196.9100000000001</v>
      </c>
      <c r="W77" s="51">
        <v>1196.8900000000001</v>
      </c>
      <c r="X77" s="51"/>
      <c r="Y77" s="51">
        <f t="shared" si="17"/>
        <v>14362.9</v>
      </c>
      <c r="Z77" s="51">
        <v>14400</v>
      </c>
      <c r="AA77" s="81">
        <v>15900</v>
      </c>
      <c r="AB77" s="62" t="s">
        <v>262</v>
      </c>
    </row>
    <row r="78" spans="1:28" x14ac:dyDescent="0.3">
      <c r="A78" s="50"/>
      <c r="B78" s="50"/>
      <c r="C78" s="50"/>
      <c r="D78" s="50"/>
      <c r="E78" s="50"/>
      <c r="F78" s="50"/>
      <c r="G78" s="50" t="s">
        <v>143</v>
      </c>
      <c r="H78" s="51"/>
      <c r="I78" s="51"/>
      <c r="J78" s="51"/>
      <c r="K78" s="51"/>
      <c r="L78" s="51">
        <v>120</v>
      </c>
      <c r="M78" s="51">
        <v>75</v>
      </c>
      <c r="N78" s="51">
        <v>0</v>
      </c>
      <c r="O78" s="51">
        <v>0</v>
      </c>
      <c r="P78" s="51">
        <v>395</v>
      </c>
      <c r="Q78" s="51">
        <v>1230</v>
      </c>
      <c r="R78" s="51">
        <v>584</v>
      </c>
      <c r="S78" s="51">
        <v>0</v>
      </c>
      <c r="T78" s="51">
        <v>0</v>
      </c>
      <c r="U78" s="51">
        <v>0</v>
      </c>
      <c r="V78" s="51">
        <v>0</v>
      </c>
      <c r="W78" s="51">
        <v>0</v>
      </c>
      <c r="X78" s="51"/>
      <c r="Y78" s="51">
        <f t="shared" si="17"/>
        <v>2404</v>
      </c>
      <c r="Z78" s="51">
        <v>2600</v>
      </c>
      <c r="AA78" s="73">
        <v>2600</v>
      </c>
      <c r="AB78" s="62"/>
    </row>
    <row r="79" spans="1:28" x14ac:dyDescent="0.3">
      <c r="A79" s="50"/>
      <c r="B79" s="50"/>
      <c r="C79" s="50"/>
      <c r="D79" s="50"/>
      <c r="E79" s="50"/>
      <c r="F79" s="50"/>
      <c r="G79" s="50" t="s">
        <v>144</v>
      </c>
      <c r="H79" s="51"/>
      <c r="I79" s="51"/>
      <c r="J79" s="51"/>
      <c r="K79" s="51"/>
      <c r="L79" s="51">
        <v>21</v>
      </c>
      <c r="M79" s="51">
        <v>21</v>
      </c>
      <c r="N79" s="51">
        <v>21</v>
      </c>
      <c r="O79" s="51">
        <v>56</v>
      </c>
      <c r="P79" s="51">
        <v>21</v>
      </c>
      <c r="Q79" s="51">
        <v>21</v>
      </c>
      <c r="R79" s="51">
        <v>21</v>
      </c>
      <c r="S79" s="51">
        <v>16</v>
      </c>
      <c r="T79" s="51">
        <v>16</v>
      </c>
      <c r="U79" s="51">
        <v>16</v>
      </c>
      <c r="V79" s="51">
        <v>16</v>
      </c>
      <c r="W79" s="51">
        <v>16</v>
      </c>
      <c r="X79" s="51"/>
      <c r="Y79" s="51">
        <f t="shared" si="17"/>
        <v>262</v>
      </c>
      <c r="Z79" s="51">
        <v>800</v>
      </c>
      <c r="AA79" s="73">
        <v>300</v>
      </c>
      <c r="AB79" s="62"/>
    </row>
    <row r="80" spans="1:28" x14ac:dyDescent="0.3">
      <c r="A80" s="50"/>
      <c r="B80" s="50"/>
      <c r="C80" s="50"/>
      <c r="D80" s="50"/>
      <c r="E80" s="50"/>
      <c r="F80" s="50"/>
      <c r="G80" s="50" t="s">
        <v>145</v>
      </c>
      <c r="H80" s="51"/>
      <c r="I80" s="51"/>
      <c r="J80" s="51"/>
      <c r="K80" s="51"/>
      <c r="L80" s="51">
        <v>0</v>
      </c>
      <c r="M80" s="51">
        <v>0</v>
      </c>
      <c r="N80" s="51">
        <v>0</v>
      </c>
      <c r="O80" s="51">
        <v>0</v>
      </c>
      <c r="P80" s="51">
        <v>837.34</v>
      </c>
      <c r="Q80" s="51">
        <v>0</v>
      </c>
      <c r="R80" s="51">
        <v>0</v>
      </c>
      <c r="S80" s="51">
        <v>0</v>
      </c>
      <c r="T80" s="51">
        <v>0</v>
      </c>
      <c r="U80" s="51">
        <v>0</v>
      </c>
      <c r="V80" s="51">
        <v>261</v>
      </c>
      <c r="W80" s="51">
        <v>0</v>
      </c>
      <c r="X80" s="51"/>
      <c r="Y80" s="51">
        <f t="shared" si="17"/>
        <v>1098.3399999999999</v>
      </c>
      <c r="Z80" s="51">
        <v>1500</v>
      </c>
      <c r="AA80" s="73">
        <v>2000</v>
      </c>
      <c r="AB80" s="62" t="s">
        <v>265</v>
      </c>
    </row>
    <row r="81" spans="1:28" x14ac:dyDescent="0.3">
      <c r="A81" s="50"/>
      <c r="B81" s="50"/>
      <c r="C81" s="50"/>
      <c r="D81" s="50"/>
      <c r="E81" s="50"/>
      <c r="F81" s="50"/>
      <c r="G81" s="50" t="s">
        <v>146</v>
      </c>
      <c r="H81" s="51"/>
      <c r="I81" s="51"/>
      <c r="J81" s="51"/>
      <c r="K81" s="51"/>
      <c r="L81" s="51">
        <v>2.99</v>
      </c>
      <c r="M81" s="51">
        <v>488.86</v>
      </c>
      <c r="N81" s="51">
        <v>346.22</v>
      </c>
      <c r="O81" s="51">
        <v>418.45</v>
      </c>
      <c r="P81" s="51">
        <v>349.26</v>
      </c>
      <c r="Q81" s="51">
        <v>350.07</v>
      </c>
      <c r="R81" s="51">
        <v>620.41999999999996</v>
      </c>
      <c r="S81" s="51">
        <v>349.84</v>
      </c>
      <c r="T81" s="51">
        <v>350.02</v>
      </c>
      <c r="U81" s="51">
        <v>1129.01</v>
      </c>
      <c r="V81" s="51">
        <v>355.87</v>
      </c>
      <c r="W81" s="51">
        <v>2.99</v>
      </c>
      <c r="X81" s="51"/>
      <c r="Y81" s="51">
        <f t="shared" si="17"/>
        <v>4764</v>
      </c>
      <c r="Z81" s="51">
        <v>7000</v>
      </c>
      <c r="AA81" s="73">
        <v>7000</v>
      </c>
      <c r="AB81" s="62"/>
    </row>
    <row r="82" spans="1:28" x14ac:dyDescent="0.3">
      <c r="A82" s="50"/>
      <c r="B82" s="50"/>
      <c r="C82" s="50"/>
      <c r="D82" s="50"/>
      <c r="E82" s="50"/>
      <c r="F82" s="50"/>
      <c r="G82" s="50" t="s">
        <v>147</v>
      </c>
      <c r="H82" s="51"/>
      <c r="I82" s="51"/>
      <c r="J82" s="51"/>
      <c r="K82" s="51"/>
      <c r="L82" s="51">
        <v>0</v>
      </c>
      <c r="M82" s="51">
        <v>0</v>
      </c>
      <c r="N82" s="51">
        <v>0</v>
      </c>
      <c r="O82" s="51">
        <v>0</v>
      </c>
      <c r="P82" s="51">
        <v>0</v>
      </c>
      <c r="Q82" s="51">
        <v>0</v>
      </c>
      <c r="R82" s="51">
        <v>0</v>
      </c>
      <c r="S82" s="51">
        <v>0</v>
      </c>
      <c r="T82" s="51">
        <v>0</v>
      </c>
      <c r="U82" s="51">
        <v>0</v>
      </c>
      <c r="V82" s="51">
        <v>89.84</v>
      </c>
      <c r="W82" s="51">
        <v>134.16</v>
      </c>
      <c r="X82" s="51"/>
      <c r="Y82" s="51">
        <f t="shared" si="17"/>
        <v>224</v>
      </c>
      <c r="Z82" s="51">
        <v>1200</v>
      </c>
      <c r="AA82" s="73">
        <v>0</v>
      </c>
      <c r="AB82" s="62" t="s">
        <v>254</v>
      </c>
    </row>
    <row r="83" spans="1:28" x14ac:dyDescent="0.3">
      <c r="A83" s="50"/>
      <c r="B83" s="50"/>
      <c r="C83" s="50"/>
      <c r="D83" s="50"/>
      <c r="E83" s="50"/>
      <c r="F83" s="50"/>
      <c r="G83" s="50" t="s">
        <v>148</v>
      </c>
      <c r="H83" s="51"/>
      <c r="I83" s="51"/>
      <c r="J83" s="51"/>
      <c r="K83" s="51"/>
      <c r="L83" s="51">
        <v>195.95</v>
      </c>
      <c r="M83" s="51">
        <v>275.38</v>
      </c>
      <c r="N83" s="51">
        <v>60.79</v>
      </c>
      <c r="O83" s="51">
        <v>107.39</v>
      </c>
      <c r="P83" s="51">
        <v>191.56</v>
      </c>
      <c r="Q83" s="51">
        <v>69.58</v>
      </c>
      <c r="R83" s="51">
        <v>0</v>
      </c>
      <c r="S83" s="51">
        <v>89.08</v>
      </c>
      <c r="T83" s="51">
        <v>113.48</v>
      </c>
      <c r="U83" s="51">
        <v>162.65</v>
      </c>
      <c r="V83" s="51">
        <v>0</v>
      </c>
      <c r="W83" s="51">
        <v>0</v>
      </c>
      <c r="X83" s="51"/>
      <c r="Y83" s="51">
        <f t="shared" si="17"/>
        <v>1265.8599999999999</v>
      </c>
      <c r="Z83" s="51">
        <v>3000</v>
      </c>
      <c r="AA83" s="73">
        <v>3000</v>
      </c>
      <c r="AB83" s="62"/>
    </row>
    <row r="84" spans="1:28" x14ac:dyDescent="0.3">
      <c r="A84" s="50"/>
      <c r="B84" s="50"/>
      <c r="C84" s="50"/>
      <c r="D84" s="50"/>
      <c r="E84" s="50"/>
      <c r="F84" s="50"/>
      <c r="G84" s="50" t="s">
        <v>149</v>
      </c>
      <c r="H84" s="51"/>
      <c r="I84" s="51"/>
      <c r="J84" s="51"/>
      <c r="K84" s="51"/>
      <c r="L84" s="51">
        <v>110</v>
      </c>
      <c r="M84" s="51">
        <v>0</v>
      </c>
      <c r="N84" s="51">
        <v>136.35</v>
      </c>
      <c r="O84" s="51">
        <v>0</v>
      </c>
      <c r="P84" s="51">
        <v>0</v>
      </c>
      <c r="Q84" s="51">
        <v>0</v>
      </c>
      <c r="R84" s="51">
        <v>220</v>
      </c>
      <c r="S84" s="51">
        <v>0</v>
      </c>
      <c r="T84" s="51">
        <v>0</v>
      </c>
      <c r="U84" s="51">
        <v>44.39</v>
      </c>
      <c r="V84" s="51">
        <v>0</v>
      </c>
      <c r="W84" s="51">
        <v>0</v>
      </c>
      <c r="X84" s="51"/>
      <c r="Y84" s="51">
        <f t="shared" si="17"/>
        <v>510.74</v>
      </c>
      <c r="Z84" s="51">
        <v>1000</v>
      </c>
      <c r="AA84" s="73">
        <v>1000</v>
      </c>
      <c r="AB84" s="62"/>
    </row>
    <row r="85" spans="1:28" x14ac:dyDescent="0.3">
      <c r="A85" s="50"/>
      <c r="B85" s="50"/>
      <c r="C85" s="50"/>
      <c r="D85" s="50"/>
      <c r="E85" s="50"/>
      <c r="F85" s="50"/>
      <c r="G85" s="50" t="s">
        <v>150</v>
      </c>
      <c r="H85" s="51"/>
      <c r="I85" s="51"/>
      <c r="J85" s="51"/>
      <c r="K85" s="51"/>
      <c r="L85" s="51">
        <v>42.34</v>
      </c>
      <c r="M85" s="51">
        <v>0</v>
      </c>
      <c r="N85" s="51">
        <v>0</v>
      </c>
      <c r="O85" s="51">
        <v>0</v>
      </c>
      <c r="P85" s="51">
        <v>0</v>
      </c>
      <c r="Q85" s="51">
        <v>0</v>
      </c>
      <c r="R85" s="51">
        <v>0</v>
      </c>
      <c r="S85" s="51">
        <v>0</v>
      </c>
      <c r="T85" s="51">
        <v>0</v>
      </c>
      <c r="U85" s="51">
        <v>195.72</v>
      </c>
      <c r="V85" s="51">
        <v>0</v>
      </c>
      <c r="W85" s="51">
        <v>0</v>
      </c>
      <c r="X85" s="51"/>
      <c r="Y85" s="51">
        <f t="shared" si="17"/>
        <v>238.06</v>
      </c>
      <c r="Z85" s="51">
        <v>4000</v>
      </c>
      <c r="AA85" s="73">
        <v>2500</v>
      </c>
      <c r="AB85" s="62"/>
    </row>
    <row r="86" spans="1:28" x14ac:dyDescent="0.3">
      <c r="A86" s="50"/>
      <c r="B86" s="50"/>
      <c r="C86" s="50"/>
      <c r="D86" s="50"/>
      <c r="E86" s="50"/>
      <c r="F86" s="50"/>
      <c r="G86" s="50" t="s">
        <v>237</v>
      </c>
      <c r="H86" s="51"/>
      <c r="I86" s="51"/>
      <c r="J86" s="51"/>
      <c r="K86" s="51"/>
      <c r="L86" s="51">
        <v>0</v>
      </c>
      <c r="M86" s="51">
        <v>22.04</v>
      </c>
      <c r="N86" s="51">
        <v>0</v>
      </c>
      <c r="O86" s="51">
        <v>0</v>
      </c>
      <c r="P86" s="51">
        <v>0</v>
      </c>
      <c r="Q86" s="51">
        <v>0</v>
      </c>
      <c r="R86" s="51">
        <v>0</v>
      </c>
      <c r="S86" s="51">
        <v>0</v>
      </c>
      <c r="T86" s="51">
        <v>0</v>
      </c>
      <c r="U86" s="51">
        <v>0</v>
      </c>
      <c r="V86" s="51">
        <v>0</v>
      </c>
      <c r="W86" s="51">
        <v>0</v>
      </c>
      <c r="X86" s="51"/>
      <c r="Y86" s="51">
        <f t="shared" si="17"/>
        <v>22.04</v>
      </c>
      <c r="Z86" s="51">
        <v>0</v>
      </c>
      <c r="AA86" s="73">
        <v>2400</v>
      </c>
      <c r="AB86" s="62" t="s">
        <v>255</v>
      </c>
    </row>
    <row r="87" spans="1:28" x14ac:dyDescent="0.3">
      <c r="A87" s="50"/>
      <c r="B87" s="50"/>
      <c r="C87" s="50"/>
      <c r="D87" s="50"/>
      <c r="E87" s="50"/>
      <c r="F87" s="50"/>
      <c r="G87" s="50" t="s">
        <v>151</v>
      </c>
      <c r="H87" s="51"/>
      <c r="I87" s="51"/>
      <c r="J87" s="51"/>
      <c r="K87" s="51"/>
      <c r="L87" s="51">
        <v>116</v>
      </c>
      <c r="M87" s="51">
        <v>116</v>
      </c>
      <c r="N87" s="51">
        <v>241</v>
      </c>
      <c r="O87" s="51">
        <v>0</v>
      </c>
      <c r="P87" s="51">
        <v>115</v>
      </c>
      <c r="Q87" s="51">
        <v>115</v>
      </c>
      <c r="R87" s="51">
        <v>115</v>
      </c>
      <c r="S87" s="51">
        <v>230</v>
      </c>
      <c r="T87" s="51">
        <v>0</v>
      </c>
      <c r="U87" s="51">
        <v>115</v>
      </c>
      <c r="V87" s="51">
        <v>115</v>
      </c>
      <c r="W87" s="51">
        <v>115</v>
      </c>
      <c r="X87" s="51"/>
      <c r="Y87" s="51">
        <f t="shared" si="17"/>
        <v>1393</v>
      </c>
      <c r="Z87" s="51">
        <v>1500</v>
      </c>
      <c r="AA87" s="73">
        <v>1400</v>
      </c>
      <c r="AB87" s="62"/>
    </row>
    <row r="88" spans="1:28" x14ac:dyDescent="0.3">
      <c r="A88" s="50"/>
      <c r="B88" s="50"/>
      <c r="C88" s="50"/>
      <c r="D88" s="50"/>
      <c r="E88" s="50"/>
      <c r="F88" s="50"/>
      <c r="G88" s="50" t="s">
        <v>152</v>
      </c>
      <c r="H88" s="51"/>
      <c r="I88" s="51"/>
      <c r="J88" s="51"/>
      <c r="K88" s="51"/>
      <c r="L88" s="51">
        <v>278.04000000000002</v>
      </c>
      <c r="M88" s="51">
        <v>270.92</v>
      </c>
      <c r="N88" s="51">
        <v>259.54000000000002</v>
      </c>
      <c r="O88" s="51">
        <v>435.49</v>
      </c>
      <c r="P88" s="51">
        <v>221.98</v>
      </c>
      <c r="Q88" s="51">
        <v>279.07</v>
      </c>
      <c r="R88" s="51">
        <v>425.18</v>
      </c>
      <c r="S88" s="51">
        <v>276.11</v>
      </c>
      <c r="T88" s="51">
        <v>276.11</v>
      </c>
      <c r="U88" s="51">
        <v>463.17</v>
      </c>
      <c r="V88" s="51">
        <v>237.68</v>
      </c>
      <c r="W88" s="51">
        <v>270.11</v>
      </c>
      <c r="X88" s="51"/>
      <c r="Y88" s="51">
        <f t="shared" si="17"/>
        <v>3693.4</v>
      </c>
      <c r="Z88" s="51">
        <v>4200</v>
      </c>
      <c r="AA88" s="73">
        <v>4100</v>
      </c>
      <c r="AB88" s="62"/>
    </row>
    <row r="89" spans="1:28" x14ac:dyDescent="0.3">
      <c r="A89" s="50"/>
      <c r="B89" s="50"/>
      <c r="C89" s="50"/>
      <c r="D89" s="50"/>
      <c r="E89" s="50"/>
      <c r="F89" s="50"/>
      <c r="G89" s="50" t="s">
        <v>153</v>
      </c>
      <c r="H89" s="51"/>
      <c r="I89" s="51"/>
      <c r="J89" s="51"/>
      <c r="K89" s="51"/>
      <c r="L89" s="51">
        <v>0</v>
      </c>
      <c r="M89" s="51">
        <v>8240</v>
      </c>
      <c r="N89" s="51">
        <v>2060</v>
      </c>
      <c r="O89" s="51">
        <v>0</v>
      </c>
      <c r="P89" s="51">
        <v>0</v>
      </c>
      <c r="Q89" s="51">
        <v>0</v>
      </c>
      <c r="R89" s="51">
        <v>0</v>
      </c>
      <c r="S89" s="51">
        <v>0</v>
      </c>
      <c r="T89" s="51">
        <v>0</v>
      </c>
      <c r="U89" s="51">
        <v>0</v>
      </c>
      <c r="V89" s="51">
        <v>0</v>
      </c>
      <c r="W89" s="51">
        <v>0</v>
      </c>
      <c r="X89" s="51"/>
      <c r="Y89" s="51">
        <f t="shared" si="17"/>
        <v>10300</v>
      </c>
      <c r="Z89" s="51">
        <v>12000</v>
      </c>
      <c r="AA89" s="73">
        <v>11000</v>
      </c>
      <c r="AB89" s="62"/>
    </row>
    <row r="90" spans="1:28" x14ac:dyDescent="0.3">
      <c r="A90" s="50"/>
      <c r="B90" s="50"/>
      <c r="C90" s="50"/>
      <c r="D90" s="50"/>
      <c r="E90" s="50"/>
      <c r="F90" s="50"/>
      <c r="G90" s="50" t="s">
        <v>154</v>
      </c>
      <c r="H90" s="51"/>
      <c r="I90" s="51"/>
      <c r="J90" s="51"/>
      <c r="K90" s="51"/>
      <c r="L90" s="51">
        <v>1023.75</v>
      </c>
      <c r="M90" s="51">
        <v>1102.5</v>
      </c>
      <c r="N90" s="51">
        <v>1155</v>
      </c>
      <c r="O90" s="51">
        <v>551.25</v>
      </c>
      <c r="P90" s="51">
        <v>813.75</v>
      </c>
      <c r="Q90" s="51">
        <v>341.25</v>
      </c>
      <c r="R90" s="51">
        <v>446.25</v>
      </c>
      <c r="S90" s="51">
        <v>632.5</v>
      </c>
      <c r="T90" s="51">
        <v>797.5</v>
      </c>
      <c r="U90" s="51">
        <v>972.9</v>
      </c>
      <c r="V90" s="51">
        <v>742.5</v>
      </c>
      <c r="W90" s="51">
        <v>440</v>
      </c>
      <c r="X90" s="51"/>
      <c r="Y90" s="51">
        <f t="shared" si="17"/>
        <v>9019.15</v>
      </c>
      <c r="Z90" s="51">
        <v>8500</v>
      </c>
      <c r="AA90" s="73">
        <v>9500</v>
      </c>
      <c r="AB90" s="62" t="s">
        <v>254</v>
      </c>
    </row>
    <row r="91" spans="1:28" x14ac:dyDescent="0.3">
      <c r="A91" s="50"/>
      <c r="B91" s="50"/>
      <c r="C91" s="50"/>
      <c r="D91" s="50"/>
      <c r="E91" s="50"/>
      <c r="F91" s="50"/>
      <c r="G91" s="50" t="s">
        <v>203</v>
      </c>
      <c r="H91" s="51"/>
      <c r="I91" s="51"/>
      <c r="J91" s="51"/>
      <c r="K91" s="51"/>
      <c r="L91" s="51">
        <v>0</v>
      </c>
      <c r="M91" s="51">
        <v>0</v>
      </c>
      <c r="N91" s="51">
        <v>0</v>
      </c>
      <c r="O91" s="51">
        <v>0</v>
      </c>
      <c r="P91" s="51">
        <v>0</v>
      </c>
      <c r="Q91" s="51">
        <v>0</v>
      </c>
      <c r="R91" s="51">
        <v>0</v>
      </c>
      <c r="S91" s="51">
        <v>0</v>
      </c>
      <c r="T91" s="51">
        <v>0</v>
      </c>
      <c r="U91" s="51">
        <v>0</v>
      </c>
      <c r="V91" s="51">
        <v>0</v>
      </c>
      <c r="W91" s="51">
        <v>0</v>
      </c>
      <c r="X91" s="51"/>
      <c r="Y91" s="51">
        <f t="shared" si="17"/>
        <v>0</v>
      </c>
      <c r="Z91" s="51">
        <v>9000</v>
      </c>
      <c r="AA91" s="73">
        <v>9000</v>
      </c>
      <c r="AB91" s="62"/>
    </row>
    <row r="92" spans="1:28" x14ac:dyDescent="0.3">
      <c r="A92" s="50"/>
      <c r="B92" s="50"/>
      <c r="C92" s="50"/>
      <c r="D92" s="50"/>
      <c r="E92" s="50"/>
      <c r="F92" s="50"/>
      <c r="G92" s="50" t="s">
        <v>238</v>
      </c>
      <c r="H92" s="51"/>
      <c r="I92" s="51"/>
      <c r="J92" s="51"/>
      <c r="K92" s="51"/>
      <c r="L92" s="51">
        <v>0</v>
      </c>
      <c r="M92" s="51">
        <v>0</v>
      </c>
      <c r="N92" s="51">
        <v>0</v>
      </c>
      <c r="O92" s="51">
        <v>0</v>
      </c>
      <c r="P92" s="51">
        <v>0</v>
      </c>
      <c r="Q92" s="51">
        <v>0</v>
      </c>
      <c r="R92" s="51">
        <v>375</v>
      </c>
      <c r="S92" s="51">
        <v>0</v>
      </c>
      <c r="T92" s="51">
        <v>0</v>
      </c>
      <c r="U92" s="51">
        <v>0</v>
      </c>
      <c r="V92" s="51">
        <v>0</v>
      </c>
      <c r="W92" s="51">
        <v>0</v>
      </c>
      <c r="X92" s="51"/>
      <c r="Y92" s="51">
        <f t="shared" si="17"/>
        <v>375</v>
      </c>
      <c r="Z92" s="51">
        <v>200</v>
      </c>
      <c r="AA92" s="73">
        <v>400</v>
      </c>
      <c r="AB92" s="62" t="s">
        <v>256</v>
      </c>
    </row>
    <row r="93" spans="1:28" x14ac:dyDescent="0.3">
      <c r="A93" s="50"/>
      <c r="B93" s="50"/>
      <c r="C93" s="50"/>
      <c r="D93" s="50"/>
      <c r="E93" s="50"/>
      <c r="F93" s="50"/>
      <c r="G93" s="50" t="s">
        <v>155</v>
      </c>
      <c r="H93" s="51"/>
      <c r="I93" s="51"/>
      <c r="J93" s="51"/>
      <c r="K93" s="51"/>
      <c r="L93" s="51">
        <v>540</v>
      </c>
      <c r="M93" s="51">
        <v>60</v>
      </c>
      <c r="N93" s="51">
        <v>0</v>
      </c>
      <c r="O93" s="51">
        <v>0</v>
      </c>
      <c r="P93" s="51">
        <v>650</v>
      </c>
      <c r="Q93" s="51">
        <v>1360</v>
      </c>
      <c r="R93" s="51">
        <v>170</v>
      </c>
      <c r="S93" s="51">
        <v>60</v>
      </c>
      <c r="T93" s="51">
        <v>1850</v>
      </c>
      <c r="U93" s="51">
        <v>0</v>
      </c>
      <c r="V93" s="51">
        <v>1700</v>
      </c>
      <c r="W93" s="51">
        <v>0</v>
      </c>
      <c r="X93" s="51"/>
      <c r="Y93" s="51">
        <f t="shared" si="17"/>
        <v>6390</v>
      </c>
      <c r="Z93" s="51">
        <v>30000</v>
      </c>
      <c r="AA93" s="73">
        <v>30000</v>
      </c>
      <c r="AB93" s="62" t="s">
        <v>257</v>
      </c>
    </row>
    <row r="94" spans="1:28" x14ac:dyDescent="0.3">
      <c r="A94" s="50"/>
      <c r="B94" s="50"/>
      <c r="C94" s="50"/>
      <c r="D94" s="50"/>
      <c r="E94" s="50"/>
      <c r="F94" s="50"/>
      <c r="G94" s="50" t="s">
        <v>156</v>
      </c>
      <c r="H94" s="51"/>
      <c r="I94" s="51"/>
      <c r="J94" s="51"/>
      <c r="K94" s="51"/>
      <c r="L94" s="51">
        <v>445.33</v>
      </c>
      <c r="M94" s="51">
        <v>445.33</v>
      </c>
      <c r="N94" s="51">
        <v>445.33</v>
      </c>
      <c r="O94" s="51">
        <v>365.4</v>
      </c>
      <c r="P94" s="51">
        <v>365.4</v>
      </c>
      <c r="Q94" s="51">
        <v>365.4</v>
      </c>
      <c r="R94" s="51">
        <v>445.33</v>
      </c>
      <c r="S94" s="51">
        <v>445.33</v>
      </c>
      <c r="T94" s="51">
        <v>445.33</v>
      </c>
      <c r="U94" s="51">
        <v>445.33</v>
      </c>
      <c r="V94" s="51">
        <v>445.33</v>
      </c>
      <c r="W94" s="51">
        <v>445.33</v>
      </c>
      <c r="X94" s="51"/>
      <c r="Y94" s="51">
        <f t="shared" si="17"/>
        <v>5104.17</v>
      </c>
      <c r="Z94" s="51">
        <v>5400</v>
      </c>
      <c r="AA94" s="73">
        <v>5400</v>
      </c>
      <c r="AB94" s="62"/>
    </row>
    <row r="95" spans="1:28" x14ac:dyDescent="0.3">
      <c r="A95" s="50"/>
      <c r="B95" s="50"/>
      <c r="C95" s="50"/>
      <c r="D95" s="50"/>
      <c r="E95" s="50"/>
      <c r="F95" s="50"/>
      <c r="G95" s="50" t="s">
        <v>157</v>
      </c>
      <c r="H95" s="51"/>
      <c r="I95" s="51"/>
      <c r="J95" s="51"/>
      <c r="K95" s="51"/>
      <c r="L95" s="51">
        <v>0</v>
      </c>
      <c r="M95" s="51">
        <v>0</v>
      </c>
      <c r="N95" s="51">
        <v>384</v>
      </c>
      <c r="O95" s="51">
        <v>0</v>
      </c>
      <c r="P95" s="51">
        <v>469.18</v>
      </c>
      <c r="Q95" s="51">
        <v>103.23</v>
      </c>
      <c r="R95" s="51">
        <v>0</v>
      </c>
      <c r="S95" s="51">
        <v>0</v>
      </c>
      <c r="T95" s="51">
        <v>0</v>
      </c>
      <c r="U95" s="51">
        <v>0</v>
      </c>
      <c r="V95" s="51">
        <v>0</v>
      </c>
      <c r="W95" s="51">
        <v>0</v>
      </c>
      <c r="X95" s="51"/>
      <c r="Y95" s="51">
        <f t="shared" si="17"/>
        <v>956.41</v>
      </c>
      <c r="Z95" s="51">
        <v>1800</v>
      </c>
      <c r="AA95" s="73">
        <v>1800</v>
      </c>
      <c r="AB95" s="62"/>
    </row>
    <row r="96" spans="1:28" x14ac:dyDescent="0.3">
      <c r="A96" s="50"/>
      <c r="B96" s="50"/>
      <c r="C96" s="50"/>
      <c r="D96" s="50"/>
      <c r="E96" s="50"/>
      <c r="F96" s="50"/>
      <c r="G96" s="50" t="s">
        <v>244</v>
      </c>
      <c r="H96" s="51"/>
      <c r="I96" s="51"/>
      <c r="J96" s="51"/>
      <c r="K96" s="51"/>
      <c r="L96" s="51">
        <v>0</v>
      </c>
      <c r="M96" s="51">
        <v>0</v>
      </c>
      <c r="N96" s="51">
        <v>0</v>
      </c>
      <c r="O96" s="51">
        <v>0</v>
      </c>
      <c r="P96" s="51">
        <v>0</v>
      </c>
      <c r="Q96" s="51">
        <v>0</v>
      </c>
      <c r="R96" s="51">
        <v>0</v>
      </c>
      <c r="S96" s="51">
        <v>0</v>
      </c>
      <c r="T96" s="51">
        <v>0</v>
      </c>
      <c r="U96" s="51">
        <v>0</v>
      </c>
      <c r="V96" s="51">
        <v>0</v>
      </c>
      <c r="W96" s="51">
        <v>0</v>
      </c>
      <c r="X96" s="51"/>
      <c r="Y96" s="51">
        <f t="shared" si="17"/>
        <v>0</v>
      </c>
      <c r="Z96" s="51">
        <v>250</v>
      </c>
      <c r="AA96" s="73">
        <v>300</v>
      </c>
      <c r="AB96" s="62"/>
    </row>
    <row r="97" spans="1:28" x14ac:dyDescent="0.3">
      <c r="A97" s="50"/>
      <c r="B97" s="50"/>
      <c r="C97" s="50"/>
      <c r="D97" s="50"/>
      <c r="E97" s="50"/>
      <c r="F97" s="50"/>
      <c r="G97" s="50" t="s">
        <v>158</v>
      </c>
      <c r="H97" s="51"/>
      <c r="I97" s="51"/>
      <c r="J97" s="51"/>
      <c r="K97" s="51"/>
      <c r="L97" s="51">
        <v>0</v>
      </c>
      <c r="M97" s="51">
        <v>0</v>
      </c>
      <c r="N97" s="51">
        <v>0</v>
      </c>
      <c r="O97" s="51">
        <v>0</v>
      </c>
      <c r="P97" s="51">
        <v>0</v>
      </c>
      <c r="Q97" s="51">
        <v>0</v>
      </c>
      <c r="R97" s="51">
        <v>0</v>
      </c>
      <c r="S97" s="51">
        <v>0</v>
      </c>
      <c r="T97" s="51">
        <v>0</v>
      </c>
      <c r="U97" s="51">
        <v>0</v>
      </c>
      <c r="V97" s="51">
        <v>0</v>
      </c>
      <c r="W97" s="51">
        <v>0</v>
      </c>
      <c r="X97" s="51"/>
      <c r="Y97" s="51">
        <f t="shared" si="17"/>
        <v>0</v>
      </c>
      <c r="Z97" s="51">
        <v>2500</v>
      </c>
      <c r="AA97" s="73">
        <v>2500</v>
      </c>
      <c r="AB97" s="62"/>
    </row>
    <row r="98" spans="1:28" x14ac:dyDescent="0.3">
      <c r="A98" s="50"/>
      <c r="B98" s="50"/>
      <c r="C98" s="50"/>
      <c r="D98" s="50"/>
      <c r="E98" s="50"/>
      <c r="F98" s="50"/>
      <c r="G98" s="50" t="s">
        <v>159</v>
      </c>
      <c r="H98" s="51"/>
      <c r="I98" s="51"/>
      <c r="J98" s="51"/>
      <c r="K98" s="51"/>
      <c r="L98" s="51">
        <v>0</v>
      </c>
      <c r="M98" s="51">
        <v>378</v>
      </c>
      <c r="N98" s="51">
        <v>425</v>
      </c>
      <c r="O98" s="51">
        <v>0</v>
      </c>
      <c r="P98" s="51">
        <v>100</v>
      </c>
      <c r="Q98" s="51">
        <v>0</v>
      </c>
      <c r="R98" s="51">
        <v>99</v>
      </c>
      <c r="S98" s="51">
        <v>-100</v>
      </c>
      <c r="T98" s="51">
        <v>0</v>
      </c>
      <c r="U98" s="51">
        <v>0</v>
      </c>
      <c r="V98" s="51">
        <v>0</v>
      </c>
      <c r="W98" s="51">
        <v>15</v>
      </c>
      <c r="X98" s="51"/>
      <c r="Y98" s="51">
        <f t="shared" si="17"/>
        <v>917</v>
      </c>
      <c r="Z98" s="51">
        <v>30000</v>
      </c>
      <c r="AA98" s="73">
        <v>30000</v>
      </c>
      <c r="AB98" s="62" t="s">
        <v>257</v>
      </c>
    </row>
    <row r="99" spans="1:28" x14ac:dyDescent="0.3">
      <c r="A99" s="50"/>
      <c r="B99" s="50"/>
      <c r="C99" s="50"/>
      <c r="D99" s="50"/>
      <c r="E99" s="50"/>
      <c r="F99" s="50"/>
      <c r="G99" s="50" t="s">
        <v>160</v>
      </c>
      <c r="H99" s="51"/>
      <c r="I99" s="51"/>
      <c r="J99" s="51"/>
      <c r="K99" s="51"/>
      <c r="L99" s="51">
        <v>0</v>
      </c>
      <c r="M99" s="51">
        <v>75.34</v>
      </c>
      <c r="N99" s="51">
        <v>66.03</v>
      </c>
      <c r="O99" s="51">
        <v>100.89</v>
      </c>
      <c r="P99" s="51">
        <v>0</v>
      </c>
      <c r="Q99" s="51">
        <v>0</v>
      </c>
      <c r="R99" s="51">
        <v>43.21</v>
      </c>
      <c r="S99" s="51">
        <v>147.96</v>
      </c>
      <c r="T99" s="51">
        <v>64.540000000000006</v>
      </c>
      <c r="U99" s="51">
        <v>0</v>
      </c>
      <c r="V99" s="51">
        <v>120.73</v>
      </c>
      <c r="W99" s="51">
        <v>0</v>
      </c>
      <c r="X99" s="51"/>
      <c r="Y99" s="51">
        <f t="shared" si="17"/>
        <v>618.70000000000005</v>
      </c>
      <c r="Z99" s="51">
        <v>2000</v>
      </c>
      <c r="AA99" s="73">
        <v>2000</v>
      </c>
      <c r="AB99" s="62"/>
    </row>
    <row r="100" spans="1:28" x14ac:dyDescent="0.3">
      <c r="A100" s="50"/>
      <c r="B100" s="50"/>
      <c r="C100" s="50"/>
      <c r="D100" s="50"/>
      <c r="E100" s="50"/>
      <c r="F100" s="50"/>
      <c r="G100" s="50" t="s">
        <v>161</v>
      </c>
      <c r="H100" s="51"/>
      <c r="I100" s="51"/>
      <c r="J100" s="51"/>
      <c r="K100" s="51"/>
      <c r="L100" s="51">
        <v>0</v>
      </c>
      <c r="M100" s="51">
        <v>0</v>
      </c>
      <c r="N100" s="51">
        <v>0</v>
      </c>
      <c r="O100" s="51">
        <v>0</v>
      </c>
      <c r="P100" s="51">
        <v>0</v>
      </c>
      <c r="Q100" s="51">
        <v>275.2</v>
      </c>
      <c r="R100" s="51">
        <v>0</v>
      </c>
      <c r="S100" s="51">
        <v>0</v>
      </c>
      <c r="T100" s="51">
        <v>0</v>
      </c>
      <c r="U100" s="51">
        <v>0</v>
      </c>
      <c r="V100" s="51">
        <v>0</v>
      </c>
      <c r="W100" s="51">
        <v>0</v>
      </c>
      <c r="X100" s="51"/>
      <c r="Y100" s="51">
        <f t="shared" si="17"/>
        <v>275.2</v>
      </c>
      <c r="Z100" s="51">
        <v>5000</v>
      </c>
      <c r="AA100" s="73">
        <v>5000</v>
      </c>
      <c r="AB100" s="62"/>
    </row>
    <row r="101" spans="1:28" x14ac:dyDescent="0.3">
      <c r="A101" s="50"/>
      <c r="B101" s="50"/>
      <c r="C101" s="50"/>
      <c r="D101" s="50"/>
      <c r="E101" s="50"/>
      <c r="F101" s="50"/>
      <c r="G101" s="50" t="s">
        <v>162</v>
      </c>
      <c r="H101" s="51"/>
      <c r="I101" s="51"/>
      <c r="J101" s="51"/>
      <c r="K101" s="51"/>
      <c r="L101" s="51">
        <v>66.88</v>
      </c>
      <c r="M101" s="51">
        <v>157.94</v>
      </c>
      <c r="N101" s="51">
        <v>166.05</v>
      </c>
      <c r="O101" s="51">
        <v>0</v>
      </c>
      <c r="P101" s="51">
        <v>0</v>
      </c>
      <c r="Q101" s="51">
        <v>0</v>
      </c>
      <c r="R101" s="51">
        <v>0</v>
      </c>
      <c r="S101" s="51">
        <v>0</v>
      </c>
      <c r="T101" s="51">
        <v>248.76</v>
      </c>
      <c r="U101" s="51">
        <v>0</v>
      </c>
      <c r="V101" s="51">
        <v>0</v>
      </c>
      <c r="W101" s="51">
        <v>0</v>
      </c>
      <c r="X101" s="51"/>
      <c r="Y101" s="51">
        <f t="shared" si="17"/>
        <v>639.63</v>
      </c>
      <c r="Z101" s="51">
        <v>2500</v>
      </c>
      <c r="AA101" s="73">
        <v>2500</v>
      </c>
      <c r="AB101" s="62"/>
    </row>
    <row r="102" spans="1:28" x14ac:dyDescent="0.3">
      <c r="A102" s="50"/>
      <c r="B102" s="50"/>
      <c r="C102" s="50"/>
      <c r="D102" s="50"/>
      <c r="E102" s="50"/>
      <c r="F102" s="50"/>
      <c r="G102" s="50" t="s">
        <v>163</v>
      </c>
      <c r="H102" s="51"/>
      <c r="I102" s="51"/>
      <c r="J102" s="51"/>
      <c r="K102" s="51"/>
      <c r="L102" s="51">
        <v>50</v>
      </c>
      <c r="M102" s="51">
        <v>50</v>
      </c>
      <c r="N102" s="51">
        <v>0</v>
      </c>
      <c r="O102" s="51">
        <v>0</v>
      </c>
      <c r="P102" s="51">
        <v>150</v>
      </c>
      <c r="Q102" s="51">
        <v>100</v>
      </c>
      <c r="R102" s="51">
        <v>50</v>
      </c>
      <c r="S102" s="51">
        <v>0</v>
      </c>
      <c r="T102" s="51">
        <v>50</v>
      </c>
      <c r="U102" s="51">
        <v>50</v>
      </c>
      <c r="V102" s="51">
        <v>100</v>
      </c>
      <c r="W102" s="51">
        <v>50</v>
      </c>
      <c r="X102" s="51"/>
      <c r="Y102" s="51">
        <f t="shared" si="17"/>
        <v>650</v>
      </c>
      <c r="Z102" s="51">
        <v>800</v>
      </c>
      <c r="AA102" s="73">
        <v>800</v>
      </c>
      <c r="AB102" s="62"/>
    </row>
    <row r="103" spans="1:28" ht="15" thickBot="1" x14ac:dyDescent="0.35">
      <c r="A103" s="50"/>
      <c r="B103" s="50"/>
      <c r="C103" s="50"/>
      <c r="D103" s="50"/>
      <c r="E103" s="50"/>
      <c r="F103" s="50"/>
      <c r="G103" s="50" t="s">
        <v>164</v>
      </c>
      <c r="H103" s="52"/>
      <c r="I103" s="52"/>
      <c r="J103" s="52"/>
      <c r="K103" s="52"/>
      <c r="L103" s="52">
        <v>135.31</v>
      </c>
      <c r="M103" s="52">
        <v>0</v>
      </c>
      <c r="N103" s="52">
        <v>93.71</v>
      </c>
      <c r="O103" s="52">
        <v>72.73</v>
      </c>
      <c r="P103" s="52">
        <v>304.77999999999997</v>
      </c>
      <c r="Q103" s="52">
        <v>41.26</v>
      </c>
      <c r="R103" s="52">
        <v>24.99</v>
      </c>
      <c r="S103" s="52">
        <v>87.21</v>
      </c>
      <c r="T103" s="52">
        <v>51.92</v>
      </c>
      <c r="U103" s="52">
        <v>91.27</v>
      </c>
      <c r="V103" s="52">
        <v>74.489999999999995</v>
      </c>
      <c r="W103" s="52">
        <v>84.98</v>
      </c>
      <c r="X103" s="52"/>
      <c r="Y103" s="52">
        <f t="shared" si="17"/>
        <v>1062.6500000000001</v>
      </c>
      <c r="Z103" s="52">
        <v>1600</v>
      </c>
      <c r="AA103" s="74">
        <v>1600</v>
      </c>
      <c r="AB103" s="63"/>
    </row>
    <row r="104" spans="1:28" x14ac:dyDescent="0.3">
      <c r="A104" s="50"/>
      <c r="B104" s="50"/>
      <c r="C104" s="50"/>
      <c r="D104" s="50"/>
      <c r="E104" s="50"/>
      <c r="F104" s="50" t="s">
        <v>165</v>
      </c>
      <c r="G104" s="50"/>
      <c r="H104" s="51"/>
      <c r="I104" s="51"/>
      <c r="J104" s="51"/>
      <c r="K104" s="51"/>
      <c r="L104" s="51">
        <f t="shared" ref="L104:W104" si="18">ROUND(SUM(L72:L103),5)</f>
        <v>4929.17</v>
      </c>
      <c r="M104" s="51">
        <f t="shared" si="18"/>
        <v>14242.92</v>
      </c>
      <c r="N104" s="51">
        <f t="shared" si="18"/>
        <v>8152.11</v>
      </c>
      <c r="O104" s="51">
        <f t="shared" si="18"/>
        <v>4982.71</v>
      </c>
      <c r="P104" s="51">
        <f t="shared" si="18"/>
        <v>6733.26</v>
      </c>
      <c r="Q104" s="51">
        <f t="shared" si="18"/>
        <v>7174.94</v>
      </c>
      <c r="R104" s="51">
        <f t="shared" si="18"/>
        <v>5153.53</v>
      </c>
      <c r="S104" s="51">
        <f t="shared" si="18"/>
        <v>4437.3500000000004</v>
      </c>
      <c r="T104" s="51">
        <f t="shared" si="18"/>
        <v>6905.44</v>
      </c>
      <c r="U104" s="51">
        <f t="shared" si="18"/>
        <v>7195.54</v>
      </c>
      <c r="V104" s="51">
        <f t="shared" si="18"/>
        <v>5662.19</v>
      </c>
      <c r="W104" s="51">
        <f t="shared" si="18"/>
        <v>4030.97</v>
      </c>
      <c r="X104" s="51"/>
      <c r="Y104" s="51">
        <f t="shared" si="17"/>
        <v>79600.13</v>
      </c>
      <c r="Z104" s="51">
        <f>ROUND(SUM(Z72:Z103),5)</f>
        <v>171350</v>
      </c>
      <c r="AA104" s="60">
        <f>ROUND(SUM(AA72:AA103),5)</f>
        <v>172150</v>
      </c>
      <c r="AB104" s="62"/>
    </row>
    <row r="105" spans="1:28" x14ac:dyDescent="0.3">
      <c r="A105" s="50"/>
      <c r="B105" s="50"/>
      <c r="C105" s="50"/>
      <c r="D105" s="50"/>
      <c r="E105" s="50"/>
      <c r="F105" s="50" t="s">
        <v>166</v>
      </c>
      <c r="G105" s="50"/>
      <c r="H105" s="51"/>
      <c r="I105" s="51"/>
      <c r="J105" s="51"/>
      <c r="K105" s="51"/>
      <c r="L105" s="51"/>
      <c r="M105" s="51"/>
      <c r="N105" s="51"/>
      <c r="O105" s="51"/>
      <c r="P105" s="51"/>
      <c r="Q105" s="51"/>
      <c r="R105" s="51"/>
      <c r="S105" s="51"/>
      <c r="T105" s="51"/>
      <c r="U105" s="51"/>
      <c r="V105" s="51"/>
      <c r="W105" s="51"/>
      <c r="X105" s="51"/>
      <c r="Y105" s="51"/>
      <c r="Z105" s="51"/>
      <c r="AA105" s="60"/>
      <c r="AB105" s="62"/>
    </row>
    <row r="106" spans="1:28" x14ac:dyDescent="0.3">
      <c r="A106" s="50"/>
      <c r="B106" s="50"/>
      <c r="C106" s="50"/>
      <c r="D106" s="50"/>
      <c r="E106" s="50"/>
      <c r="F106" s="50"/>
      <c r="G106" s="50" t="s">
        <v>167</v>
      </c>
      <c r="H106" s="51"/>
      <c r="I106" s="51"/>
      <c r="J106" s="51"/>
      <c r="K106" s="51"/>
      <c r="L106" s="51">
        <v>0</v>
      </c>
      <c r="M106" s="51">
        <v>0</v>
      </c>
      <c r="N106" s="51">
        <v>256.27</v>
      </c>
      <c r="O106" s="51">
        <v>0</v>
      </c>
      <c r="P106" s="51">
        <v>309.95</v>
      </c>
      <c r="Q106" s="51">
        <v>0</v>
      </c>
      <c r="R106" s="51">
        <v>0</v>
      </c>
      <c r="S106" s="51">
        <v>100</v>
      </c>
      <c r="T106" s="51">
        <v>0</v>
      </c>
      <c r="U106" s="51">
        <v>0</v>
      </c>
      <c r="V106" s="51">
        <v>295</v>
      </c>
      <c r="W106" s="51">
        <v>190</v>
      </c>
      <c r="X106" s="51"/>
      <c r="Y106" s="51">
        <f t="shared" ref="Y106:Y118" si="19">ROUND(SUM(H106:X106),5)</f>
        <v>1151.22</v>
      </c>
      <c r="Z106" s="51">
        <v>10000</v>
      </c>
      <c r="AA106" s="73">
        <v>10000</v>
      </c>
      <c r="AB106" s="62"/>
    </row>
    <row r="107" spans="1:28" x14ac:dyDescent="0.3">
      <c r="A107" s="50"/>
      <c r="B107" s="50"/>
      <c r="C107" s="50"/>
      <c r="D107" s="50"/>
      <c r="E107" s="50"/>
      <c r="F107" s="50"/>
      <c r="G107" s="50" t="s">
        <v>168</v>
      </c>
      <c r="H107" s="51"/>
      <c r="I107" s="51"/>
      <c r="J107" s="51"/>
      <c r="K107" s="51"/>
      <c r="L107" s="51">
        <v>260</v>
      </c>
      <c r="M107" s="51">
        <v>0</v>
      </c>
      <c r="N107" s="51">
        <v>0</v>
      </c>
      <c r="O107" s="51">
        <v>0</v>
      </c>
      <c r="P107" s="51">
        <v>0</v>
      </c>
      <c r="Q107" s="51">
        <v>0</v>
      </c>
      <c r="R107" s="51">
        <v>55.85</v>
      </c>
      <c r="S107" s="51">
        <v>0</v>
      </c>
      <c r="T107" s="51">
        <v>675</v>
      </c>
      <c r="U107" s="51">
        <v>1525</v>
      </c>
      <c r="V107" s="51">
        <v>0</v>
      </c>
      <c r="W107" s="51">
        <v>0</v>
      </c>
      <c r="X107" s="51"/>
      <c r="Y107" s="51">
        <f t="shared" si="19"/>
        <v>2515.85</v>
      </c>
      <c r="Z107" s="51">
        <v>2500</v>
      </c>
      <c r="AA107" s="73">
        <v>2500</v>
      </c>
      <c r="AB107" s="62"/>
    </row>
    <row r="108" spans="1:28" x14ac:dyDescent="0.3">
      <c r="A108" s="50"/>
      <c r="B108" s="50"/>
      <c r="C108" s="50"/>
      <c r="D108" s="50"/>
      <c r="E108" s="50"/>
      <c r="F108" s="50"/>
      <c r="G108" s="50" t="s">
        <v>169</v>
      </c>
      <c r="H108" s="51"/>
      <c r="I108" s="51"/>
      <c r="J108" s="51"/>
      <c r="K108" s="51"/>
      <c r="L108" s="51">
        <v>2873.04</v>
      </c>
      <c r="M108" s="51">
        <v>51</v>
      </c>
      <c r="N108" s="51">
        <v>490</v>
      </c>
      <c r="O108" s="51">
        <v>2228</v>
      </c>
      <c r="P108" s="51">
        <v>650.25</v>
      </c>
      <c r="Q108" s="51">
        <v>497.74</v>
      </c>
      <c r="R108" s="51">
        <v>2718</v>
      </c>
      <c r="S108" s="51">
        <v>490</v>
      </c>
      <c r="T108" s="51">
        <v>556.5</v>
      </c>
      <c r="U108" s="51">
        <v>994.13</v>
      </c>
      <c r="V108" s="51">
        <v>2228</v>
      </c>
      <c r="W108" s="51">
        <v>0</v>
      </c>
      <c r="X108" s="51"/>
      <c r="Y108" s="51">
        <f t="shared" si="19"/>
        <v>13776.66</v>
      </c>
      <c r="Z108" s="51">
        <v>16500</v>
      </c>
      <c r="AA108" s="73">
        <v>16500</v>
      </c>
      <c r="AB108" s="62"/>
    </row>
    <row r="109" spans="1:28" x14ac:dyDescent="0.3">
      <c r="A109" s="50"/>
      <c r="B109" s="50"/>
      <c r="C109" s="50"/>
      <c r="D109" s="50"/>
      <c r="E109" s="50"/>
      <c r="F109" s="50"/>
      <c r="G109" s="50" t="s">
        <v>170</v>
      </c>
      <c r="H109" s="51"/>
      <c r="I109" s="51"/>
      <c r="J109" s="51"/>
      <c r="K109" s="51"/>
      <c r="L109" s="51">
        <v>496</v>
      </c>
      <c r="M109" s="51">
        <v>450</v>
      </c>
      <c r="N109" s="51">
        <v>496</v>
      </c>
      <c r="O109" s="51">
        <v>450</v>
      </c>
      <c r="P109" s="51">
        <v>450</v>
      </c>
      <c r="Q109" s="51">
        <v>496</v>
      </c>
      <c r="R109" s="51">
        <v>496</v>
      </c>
      <c r="S109" s="51">
        <v>450</v>
      </c>
      <c r="T109" s="51">
        <v>496</v>
      </c>
      <c r="U109" s="51">
        <v>450</v>
      </c>
      <c r="V109" s="51">
        <v>496</v>
      </c>
      <c r="W109" s="51">
        <v>450</v>
      </c>
      <c r="X109" s="51"/>
      <c r="Y109" s="51">
        <f t="shared" si="19"/>
        <v>5676</v>
      </c>
      <c r="Z109" s="51">
        <v>6000</v>
      </c>
      <c r="AA109" s="73">
        <v>6000</v>
      </c>
      <c r="AB109" s="62"/>
    </row>
    <row r="110" spans="1:28" x14ac:dyDescent="0.3">
      <c r="A110" s="50"/>
      <c r="B110" s="50"/>
      <c r="C110" s="50"/>
      <c r="D110" s="50"/>
      <c r="E110" s="50"/>
      <c r="F110" s="50"/>
      <c r="G110" s="50" t="s">
        <v>171</v>
      </c>
      <c r="H110" s="51"/>
      <c r="I110" s="51"/>
      <c r="J110" s="51"/>
      <c r="K110" s="51"/>
      <c r="L110" s="51">
        <v>300</v>
      </c>
      <c r="M110" s="51">
        <v>0</v>
      </c>
      <c r="N110" s="51">
        <v>0</v>
      </c>
      <c r="O110" s="51">
        <v>0</v>
      </c>
      <c r="P110" s="51">
        <v>0</v>
      </c>
      <c r="Q110" s="51">
        <v>0</v>
      </c>
      <c r="R110" s="51">
        <v>0</v>
      </c>
      <c r="S110" s="51">
        <v>0</v>
      </c>
      <c r="T110" s="51">
        <v>0</v>
      </c>
      <c r="U110" s="51">
        <v>0</v>
      </c>
      <c r="V110" s="51">
        <v>0</v>
      </c>
      <c r="W110" s="51">
        <v>800</v>
      </c>
      <c r="X110" s="51"/>
      <c r="Y110" s="51">
        <f t="shared" si="19"/>
        <v>1100</v>
      </c>
      <c r="Z110" s="51">
        <v>3500</v>
      </c>
      <c r="AA110" s="73">
        <v>2500</v>
      </c>
      <c r="AB110" s="62" t="s">
        <v>258</v>
      </c>
    </row>
    <row r="111" spans="1:28" x14ac:dyDescent="0.3">
      <c r="A111" s="50"/>
      <c r="B111" s="50"/>
      <c r="C111" s="50"/>
      <c r="D111" s="50"/>
      <c r="E111" s="50"/>
      <c r="F111" s="50"/>
      <c r="G111" s="50" t="s">
        <v>172</v>
      </c>
      <c r="H111" s="51"/>
      <c r="I111" s="51"/>
      <c r="J111" s="51"/>
      <c r="K111" s="51"/>
      <c r="L111" s="51">
        <v>0</v>
      </c>
      <c r="M111" s="51">
        <v>0</v>
      </c>
      <c r="N111" s="51">
        <v>389</v>
      </c>
      <c r="O111" s="51">
        <v>125</v>
      </c>
      <c r="P111" s="51">
        <v>250</v>
      </c>
      <c r="Q111" s="51">
        <v>0</v>
      </c>
      <c r="R111" s="51">
        <v>0</v>
      </c>
      <c r="S111" s="51">
        <v>0</v>
      </c>
      <c r="T111" s="51">
        <v>560</v>
      </c>
      <c r="U111" s="51">
        <v>0</v>
      </c>
      <c r="V111" s="51">
        <v>125</v>
      </c>
      <c r="W111" s="51">
        <v>465</v>
      </c>
      <c r="X111" s="51"/>
      <c r="Y111" s="51">
        <f t="shared" si="19"/>
        <v>1914</v>
      </c>
      <c r="Z111" s="51">
        <v>2500</v>
      </c>
      <c r="AA111" s="73">
        <v>2500</v>
      </c>
      <c r="AB111" s="62"/>
    </row>
    <row r="112" spans="1:28" ht="21.6" x14ac:dyDescent="0.3">
      <c r="A112" s="50"/>
      <c r="B112" s="50"/>
      <c r="C112" s="50"/>
      <c r="D112" s="50"/>
      <c r="E112" s="50"/>
      <c r="F112" s="50"/>
      <c r="G112" s="50" t="s">
        <v>173</v>
      </c>
      <c r="H112" s="51"/>
      <c r="I112" s="51"/>
      <c r="J112" s="51"/>
      <c r="K112" s="51"/>
      <c r="L112" s="51">
        <v>0</v>
      </c>
      <c r="M112" s="51">
        <v>0</v>
      </c>
      <c r="N112" s="51">
        <v>0</v>
      </c>
      <c r="O112" s="51">
        <v>0</v>
      </c>
      <c r="P112" s="51">
        <v>0</v>
      </c>
      <c r="Q112" s="51">
        <v>0</v>
      </c>
      <c r="R112" s="51">
        <v>0</v>
      </c>
      <c r="S112" s="51">
        <v>0</v>
      </c>
      <c r="T112" s="51">
        <v>0</v>
      </c>
      <c r="U112" s="51">
        <v>0</v>
      </c>
      <c r="V112" s="51">
        <v>0</v>
      </c>
      <c r="W112" s="51"/>
      <c r="X112" s="51"/>
      <c r="Y112" s="51">
        <f t="shared" si="19"/>
        <v>0</v>
      </c>
      <c r="Z112" s="51">
        <v>250</v>
      </c>
      <c r="AA112" s="73">
        <v>400</v>
      </c>
      <c r="AB112" s="62" t="s">
        <v>273</v>
      </c>
    </row>
    <row r="113" spans="1:28" ht="21.6" x14ac:dyDescent="0.3">
      <c r="A113" s="50"/>
      <c r="B113" s="50"/>
      <c r="C113" s="50"/>
      <c r="D113" s="50"/>
      <c r="E113" s="50"/>
      <c r="F113" s="50"/>
      <c r="G113" s="50" t="s">
        <v>174</v>
      </c>
      <c r="H113" s="51"/>
      <c r="I113" s="51"/>
      <c r="J113" s="51"/>
      <c r="K113" s="51"/>
      <c r="L113" s="51">
        <v>305.61</v>
      </c>
      <c r="M113" s="51">
        <v>0</v>
      </c>
      <c r="N113" s="51">
        <v>611.22</v>
      </c>
      <c r="O113" s="51">
        <v>305.61</v>
      </c>
      <c r="P113" s="51">
        <v>305.61</v>
      </c>
      <c r="Q113" s="51">
        <v>414.25</v>
      </c>
      <c r="R113" s="51">
        <v>305.61</v>
      </c>
      <c r="S113" s="51">
        <v>0</v>
      </c>
      <c r="T113" s="51">
        <v>611.22</v>
      </c>
      <c r="U113" s="51">
        <v>305.61</v>
      </c>
      <c r="V113" s="51">
        <v>0</v>
      </c>
      <c r="W113" s="51">
        <v>305.61</v>
      </c>
      <c r="X113" s="51"/>
      <c r="Y113" s="51">
        <f t="shared" si="19"/>
        <v>3470.35</v>
      </c>
      <c r="Z113" s="51">
        <v>3700</v>
      </c>
      <c r="AA113" s="73">
        <v>7500</v>
      </c>
      <c r="AB113" s="62" t="s">
        <v>272</v>
      </c>
    </row>
    <row r="114" spans="1:28" ht="21.6" x14ac:dyDescent="0.3">
      <c r="A114" s="50"/>
      <c r="B114" s="50"/>
      <c r="C114" s="50"/>
      <c r="D114" s="50"/>
      <c r="E114" s="50"/>
      <c r="F114" s="50"/>
      <c r="G114" s="50" t="s">
        <v>175</v>
      </c>
      <c r="H114" s="51"/>
      <c r="I114" s="51"/>
      <c r="J114" s="51"/>
      <c r="K114" s="51"/>
      <c r="L114" s="51">
        <v>330.81</v>
      </c>
      <c r="M114" s="51">
        <v>96.32</v>
      </c>
      <c r="N114" s="51">
        <v>169.12</v>
      </c>
      <c r="O114" s="51">
        <v>97.75</v>
      </c>
      <c r="P114" s="51">
        <v>134.9</v>
      </c>
      <c r="Q114" s="51">
        <v>147.91</v>
      </c>
      <c r="R114" s="51">
        <v>325.38</v>
      </c>
      <c r="S114" s="51">
        <v>0</v>
      </c>
      <c r="T114" s="51">
        <v>265.42</v>
      </c>
      <c r="U114" s="51">
        <v>163.34</v>
      </c>
      <c r="V114" s="51">
        <v>384.91</v>
      </c>
      <c r="W114" s="51">
        <v>185.81</v>
      </c>
      <c r="X114" s="51"/>
      <c r="Y114" s="51">
        <f t="shared" si="19"/>
        <v>2301.67</v>
      </c>
      <c r="Z114" s="51">
        <v>2800</v>
      </c>
      <c r="AA114" s="73">
        <v>4000</v>
      </c>
      <c r="AB114" s="62" t="s">
        <v>271</v>
      </c>
    </row>
    <row r="115" spans="1:28" x14ac:dyDescent="0.3">
      <c r="A115" s="50"/>
      <c r="B115" s="50"/>
      <c r="C115" s="50"/>
      <c r="D115" s="50"/>
      <c r="E115" s="50"/>
      <c r="F115" s="50"/>
      <c r="G115" s="50" t="s">
        <v>176</v>
      </c>
      <c r="H115" s="51"/>
      <c r="I115" s="51"/>
      <c r="J115" s="51"/>
      <c r="K115" s="51"/>
      <c r="L115" s="51">
        <v>1549.97</v>
      </c>
      <c r="M115" s="51">
        <v>1016.67</v>
      </c>
      <c r="N115" s="51">
        <v>1015.39</v>
      </c>
      <c r="O115" s="51">
        <v>289.32</v>
      </c>
      <c r="P115" s="51">
        <v>1934.04</v>
      </c>
      <c r="Q115" s="51">
        <v>903.78</v>
      </c>
      <c r="R115" s="51">
        <v>1184.33</v>
      </c>
      <c r="S115" s="51">
        <v>443.68</v>
      </c>
      <c r="T115" s="51">
        <v>1827.36</v>
      </c>
      <c r="U115" s="51">
        <v>1086.21</v>
      </c>
      <c r="V115" s="51">
        <v>684.66</v>
      </c>
      <c r="W115" s="51">
        <v>938.47</v>
      </c>
      <c r="X115" s="51"/>
      <c r="Y115" s="51">
        <f t="shared" si="19"/>
        <v>12873.88</v>
      </c>
      <c r="Z115" s="51">
        <v>12500</v>
      </c>
      <c r="AA115" s="73">
        <v>13000</v>
      </c>
      <c r="AB115" s="62"/>
    </row>
    <row r="116" spans="1:28" ht="15" thickBot="1" x14ac:dyDescent="0.35">
      <c r="A116" s="50"/>
      <c r="B116" s="50"/>
      <c r="C116" s="50"/>
      <c r="D116" s="50"/>
      <c r="E116" s="50"/>
      <c r="F116" s="50"/>
      <c r="G116" s="50" t="s">
        <v>177</v>
      </c>
      <c r="H116" s="51"/>
      <c r="I116" s="51"/>
      <c r="J116" s="51"/>
      <c r="K116" s="51"/>
      <c r="L116" s="51">
        <v>0</v>
      </c>
      <c r="M116" s="51">
        <v>0</v>
      </c>
      <c r="N116" s="51">
        <v>188.42</v>
      </c>
      <c r="O116" s="51">
        <v>1763.16</v>
      </c>
      <c r="P116" s="51">
        <v>0</v>
      </c>
      <c r="Q116" s="51">
        <v>82</v>
      </c>
      <c r="R116" s="51">
        <v>88</v>
      </c>
      <c r="S116" s="51">
        <v>0</v>
      </c>
      <c r="T116" s="51">
        <v>3276</v>
      </c>
      <c r="U116" s="51">
        <v>0</v>
      </c>
      <c r="V116" s="51">
        <v>0</v>
      </c>
      <c r="W116" s="51">
        <v>2528.17</v>
      </c>
      <c r="X116" s="51"/>
      <c r="Y116" s="51">
        <f t="shared" si="19"/>
        <v>7925.75</v>
      </c>
      <c r="Z116" s="51">
        <v>8500</v>
      </c>
      <c r="AA116" s="73">
        <v>8500</v>
      </c>
      <c r="AB116" s="62"/>
    </row>
    <row r="117" spans="1:28" ht="15" thickBot="1" x14ac:dyDescent="0.35">
      <c r="A117" s="50"/>
      <c r="B117" s="50"/>
      <c r="C117" s="50"/>
      <c r="D117" s="50"/>
      <c r="E117" s="50"/>
      <c r="F117" s="50" t="s">
        <v>178</v>
      </c>
      <c r="G117" s="50"/>
      <c r="H117" s="53"/>
      <c r="I117" s="53"/>
      <c r="J117" s="53"/>
      <c r="K117" s="53"/>
      <c r="L117" s="53">
        <f t="shared" ref="L117:W117" si="20">ROUND(SUM(L105:L116),5)</f>
        <v>6115.43</v>
      </c>
      <c r="M117" s="53">
        <f t="shared" si="20"/>
        <v>1613.99</v>
      </c>
      <c r="N117" s="53">
        <f t="shared" si="20"/>
        <v>3615.42</v>
      </c>
      <c r="O117" s="53">
        <f t="shared" si="20"/>
        <v>5258.84</v>
      </c>
      <c r="P117" s="53">
        <f t="shared" si="20"/>
        <v>4034.75</v>
      </c>
      <c r="Q117" s="53">
        <f t="shared" si="20"/>
        <v>2541.6799999999998</v>
      </c>
      <c r="R117" s="53">
        <f t="shared" si="20"/>
        <v>5173.17</v>
      </c>
      <c r="S117" s="53">
        <f t="shared" si="20"/>
        <v>1483.68</v>
      </c>
      <c r="T117" s="53">
        <f t="shared" si="20"/>
        <v>8267.5</v>
      </c>
      <c r="U117" s="53">
        <f t="shared" si="20"/>
        <v>4524.29</v>
      </c>
      <c r="V117" s="53">
        <f t="shared" si="20"/>
        <v>4213.57</v>
      </c>
      <c r="W117" s="53">
        <f t="shared" si="20"/>
        <v>5863.06</v>
      </c>
      <c r="X117" s="53"/>
      <c r="Y117" s="53">
        <f t="shared" si="19"/>
        <v>52705.38</v>
      </c>
      <c r="Z117" s="53">
        <f>ROUND(SUM(Z105:Z116),5)</f>
        <v>68750</v>
      </c>
      <c r="AA117" s="78">
        <f>ROUND(SUM(AA105:AA116),5)</f>
        <v>73400</v>
      </c>
      <c r="AB117" s="64"/>
    </row>
    <row r="118" spans="1:28" x14ac:dyDescent="0.3">
      <c r="A118" s="50"/>
      <c r="B118" s="50"/>
      <c r="C118" s="50"/>
      <c r="D118" s="50"/>
      <c r="E118" s="50" t="s">
        <v>179</v>
      </c>
      <c r="F118" s="50"/>
      <c r="G118" s="50"/>
      <c r="H118" s="51"/>
      <c r="I118" s="51"/>
      <c r="J118" s="51"/>
      <c r="K118" s="51"/>
      <c r="L118" s="51">
        <f t="shared" ref="L118:W118" si="21">ROUND(L67+L71+L104+L117,5)</f>
        <v>11309.88</v>
      </c>
      <c r="M118" s="51">
        <f t="shared" si="21"/>
        <v>16749.12</v>
      </c>
      <c r="N118" s="51">
        <f t="shared" si="21"/>
        <v>12622.71</v>
      </c>
      <c r="O118" s="51">
        <f t="shared" si="21"/>
        <v>11103.24</v>
      </c>
      <c r="P118" s="51">
        <f t="shared" si="21"/>
        <v>11446.41</v>
      </c>
      <c r="Q118" s="51">
        <f t="shared" si="21"/>
        <v>10453.459999999999</v>
      </c>
      <c r="R118" s="51">
        <f t="shared" si="21"/>
        <v>11012.23</v>
      </c>
      <c r="S118" s="51">
        <f t="shared" si="21"/>
        <v>6587.86</v>
      </c>
      <c r="T118" s="51">
        <f t="shared" si="21"/>
        <v>15896.94</v>
      </c>
      <c r="U118" s="51">
        <f t="shared" si="21"/>
        <v>12377.06</v>
      </c>
      <c r="V118" s="51">
        <f t="shared" si="21"/>
        <v>10661.28</v>
      </c>
      <c r="W118" s="51">
        <f t="shared" si="21"/>
        <v>10720.98</v>
      </c>
      <c r="X118" s="51"/>
      <c r="Y118" s="51">
        <f t="shared" si="19"/>
        <v>140941.17000000001</v>
      </c>
      <c r="Z118" s="51">
        <f>ROUND(Z67+Z71+Z104+Z117,5)</f>
        <v>248400</v>
      </c>
      <c r="AA118" s="60">
        <f>ROUND(AA67+AA71+AA104+AA117,5)</f>
        <v>255150</v>
      </c>
      <c r="AB118" s="62"/>
    </row>
    <row r="119" spans="1:28" x14ac:dyDescent="0.3">
      <c r="A119" s="50"/>
      <c r="B119" s="50"/>
      <c r="C119" s="50"/>
      <c r="D119" s="50"/>
      <c r="E119" s="50" t="s">
        <v>180</v>
      </c>
      <c r="F119" s="50"/>
      <c r="G119" s="50"/>
      <c r="H119" s="51"/>
      <c r="I119" s="51"/>
      <c r="J119" s="51"/>
      <c r="K119" s="51"/>
      <c r="L119" s="51"/>
      <c r="M119" s="51"/>
      <c r="N119" s="51"/>
      <c r="O119" s="51"/>
      <c r="P119" s="51"/>
      <c r="Q119" s="51"/>
      <c r="R119" s="51"/>
      <c r="S119" s="51"/>
      <c r="T119" s="51"/>
      <c r="U119" s="51"/>
      <c r="V119" s="51"/>
      <c r="W119" s="51"/>
      <c r="X119" s="51"/>
      <c r="Y119" s="51"/>
      <c r="Z119" s="51"/>
      <c r="AA119" s="60"/>
      <c r="AB119" s="62"/>
    </row>
    <row r="120" spans="1:28" x14ac:dyDescent="0.3">
      <c r="A120" s="50"/>
      <c r="B120" s="50"/>
      <c r="C120" s="50"/>
      <c r="D120" s="50"/>
      <c r="E120" s="50"/>
      <c r="F120" s="50" t="s">
        <v>181</v>
      </c>
      <c r="G120" s="50"/>
      <c r="H120" s="51"/>
      <c r="I120" s="51"/>
      <c r="J120" s="51"/>
      <c r="K120" s="51"/>
      <c r="L120" s="51"/>
      <c r="M120" s="51"/>
      <c r="N120" s="51"/>
      <c r="O120" s="51"/>
      <c r="P120" s="51"/>
      <c r="Q120" s="51"/>
      <c r="R120" s="51"/>
      <c r="S120" s="51"/>
      <c r="T120" s="51"/>
      <c r="U120" s="51"/>
      <c r="V120" s="51"/>
      <c r="W120" s="51"/>
      <c r="X120" s="51"/>
      <c r="Y120" s="51"/>
      <c r="Z120" s="51"/>
      <c r="AA120" s="60"/>
      <c r="AB120" s="62"/>
    </row>
    <row r="121" spans="1:28" ht="22.2" thickBot="1" x14ac:dyDescent="0.35">
      <c r="A121" s="50"/>
      <c r="B121" s="50"/>
      <c r="C121" s="50"/>
      <c r="D121" s="50"/>
      <c r="E121" s="50"/>
      <c r="F121" s="50"/>
      <c r="G121" s="50" t="s">
        <v>182</v>
      </c>
      <c r="H121" s="52"/>
      <c r="I121" s="52"/>
      <c r="J121" s="52"/>
      <c r="K121" s="52"/>
      <c r="L121" s="52">
        <v>0</v>
      </c>
      <c r="M121" s="52">
        <v>0</v>
      </c>
      <c r="N121" s="52">
        <v>0</v>
      </c>
      <c r="O121" s="52">
        <v>0</v>
      </c>
      <c r="P121" s="52">
        <v>0</v>
      </c>
      <c r="Q121" s="52">
        <v>0</v>
      </c>
      <c r="R121" s="52">
        <v>0</v>
      </c>
      <c r="S121" s="52">
        <v>0</v>
      </c>
      <c r="T121" s="52">
        <v>0</v>
      </c>
      <c r="U121" s="52">
        <v>0</v>
      </c>
      <c r="V121" s="52">
        <v>0</v>
      </c>
      <c r="W121" s="52">
        <v>50812.91</v>
      </c>
      <c r="X121" s="52"/>
      <c r="Y121" s="52">
        <f>ROUND(SUM(H121:X121),5)</f>
        <v>50812.91</v>
      </c>
      <c r="Z121" s="52">
        <v>0</v>
      </c>
      <c r="AA121" s="59">
        <v>0</v>
      </c>
      <c r="AB121" s="63" t="s">
        <v>208</v>
      </c>
    </row>
    <row r="122" spans="1:28" x14ac:dyDescent="0.3">
      <c r="A122" s="50"/>
      <c r="B122" s="50"/>
      <c r="C122" s="50"/>
      <c r="D122" s="50"/>
      <c r="E122" s="50"/>
      <c r="F122" s="50" t="s">
        <v>183</v>
      </c>
      <c r="G122" s="50"/>
      <c r="H122" s="51"/>
      <c r="I122" s="51"/>
      <c r="J122" s="51"/>
      <c r="K122" s="51"/>
      <c r="L122" s="51">
        <f t="shared" ref="L122:W122" si="22">ROUND(SUM(L120:L121),5)</f>
        <v>0</v>
      </c>
      <c r="M122" s="51">
        <f t="shared" si="22"/>
        <v>0</v>
      </c>
      <c r="N122" s="51">
        <f t="shared" si="22"/>
        <v>0</v>
      </c>
      <c r="O122" s="51">
        <f t="shared" si="22"/>
        <v>0</v>
      </c>
      <c r="P122" s="51">
        <f t="shared" si="22"/>
        <v>0</v>
      </c>
      <c r="Q122" s="51">
        <f t="shared" si="22"/>
        <v>0</v>
      </c>
      <c r="R122" s="51">
        <f t="shared" si="22"/>
        <v>0</v>
      </c>
      <c r="S122" s="51">
        <f t="shared" si="22"/>
        <v>0</v>
      </c>
      <c r="T122" s="51">
        <f t="shared" si="22"/>
        <v>0</v>
      </c>
      <c r="U122" s="51">
        <f t="shared" si="22"/>
        <v>0</v>
      </c>
      <c r="V122" s="51">
        <f t="shared" si="22"/>
        <v>0</v>
      </c>
      <c r="W122" s="51">
        <f t="shared" si="22"/>
        <v>50812.91</v>
      </c>
      <c r="X122" s="51"/>
      <c r="Y122" s="51">
        <f>ROUND(SUM(H122:X122),5)</f>
        <v>50812.91</v>
      </c>
      <c r="Z122" s="51">
        <f>ROUND(SUM(Z120:Z121),5)</f>
        <v>0</v>
      </c>
      <c r="AA122" s="60">
        <f>ROUND(SUM(AA120:AA121),5)</f>
        <v>0</v>
      </c>
      <c r="AB122" s="62"/>
    </row>
    <row r="123" spans="1:28" ht="15" thickBot="1" x14ac:dyDescent="0.35">
      <c r="A123" s="50"/>
      <c r="B123" s="50"/>
      <c r="C123" s="50"/>
      <c r="D123" s="50"/>
      <c r="E123" s="50"/>
      <c r="F123" s="50" t="s">
        <v>184</v>
      </c>
      <c r="G123" s="50"/>
      <c r="H123" s="52"/>
      <c r="I123" s="52"/>
      <c r="J123" s="52"/>
      <c r="K123" s="52"/>
      <c r="L123" s="52">
        <v>298.70999999999998</v>
      </c>
      <c r="M123" s="52">
        <v>172.26</v>
      </c>
      <c r="N123" s="52">
        <v>191.39</v>
      </c>
      <c r="O123" s="52">
        <v>0</v>
      </c>
      <c r="P123" s="52">
        <v>0</v>
      </c>
      <c r="Q123" s="52">
        <v>689.18</v>
      </c>
      <c r="R123" s="52">
        <v>484.71</v>
      </c>
      <c r="S123" s="52">
        <v>0</v>
      </c>
      <c r="T123" s="52">
        <v>357.28</v>
      </c>
      <c r="U123" s="52">
        <v>370.04</v>
      </c>
      <c r="V123" s="52">
        <v>197.78</v>
      </c>
      <c r="W123" s="52">
        <v>416.65</v>
      </c>
      <c r="X123" s="52"/>
      <c r="Y123" s="52">
        <f>ROUND(SUM(H123:X123),5)</f>
        <v>3178</v>
      </c>
      <c r="Z123" s="52">
        <v>4000</v>
      </c>
      <c r="AA123" s="74">
        <v>4000</v>
      </c>
      <c r="AB123" s="63"/>
    </row>
    <row r="124" spans="1:28" x14ac:dyDescent="0.3">
      <c r="A124" s="50"/>
      <c r="B124" s="50"/>
      <c r="C124" s="50"/>
      <c r="D124" s="50"/>
      <c r="E124" s="50" t="s">
        <v>185</v>
      </c>
      <c r="F124" s="50"/>
      <c r="G124" s="50"/>
      <c r="H124" s="51"/>
      <c r="I124" s="51"/>
      <c r="J124" s="51"/>
      <c r="K124" s="51"/>
      <c r="L124" s="51">
        <f t="shared" ref="L124:W124" si="23">ROUND(L119+SUM(L122:L123),5)</f>
        <v>298.70999999999998</v>
      </c>
      <c r="M124" s="51">
        <f t="shared" si="23"/>
        <v>172.26</v>
      </c>
      <c r="N124" s="51">
        <f t="shared" si="23"/>
        <v>191.39</v>
      </c>
      <c r="O124" s="51">
        <f t="shared" si="23"/>
        <v>0</v>
      </c>
      <c r="P124" s="51">
        <f t="shared" si="23"/>
        <v>0</v>
      </c>
      <c r="Q124" s="51">
        <f t="shared" si="23"/>
        <v>689.18</v>
      </c>
      <c r="R124" s="51">
        <f t="shared" si="23"/>
        <v>484.71</v>
      </c>
      <c r="S124" s="51">
        <f t="shared" si="23"/>
        <v>0</v>
      </c>
      <c r="T124" s="51">
        <f t="shared" si="23"/>
        <v>357.28</v>
      </c>
      <c r="U124" s="51">
        <f t="shared" si="23"/>
        <v>370.04</v>
      </c>
      <c r="V124" s="51">
        <f t="shared" si="23"/>
        <v>197.78</v>
      </c>
      <c r="W124" s="51">
        <f t="shared" si="23"/>
        <v>51229.56</v>
      </c>
      <c r="X124" s="51"/>
      <c r="Y124" s="51">
        <f>ROUND(SUM(H124:X124),5)</f>
        <v>53990.91</v>
      </c>
      <c r="Z124" s="51">
        <f>ROUND(Z119+SUM(Z122:Z123),5)</f>
        <v>4000</v>
      </c>
      <c r="AA124" s="60">
        <f>ROUND(AA119+SUM(AA122:AA123),5)</f>
        <v>4000</v>
      </c>
      <c r="AB124" s="62"/>
    </row>
    <row r="125" spans="1:28" x14ac:dyDescent="0.3">
      <c r="A125" s="50"/>
      <c r="B125" s="50"/>
      <c r="C125" s="50"/>
      <c r="D125" s="50"/>
      <c r="E125" s="50" t="s">
        <v>186</v>
      </c>
      <c r="F125" s="50"/>
      <c r="G125" s="50"/>
      <c r="H125" s="51"/>
      <c r="I125" s="51"/>
      <c r="J125" s="51"/>
      <c r="K125" s="51"/>
      <c r="L125" s="51"/>
      <c r="M125" s="51"/>
      <c r="N125" s="51"/>
      <c r="O125" s="51"/>
      <c r="P125" s="51"/>
      <c r="Q125" s="51"/>
      <c r="R125" s="51"/>
      <c r="S125" s="51"/>
      <c r="T125" s="51"/>
      <c r="U125" s="51"/>
      <c r="V125" s="51"/>
      <c r="W125" s="51"/>
      <c r="X125" s="51"/>
      <c r="Y125" s="51"/>
      <c r="Z125" s="51"/>
      <c r="AA125" s="60"/>
      <c r="AB125" s="62"/>
    </row>
    <row r="126" spans="1:28" x14ac:dyDescent="0.3">
      <c r="A126" s="50"/>
      <c r="B126" s="50"/>
      <c r="C126" s="50"/>
      <c r="D126" s="50"/>
      <c r="E126" s="50"/>
      <c r="F126" s="50" t="s">
        <v>187</v>
      </c>
      <c r="G126" s="50"/>
      <c r="H126" s="51"/>
      <c r="I126" s="51"/>
      <c r="J126" s="51"/>
      <c r="K126" s="51"/>
      <c r="L126" s="51"/>
      <c r="M126" s="51"/>
      <c r="N126" s="51"/>
      <c r="O126" s="51"/>
      <c r="P126" s="51"/>
      <c r="Q126" s="51"/>
      <c r="R126" s="51"/>
      <c r="S126" s="51"/>
      <c r="T126" s="51"/>
      <c r="U126" s="51"/>
      <c r="V126" s="51"/>
      <c r="W126" s="51"/>
      <c r="X126" s="51"/>
      <c r="Y126" s="51"/>
      <c r="Z126" s="51"/>
      <c r="AA126" s="60"/>
      <c r="AB126" s="62"/>
    </row>
    <row r="127" spans="1:28" x14ac:dyDescent="0.3">
      <c r="A127" s="50"/>
      <c r="B127" s="50"/>
      <c r="C127" s="50"/>
      <c r="D127" s="50"/>
      <c r="E127" s="50"/>
      <c r="F127" s="50"/>
      <c r="G127" s="50" t="s">
        <v>204</v>
      </c>
      <c r="H127" s="51"/>
      <c r="I127" s="51"/>
      <c r="J127" s="51"/>
      <c r="K127" s="51"/>
      <c r="L127" s="51">
        <v>0</v>
      </c>
      <c r="M127" s="51">
        <v>0</v>
      </c>
      <c r="N127" s="51">
        <v>0</v>
      </c>
      <c r="O127" s="51">
        <v>0</v>
      </c>
      <c r="P127" s="51">
        <v>0</v>
      </c>
      <c r="Q127" s="51">
        <v>0</v>
      </c>
      <c r="R127" s="51">
        <v>0</v>
      </c>
      <c r="S127" s="51">
        <v>0</v>
      </c>
      <c r="T127" s="51">
        <v>0</v>
      </c>
      <c r="U127" s="51">
        <v>0</v>
      </c>
      <c r="V127" s="51">
        <v>0</v>
      </c>
      <c r="W127" s="51">
        <v>0</v>
      </c>
      <c r="X127" s="51"/>
      <c r="Y127" s="51">
        <f>ROUND(SUM(H127:X127),5)</f>
        <v>0</v>
      </c>
      <c r="Z127" s="51">
        <v>100000</v>
      </c>
      <c r="AA127" s="73">
        <v>100000</v>
      </c>
      <c r="AB127" s="62"/>
    </row>
    <row r="128" spans="1:28" x14ac:dyDescent="0.3">
      <c r="A128" s="50"/>
      <c r="B128" s="50"/>
      <c r="C128" s="50"/>
      <c r="D128" s="50"/>
      <c r="E128" s="50"/>
      <c r="F128" s="50"/>
      <c r="G128" s="50" t="s">
        <v>205</v>
      </c>
      <c r="H128" s="51"/>
      <c r="I128" s="51"/>
      <c r="J128" s="51"/>
      <c r="K128" s="51"/>
      <c r="L128" s="51">
        <v>0</v>
      </c>
      <c r="M128" s="51">
        <v>0</v>
      </c>
      <c r="N128" s="51">
        <v>0</v>
      </c>
      <c r="O128" s="51">
        <v>0</v>
      </c>
      <c r="P128" s="51">
        <v>0</v>
      </c>
      <c r="Q128" s="51">
        <v>0</v>
      </c>
      <c r="R128" s="51">
        <v>0</v>
      </c>
      <c r="S128" s="51">
        <v>0</v>
      </c>
      <c r="T128" s="51">
        <v>0</v>
      </c>
      <c r="U128" s="51">
        <v>0</v>
      </c>
      <c r="V128" s="51">
        <v>0</v>
      </c>
      <c r="W128" s="51">
        <v>0</v>
      </c>
      <c r="X128" s="51"/>
      <c r="Y128" s="51">
        <f>ROUND(SUM(H128:X128),5)</f>
        <v>0</v>
      </c>
      <c r="Z128" s="51">
        <v>6000</v>
      </c>
      <c r="AA128" s="73">
        <v>6000</v>
      </c>
      <c r="AB128" s="62"/>
    </row>
    <row r="129" spans="1:28" x14ac:dyDescent="0.3">
      <c r="A129" s="50"/>
      <c r="B129" s="50"/>
      <c r="C129" s="50"/>
      <c r="D129" s="50"/>
      <c r="E129" s="50"/>
      <c r="F129" s="50"/>
      <c r="G129" s="50" t="s">
        <v>188</v>
      </c>
      <c r="H129" s="51"/>
      <c r="I129" s="51"/>
      <c r="J129" s="51"/>
      <c r="K129" s="51"/>
      <c r="L129" s="51">
        <v>0</v>
      </c>
      <c r="M129" s="51">
        <v>0</v>
      </c>
      <c r="N129" s="51">
        <v>0</v>
      </c>
      <c r="O129" s="51">
        <v>0</v>
      </c>
      <c r="P129" s="51">
        <v>0</v>
      </c>
      <c r="Q129" s="51">
        <v>0</v>
      </c>
      <c r="R129" s="51">
        <v>0</v>
      </c>
      <c r="S129" s="51">
        <v>0</v>
      </c>
      <c r="T129" s="51">
        <v>0</v>
      </c>
      <c r="U129" s="51">
        <v>0</v>
      </c>
      <c r="V129" s="51">
        <v>0</v>
      </c>
      <c r="W129" s="51">
        <v>0</v>
      </c>
      <c r="X129" s="51"/>
      <c r="Y129" s="51">
        <f>ROUND(SUM(H129:X129),5)</f>
        <v>0</v>
      </c>
      <c r="Z129" s="51">
        <v>7500</v>
      </c>
      <c r="AA129" s="73">
        <v>7500</v>
      </c>
      <c r="AB129" s="62"/>
    </row>
    <row r="130" spans="1:28" ht="15" thickBot="1" x14ac:dyDescent="0.35">
      <c r="A130" s="50"/>
      <c r="B130" s="50"/>
      <c r="C130" s="50"/>
      <c r="D130" s="50"/>
      <c r="E130" s="50"/>
      <c r="F130" s="50"/>
      <c r="G130" s="50" t="s">
        <v>245</v>
      </c>
      <c r="H130" s="52"/>
      <c r="I130" s="52"/>
      <c r="J130" s="52"/>
      <c r="K130" s="52"/>
      <c r="L130" s="52">
        <v>0</v>
      </c>
      <c r="M130" s="52">
        <v>0</v>
      </c>
      <c r="N130" s="52">
        <v>0</v>
      </c>
      <c r="O130" s="52">
        <v>0</v>
      </c>
      <c r="P130" s="52">
        <v>0</v>
      </c>
      <c r="Q130" s="52">
        <v>0</v>
      </c>
      <c r="R130" s="52">
        <v>0</v>
      </c>
      <c r="S130" s="52">
        <v>0</v>
      </c>
      <c r="T130" s="52">
        <v>0</v>
      </c>
      <c r="U130" s="52">
        <v>0</v>
      </c>
      <c r="V130" s="52">
        <v>0</v>
      </c>
      <c r="W130" s="52">
        <v>0</v>
      </c>
      <c r="X130" s="52"/>
      <c r="Y130" s="52">
        <f>ROUND(SUM(H130:X130),5)</f>
        <v>0</v>
      </c>
      <c r="Z130" s="52">
        <v>6000</v>
      </c>
      <c r="AA130" s="74">
        <v>6000</v>
      </c>
      <c r="AB130" s="63"/>
    </row>
    <row r="131" spans="1:28" x14ac:dyDescent="0.3">
      <c r="A131" s="50"/>
      <c r="B131" s="50"/>
      <c r="C131" s="50"/>
      <c r="D131" s="50"/>
      <c r="E131" s="50"/>
      <c r="F131" s="50" t="s">
        <v>189</v>
      </c>
      <c r="G131" s="50"/>
      <c r="H131" s="51"/>
      <c r="I131" s="51"/>
      <c r="J131" s="51"/>
      <c r="K131" s="51"/>
      <c r="L131" s="51">
        <f t="shared" ref="L131:W131" si="24">ROUND(SUM(L126:L130),5)</f>
        <v>0</v>
      </c>
      <c r="M131" s="51">
        <f t="shared" si="24"/>
        <v>0</v>
      </c>
      <c r="N131" s="51">
        <f t="shared" si="24"/>
        <v>0</v>
      </c>
      <c r="O131" s="51">
        <f t="shared" si="24"/>
        <v>0</v>
      </c>
      <c r="P131" s="51">
        <f t="shared" si="24"/>
        <v>0</v>
      </c>
      <c r="Q131" s="51">
        <f t="shared" si="24"/>
        <v>0</v>
      </c>
      <c r="R131" s="51">
        <f t="shared" si="24"/>
        <v>0</v>
      </c>
      <c r="S131" s="51">
        <f t="shared" si="24"/>
        <v>0</v>
      </c>
      <c r="T131" s="51">
        <f t="shared" si="24"/>
        <v>0</v>
      </c>
      <c r="U131" s="51">
        <f t="shared" si="24"/>
        <v>0</v>
      </c>
      <c r="V131" s="51">
        <f t="shared" si="24"/>
        <v>0</v>
      </c>
      <c r="W131" s="51">
        <f t="shared" si="24"/>
        <v>0</v>
      </c>
      <c r="X131" s="51"/>
      <c r="Y131" s="51">
        <f>ROUND(SUM(H131:X131),5)</f>
        <v>0</v>
      </c>
      <c r="Z131" s="51">
        <f>ROUND(SUM(Z126:Z130),5)</f>
        <v>119500</v>
      </c>
      <c r="AA131" s="60">
        <f>ROUND(SUM(AA126:AA130),5)</f>
        <v>119500</v>
      </c>
      <c r="AB131" s="62"/>
    </row>
    <row r="132" spans="1:28" x14ac:dyDescent="0.3">
      <c r="A132" s="50"/>
      <c r="B132" s="50"/>
      <c r="C132" s="50"/>
      <c r="D132" s="50"/>
      <c r="E132" s="50"/>
      <c r="F132" s="50" t="s">
        <v>190</v>
      </c>
      <c r="G132" s="50"/>
      <c r="H132" s="51"/>
      <c r="I132" s="51"/>
      <c r="J132" s="51"/>
      <c r="K132" s="51"/>
      <c r="L132" s="51"/>
      <c r="M132" s="51"/>
      <c r="N132" s="51"/>
      <c r="O132" s="51"/>
      <c r="P132" s="51"/>
      <c r="Q132" s="51"/>
      <c r="R132" s="51"/>
      <c r="S132" s="51"/>
      <c r="T132" s="51"/>
      <c r="U132" s="51"/>
      <c r="V132" s="51"/>
      <c r="W132" s="51"/>
      <c r="X132" s="51"/>
      <c r="Y132" s="51"/>
      <c r="Z132" s="51"/>
      <c r="AA132" s="73"/>
      <c r="AB132" s="62"/>
    </row>
    <row r="133" spans="1:28" ht="15" thickBot="1" x14ac:dyDescent="0.35">
      <c r="A133" s="50"/>
      <c r="B133" s="50"/>
      <c r="C133" s="50"/>
      <c r="D133" s="50"/>
      <c r="E133" s="50"/>
      <c r="F133" s="50"/>
      <c r="G133" s="50" t="s">
        <v>191</v>
      </c>
      <c r="H133" s="52"/>
      <c r="I133" s="52"/>
      <c r="J133" s="52"/>
      <c r="K133" s="52"/>
      <c r="L133" s="52">
        <v>0</v>
      </c>
      <c r="M133" s="52">
        <v>0</v>
      </c>
      <c r="N133" s="52">
        <v>5379.38</v>
      </c>
      <c r="O133" s="52">
        <v>0</v>
      </c>
      <c r="P133" s="52">
        <v>0</v>
      </c>
      <c r="Q133" s="52">
        <v>0</v>
      </c>
      <c r="R133" s="52">
        <v>0</v>
      </c>
      <c r="S133" s="52">
        <v>0</v>
      </c>
      <c r="T133" s="52">
        <v>0</v>
      </c>
      <c r="U133" s="52">
        <v>0</v>
      </c>
      <c r="V133" s="52">
        <v>0</v>
      </c>
      <c r="W133" s="52">
        <v>0</v>
      </c>
      <c r="X133" s="52"/>
      <c r="Y133" s="52">
        <f>ROUND(SUM(H133:X133),5)</f>
        <v>5379.38</v>
      </c>
      <c r="Z133" s="52">
        <v>150000</v>
      </c>
      <c r="AA133" s="74">
        <v>150000</v>
      </c>
      <c r="AB133" s="63" t="s">
        <v>257</v>
      </c>
    </row>
    <row r="134" spans="1:28" x14ac:dyDescent="0.3">
      <c r="A134" s="50"/>
      <c r="B134" s="50"/>
      <c r="C134" s="50"/>
      <c r="D134" s="50"/>
      <c r="E134" s="50"/>
      <c r="F134" s="50" t="s">
        <v>192</v>
      </c>
      <c r="G134" s="50"/>
      <c r="H134" s="51"/>
      <c r="I134" s="51"/>
      <c r="J134" s="51"/>
      <c r="K134" s="51"/>
      <c r="L134" s="51">
        <f t="shared" ref="L134:W134" si="25">ROUND(SUM(L132:L133),5)</f>
        <v>0</v>
      </c>
      <c r="M134" s="51">
        <f t="shared" si="25"/>
        <v>0</v>
      </c>
      <c r="N134" s="51">
        <f t="shared" si="25"/>
        <v>5379.38</v>
      </c>
      <c r="O134" s="51">
        <f t="shared" si="25"/>
        <v>0</v>
      </c>
      <c r="P134" s="51">
        <f t="shared" si="25"/>
        <v>0</v>
      </c>
      <c r="Q134" s="51">
        <f t="shared" si="25"/>
        <v>0</v>
      </c>
      <c r="R134" s="51">
        <f t="shared" si="25"/>
        <v>0</v>
      </c>
      <c r="S134" s="51">
        <f t="shared" si="25"/>
        <v>0</v>
      </c>
      <c r="T134" s="51">
        <f t="shared" si="25"/>
        <v>0</v>
      </c>
      <c r="U134" s="51">
        <f t="shared" si="25"/>
        <v>0</v>
      </c>
      <c r="V134" s="51">
        <f t="shared" si="25"/>
        <v>0</v>
      </c>
      <c r="W134" s="51">
        <f t="shared" si="25"/>
        <v>0</v>
      </c>
      <c r="X134" s="51"/>
      <c r="Y134" s="51">
        <f>ROUND(SUM(H134:X134),5)</f>
        <v>5379.38</v>
      </c>
      <c r="Z134" s="51">
        <f>ROUND(SUM(Z132:Z133),5)</f>
        <v>150000</v>
      </c>
      <c r="AA134" s="60">
        <f>ROUND(SUM(AA132:AA133),5)</f>
        <v>150000</v>
      </c>
      <c r="AB134" s="62"/>
    </row>
    <row r="135" spans="1:28" x14ac:dyDescent="0.3">
      <c r="A135" s="50"/>
      <c r="B135" s="50"/>
      <c r="C135" s="50"/>
      <c r="D135" s="50"/>
      <c r="E135" s="50"/>
      <c r="F135" s="50" t="s">
        <v>193</v>
      </c>
      <c r="G135" s="50"/>
      <c r="H135" s="51"/>
      <c r="I135" s="51"/>
      <c r="J135" s="51"/>
      <c r="K135" s="51"/>
      <c r="L135" s="51"/>
      <c r="M135" s="51"/>
      <c r="N135" s="51"/>
      <c r="O135" s="51"/>
      <c r="P135" s="51"/>
      <c r="Q135" s="51"/>
      <c r="R135" s="51"/>
      <c r="S135" s="51"/>
      <c r="T135" s="51"/>
      <c r="U135" s="51"/>
      <c r="V135" s="51"/>
      <c r="W135" s="51"/>
      <c r="X135" s="51"/>
      <c r="Y135" s="51"/>
      <c r="Z135" s="51"/>
      <c r="AA135" s="60"/>
      <c r="AB135" s="62"/>
    </row>
    <row r="136" spans="1:28" x14ac:dyDescent="0.3">
      <c r="A136" s="50"/>
      <c r="B136" s="50"/>
      <c r="C136" s="50"/>
      <c r="D136" s="50"/>
      <c r="E136" s="50"/>
      <c r="F136" s="50"/>
      <c r="G136" s="50" t="s">
        <v>194</v>
      </c>
      <c r="H136" s="51"/>
      <c r="I136" s="51"/>
      <c r="J136" s="51"/>
      <c r="K136" s="51"/>
      <c r="L136" s="51">
        <v>0</v>
      </c>
      <c r="M136" s="51">
        <v>0</v>
      </c>
      <c r="N136" s="51">
        <v>0</v>
      </c>
      <c r="O136" s="51">
        <v>0</v>
      </c>
      <c r="P136" s="51">
        <v>0</v>
      </c>
      <c r="Q136" s="51">
        <v>0</v>
      </c>
      <c r="R136" s="51">
        <v>0</v>
      </c>
      <c r="S136" s="51">
        <v>0</v>
      </c>
      <c r="T136" s="51">
        <v>9137.67</v>
      </c>
      <c r="U136" s="51">
        <v>0</v>
      </c>
      <c r="V136" s="51">
        <v>0</v>
      </c>
      <c r="W136" s="51">
        <v>0</v>
      </c>
      <c r="X136" s="51"/>
      <c r="Y136" s="51">
        <f>ROUND(SUM(H136:X136),5)</f>
        <v>9137.67</v>
      </c>
      <c r="Z136" s="51">
        <v>75000</v>
      </c>
      <c r="AA136" s="73">
        <v>60000</v>
      </c>
      <c r="AB136" s="62"/>
    </row>
    <row r="137" spans="1:28" x14ac:dyDescent="0.3">
      <c r="A137" s="50"/>
      <c r="B137" s="50"/>
      <c r="C137" s="50"/>
      <c r="D137" s="50"/>
      <c r="E137" s="50"/>
      <c r="F137" s="50"/>
      <c r="G137" s="50" t="s">
        <v>195</v>
      </c>
      <c r="H137" s="51"/>
      <c r="I137" s="51"/>
      <c r="J137" s="51"/>
      <c r="K137" s="51"/>
      <c r="L137" s="51">
        <v>0</v>
      </c>
      <c r="M137" s="51">
        <v>0</v>
      </c>
      <c r="N137" s="51">
        <v>0</v>
      </c>
      <c r="O137" s="51">
        <v>0</v>
      </c>
      <c r="P137" s="51">
        <v>0</v>
      </c>
      <c r="Q137" s="51">
        <v>0</v>
      </c>
      <c r="R137" s="51">
        <v>0</v>
      </c>
      <c r="S137" s="51">
        <v>2082.06</v>
      </c>
      <c r="T137" s="51">
        <v>0</v>
      </c>
      <c r="U137" s="51">
        <v>0</v>
      </c>
      <c r="V137" s="51">
        <v>0</v>
      </c>
      <c r="W137" s="51">
        <v>13119.14</v>
      </c>
      <c r="X137" s="51"/>
      <c r="Y137" s="51">
        <f>ROUND(SUM(H137:X137),5)</f>
        <v>15201.2</v>
      </c>
      <c r="Z137" s="51">
        <v>17000</v>
      </c>
      <c r="AA137" s="73">
        <v>17000</v>
      </c>
      <c r="AB137" s="62"/>
    </row>
    <row r="138" spans="1:28" ht="22.2" thickBot="1" x14ac:dyDescent="0.35">
      <c r="A138" s="50"/>
      <c r="B138" s="50"/>
      <c r="C138" s="50"/>
      <c r="D138" s="50"/>
      <c r="E138" s="50"/>
      <c r="F138" s="50"/>
      <c r="G138" s="50" t="s">
        <v>196</v>
      </c>
      <c r="H138" s="51"/>
      <c r="I138" s="51"/>
      <c r="J138" s="51"/>
      <c r="K138" s="51"/>
      <c r="L138" s="51">
        <v>0</v>
      </c>
      <c r="M138" s="51">
        <v>1945</v>
      </c>
      <c r="N138" s="51">
        <v>0</v>
      </c>
      <c r="O138" s="51">
        <v>0</v>
      </c>
      <c r="P138" s="51">
        <v>0</v>
      </c>
      <c r="Q138" s="51">
        <v>0</v>
      </c>
      <c r="R138" s="51">
        <v>0</v>
      </c>
      <c r="S138" s="51">
        <v>0</v>
      </c>
      <c r="T138" s="51">
        <v>0</v>
      </c>
      <c r="U138" s="51">
        <v>0</v>
      </c>
      <c r="V138" s="51">
        <v>0</v>
      </c>
      <c r="W138" s="51">
        <v>0</v>
      </c>
      <c r="X138" s="51"/>
      <c r="Y138" s="51">
        <f>ROUND(SUM(H138:X138),5)</f>
        <v>1945</v>
      </c>
      <c r="Z138" s="51">
        <v>5000</v>
      </c>
      <c r="AA138" s="73">
        <v>5000</v>
      </c>
      <c r="AB138" s="62" t="s">
        <v>260</v>
      </c>
    </row>
    <row r="139" spans="1:28" x14ac:dyDescent="0.3">
      <c r="A139" s="50"/>
      <c r="B139" s="50"/>
      <c r="C139" s="50"/>
      <c r="D139" s="50"/>
      <c r="E139" s="50"/>
      <c r="F139" s="50" t="s">
        <v>197</v>
      </c>
      <c r="G139" s="50"/>
      <c r="H139" s="54"/>
      <c r="I139" s="54"/>
      <c r="J139" s="54"/>
      <c r="K139" s="54"/>
      <c r="L139" s="54">
        <f t="shared" ref="L139:W139" si="26">ROUND(SUM(L135:L138),5)</f>
        <v>0</v>
      </c>
      <c r="M139" s="54">
        <f t="shared" si="26"/>
        <v>1945</v>
      </c>
      <c r="N139" s="54">
        <f t="shared" si="26"/>
        <v>0</v>
      </c>
      <c r="O139" s="54">
        <f t="shared" si="26"/>
        <v>0</v>
      </c>
      <c r="P139" s="54">
        <f t="shared" si="26"/>
        <v>0</v>
      </c>
      <c r="Q139" s="54">
        <f t="shared" si="26"/>
        <v>0</v>
      </c>
      <c r="R139" s="54">
        <f t="shared" si="26"/>
        <v>0</v>
      </c>
      <c r="S139" s="54">
        <f t="shared" si="26"/>
        <v>2082.06</v>
      </c>
      <c r="T139" s="54">
        <f t="shared" si="26"/>
        <v>9137.67</v>
      </c>
      <c r="U139" s="54">
        <f t="shared" si="26"/>
        <v>0</v>
      </c>
      <c r="V139" s="54">
        <f t="shared" si="26"/>
        <v>0</v>
      </c>
      <c r="W139" s="54">
        <f t="shared" si="26"/>
        <v>13119.14</v>
      </c>
      <c r="X139" s="54"/>
      <c r="Y139" s="54">
        <f>ROUND(SUM(H139:X139),5)</f>
        <v>26283.87</v>
      </c>
      <c r="Z139" s="54">
        <f>ROUND(SUM(Z135:Z138),5)</f>
        <v>97000</v>
      </c>
      <c r="AA139" s="61">
        <f>ROUND(SUM(AA135:AA138),5)</f>
        <v>82000</v>
      </c>
      <c r="AB139" s="65"/>
    </row>
    <row r="140" spans="1:28" x14ac:dyDescent="0.3">
      <c r="A140" s="50"/>
      <c r="B140" s="50"/>
      <c r="C140" s="50"/>
      <c r="D140" s="50"/>
      <c r="E140" s="50" t="s">
        <v>198</v>
      </c>
      <c r="F140" s="50"/>
      <c r="G140" s="50"/>
      <c r="H140" s="51"/>
      <c r="I140" s="51"/>
      <c r="J140" s="51"/>
      <c r="K140" s="51"/>
      <c r="L140" s="70">
        <f t="shared" ref="L140:W140" si="27">ROUND(L125+L131+L134+L139,5)</f>
        <v>0</v>
      </c>
      <c r="M140" s="70">
        <f t="shared" si="27"/>
        <v>1945</v>
      </c>
      <c r="N140" s="70">
        <f t="shared" si="27"/>
        <v>5379.38</v>
      </c>
      <c r="O140" s="70">
        <f t="shared" si="27"/>
        <v>0</v>
      </c>
      <c r="P140" s="70">
        <f t="shared" si="27"/>
        <v>0</v>
      </c>
      <c r="Q140" s="70">
        <f t="shared" si="27"/>
        <v>0</v>
      </c>
      <c r="R140" s="70">
        <f t="shared" si="27"/>
        <v>0</v>
      </c>
      <c r="S140" s="70">
        <f t="shared" si="27"/>
        <v>2082.06</v>
      </c>
      <c r="T140" s="70">
        <f t="shared" si="27"/>
        <v>9137.67</v>
      </c>
      <c r="U140" s="70">
        <f t="shared" si="27"/>
        <v>0</v>
      </c>
      <c r="V140" s="70">
        <f t="shared" si="27"/>
        <v>0</v>
      </c>
      <c r="W140" s="70">
        <f t="shared" si="27"/>
        <v>13119.14</v>
      </c>
      <c r="X140" s="70"/>
      <c r="Y140" s="70">
        <f>ROUND(SUM(H140:X140),5)</f>
        <v>31663.25</v>
      </c>
      <c r="Z140" s="70">
        <f>ROUND(Z125+Z131+Z134+Z139,5)</f>
        <v>366500</v>
      </c>
      <c r="AA140" s="79">
        <f>ROUND(AA125+AA131+AA134+AA139,5)</f>
        <v>351500</v>
      </c>
      <c r="AB140" s="71"/>
    </row>
    <row r="141" spans="1:28" ht="39.6" customHeight="1" thickBot="1" x14ac:dyDescent="0.35">
      <c r="A141" s="50"/>
      <c r="B141" s="50"/>
      <c r="C141" s="50"/>
      <c r="D141" s="50"/>
      <c r="E141" s="50" t="s">
        <v>206</v>
      </c>
      <c r="F141" s="50"/>
      <c r="G141" s="50"/>
      <c r="H141" s="51"/>
      <c r="I141" s="51"/>
      <c r="J141" s="51"/>
      <c r="K141" s="51"/>
      <c r="L141" s="69">
        <v>0</v>
      </c>
      <c r="M141" s="69">
        <v>0</v>
      </c>
      <c r="N141" s="69">
        <v>0</v>
      </c>
      <c r="O141" s="69">
        <v>0</v>
      </c>
      <c r="P141" s="69">
        <v>0</v>
      </c>
      <c r="Q141" s="69">
        <v>0</v>
      </c>
      <c r="R141" s="69">
        <v>0</v>
      </c>
      <c r="S141" s="69">
        <v>0</v>
      </c>
      <c r="T141" s="69">
        <v>0</v>
      </c>
      <c r="U141" s="69">
        <v>0</v>
      </c>
      <c r="V141" s="69">
        <v>0</v>
      </c>
      <c r="W141" s="69">
        <v>0</v>
      </c>
      <c r="X141" s="69"/>
      <c r="Y141" s="69">
        <v>0</v>
      </c>
      <c r="Z141" s="69">
        <v>177000</v>
      </c>
      <c r="AA141" s="82">
        <f>AA16+AA17+AA23+AA19</f>
        <v>226000</v>
      </c>
      <c r="AB141" s="72" t="s">
        <v>212</v>
      </c>
    </row>
    <row r="142" spans="1:28" ht="52.8" thickBot="1" x14ac:dyDescent="0.35">
      <c r="A142" s="50"/>
      <c r="B142" s="50"/>
      <c r="C142" s="50"/>
      <c r="D142" s="50"/>
      <c r="E142" s="50" t="s">
        <v>207</v>
      </c>
      <c r="F142" s="50"/>
      <c r="G142" s="50"/>
      <c r="H142" s="51"/>
      <c r="I142" s="51"/>
      <c r="J142" s="51"/>
      <c r="K142" s="51"/>
      <c r="L142" s="51">
        <v>0</v>
      </c>
      <c r="M142" s="51">
        <v>0</v>
      </c>
      <c r="N142" s="51">
        <v>0</v>
      </c>
      <c r="O142" s="51">
        <v>0</v>
      </c>
      <c r="P142" s="51">
        <v>0</v>
      </c>
      <c r="Q142" s="51">
        <v>0</v>
      </c>
      <c r="R142" s="51">
        <v>0</v>
      </c>
      <c r="S142" s="51">
        <v>0</v>
      </c>
      <c r="T142" s="51">
        <v>0</v>
      </c>
      <c r="U142" s="51">
        <v>0</v>
      </c>
      <c r="V142" s="51">
        <v>0</v>
      </c>
      <c r="W142" s="51">
        <v>0</v>
      </c>
      <c r="X142" s="51"/>
      <c r="Y142" s="51">
        <v>0</v>
      </c>
      <c r="Z142" s="51">
        <v>236020</v>
      </c>
      <c r="AA142" s="83">
        <f>245659+351500-300648</f>
        <v>296511</v>
      </c>
      <c r="AB142" s="62" t="s">
        <v>266</v>
      </c>
    </row>
    <row r="143" spans="1:28" ht="15" thickBot="1" x14ac:dyDescent="0.35">
      <c r="A143" s="50"/>
      <c r="B143" s="50"/>
      <c r="C143" s="50"/>
      <c r="D143" s="50" t="s">
        <v>8</v>
      </c>
      <c r="E143" s="50"/>
      <c r="F143" s="50"/>
      <c r="G143" s="50"/>
      <c r="H143" s="53"/>
      <c r="I143" s="53"/>
      <c r="J143" s="53"/>
      <c r="K143" s="53"/>
      <c r="L143" s="53">
        <f>ROUND(L39+L66+L118+L124+L140,5)+L141+L142</f>
        <v>27999</v>
      </c>
      <c r="M143" s="53">
        <f t="shared" ref="M143:AA143" si="28">ROUND(M39+M66+M118+M124+M140,5)+M141+M142</f>
        <v>43641.53</v>
      </c>
      <c r="N143" s="53">
        <f t="shared" si="28"/>
        <v>40907.26</v>
      </c>
      <c r="O143" s="53">
        <f t="shared" si="28"/>
        <v>48192.54</v>
      </c>
      <c r="P143" s="53">
        <f t="shared" si="28"/>
        <v>32728.26</v>
      </c>
      <c r="Q143" s="53">
        <f t="shared" si="28"/>
        <v>36866.379999999997</v>
      </c>
      <c r="R143" s="53">
        <f t="shared" si="28"/>
        <v>44453.31</v>
      </c>
      <c r="S143" s="53">
        <f t="shared" si="28"/>
        <v>32567.72</v>
      </c>
      <c r="T143" s="53">
        <f t="shared" si="28"/>
        <v>51434.97</v>
      </c>
      <c r="U143" s="53">
        <f t="shared" si="28"/>
        <v>54600.480000000003</v>
      </c>
      <c r="V143" s="53">
        <f t="shared" si="28"/>
        <v>35265.449999999997</v>
      </c>
      <c r="W143" s="53">
        <f t="shared" si="28"/>
        <v>110406.32</v>
      </c>
      <c r="X143" s="53">
        <f t="shared" si="28"/>
        <v>0</v>
      </c>
      <c r="Y143" s="53">
        <f t="shared" si="28"/>
        <v>559063.22</v>
      </c>
      <c r="Z143" s="53">
        <f t="shared" si="28"/>
        <v>1445300</v>
      </c>
      <c r="AA143" s="78">
        <f t="shared" si="28"/>
        <v>1552500</v>
      </c>
      <c r="AB143" s="64"/>
    </row>
    <row r="144" spans="1:28" x14ac:dyDescent="0.3">
      <c r="A144" s="50"/>
      <c r="B144" s="50" t="s">
        <v>9</v>
      </c>
      <c r="C144" s="50"/>
      <c r="D144" s="50"/>
      <c r="E144" s="50"/>
      <c r="F144" s="50"/>
      <c r="G144" s="50"/>
      <c r="H144" s="51"/>
      <c r="I144" s="51"/>
      <c r="J144" s="51"/>
      <c r="K144" s="51"/>
      <c r="L144" s="51">
        <f t="shared" ref="L144:W144" si="29">ROUND(L2+L38-L143,5)</f>
        <v>-8841.0400000000009</v>
      </c>
      <c r="M144" s="51">
        <f t="shared" si="29"/>
        <v>-10879.27</v>
      </c>
      <c r="N144" s="51">
        <f t="shared" si="29"/>
        <v>-2325.44</v>
      </c>
      <c r="O144" s="51">
        <f t="shared" si="29"/>
        <v>43497.59</v>
      </c>
      <c r="P144" s="51">
        <f t="shared" si="29"/>
        <v>-13444.18</v>
      </c>
      <c r="Q144" s="51">
        <f t="shared" si="29"/>
        <v>210923.04</v>
      </c>
      <c r="R144" s="51">
        <f t="shared" si="29"/>
        <v>211891.47</v>
      </c>
      <c r="S144" s="51">
        <f t="shared" si="29"/>
        <v>26678.65</v>
      </c>
      <c r="T144" s="51">
        <f t="shared" si="29"/>
        <v>14025.84</v>
      </c>
      <c r="U144" s="51">
        <f t="shared" si="29"/>
        <v>42664.17</v>
      </c>
      <c r="V144" s="51">
        <f t="shared" si="29"/>
        <v>201556.38</v>
      </c>
      <c r="W144" s="51">
        <f t="shared" si="29"/>
        <v>8770.7099999999991</v>
      </c>
      <c r="X144" s="51"/>
      <c r="Y144" s="51">
        <f>ROUND(SUM(H144:X144),5)</f>
        <v>724517.92</v>
      </c>
      <c r="Z144" s="51">
        <f>ROUND(Z2+Z38-Z143,5)</f>
        <v>-366500</v>
      </c>
      <c r="AA144" s="60">
        <f>ROUND(AA2+AA38-AA143,5)</f>
        <v>-351500</v>
      </c>
      <c r="AB144" s="62"/>
    </row>
    <row r="145" spans="1:28" x14ac:dyDescent="0.3">
      <c r="A145" s="50"/>
      <c r="B145" s="50" t="s">
        <v>10</v>
      </c>
      <c r="C145" s="50"/>
      <c r="D145" s="50"/>
      <c r="E145" s="50"/>
      <c r="F145" s="50"/>
      <c r="G145" s="50"/>
      <c r="H145" s="51"/>
      <c r="I145" s="51"/>
      <c r="J145" s="51"/>
      <c r="K145" s="51"/>
      <c r="L145" s="51"/>
      <c r="M145" s="51"/>
      <c r="N145" s="51"/>
      <c r="O145" s="51"/>
      <c r="P145" s="51"/>
      <c r="Q145" s="51"/>
      <c r="R145" s="51"/>
      <c r="S145" s="51"/>
      <c r="T145" s="51"/>
      <c r="U145" s="51"/>
      <c r="V145" s="51"/>
      <c r="W145" s="51"/>
      <c r="X145" s="51"/>
      <c r="Y145" s="51"/>
      <c r="Z145" s="51"/>
      <c r="AA145" s="60"/>
      <c r="AB145" s="62"/>
    </row>
    <row r="146" spans="1:28" x14ac:dyDescent="0.3">
      <c r="A146" s="50"/>
      <c r="B146" s="50"/>
      <c r="C146" s="50" t="s">
        <v>11</v>
      </c>
      <c r="D146" s="50"/>
      <c r="E146" s="50"/>
      <c r="F146" s="50"/>
      <c r="G146" s="50"/>
      <c r="H146" s="51"/>
      <c r="I146" s="51"/>
      <c r="J146" s="51"/>
      <c r="K146" s="51"/>
      <c r="L146" s="51"/>
      <c r="M146" s="51"/>
      <c r="N146" s="51"/>
      <c r="O146" s="51"/>
      <c r="P146" s="51"/>
      <c r="Q146" s="51"/>
      <c r="R146" s="51"/>
      <c r="S146" s="51"/>
      <c r="T146" s="51"/>
      <c r="U146" s="51"/>
      <c r="V146" s="51"/>
      <c r="W146" s="51"/>
      <c r="X146" s="51"/>
      <c r="Y146" s="51"/>
      <c r="Z146" s="51"/>
      <c r="AA146" s="60"/>
      <c r="AB146" s="62"/>
    </row>
    <row r="147" spans="1:28" ht="28.2" customHeight="1" x14ac:dyDescent="0.3">
      <c r="A147" s="50"/>
      <c r="B147" s="50"/>
      <c r="C147" s="50"/>
      <c r="D147" s="50" t="s">
        <v>199</v>
      </c>
      <c r="E147" s="50"/>
      <c r="F147" s="50"/>
      <c r="G147" s="50"/>
      <c r="H147" s="51"/>
      <c r="I147" s="51"/>
      <c r="J147" s="51"/>
      <c r="K147" s="51"/>
      <c r="L147" s="51">
        <v>0</v>
      </c>
      <c r="M147" s="51">
        <v>0</v>
      </c>
      <c r="N147" s="51">
        <v>0</v>
      </c>
      <c r="O147" s="51">
        <v>0</v>
      </c>
      <c r="P147" s="51">
        <v>0</v>
      </c>
      <c r="Q147" s="51">
        <v>0</v>
      </c>
      <c r="R147" s="51">
        <v>2768.64</v>
      </c>
      <c r="S147" s="51">
        <v>0</v>
      </c>
      <c r="T147" s="51">
        <v>0</v>
      </c>
      <c r="U147" s="51">
        <v>0</v>
      </c>
      <c r="V147" s="51">
        <v>0</v>
      </c>
      <c r="W147" s="51">
        <v>0</v>
      </c>
      <c r="X147" s="51"/>
      <c r="Y147" s="51">
        <f>ROUND(SUM(H147:X147),5)</f>
        <v>2768.64</v>
      </c>
      <c r="Z147" s="51">
        <v>0</v>
      </c>
      <c r="AA147" s="60">
        <v>0</v>
      </c>
      <c r="AB147" s="62" t="s">
        <v>209</v>
      </c>
    </row>
    <row r="148" spans="1:28" ht="30.6" customHeight="1" thickBot="1" x14ac:dyDescent="0.35">
      <c r="A148" s="50"/>
      <c r="B148" s="50"/>
      <c r="C148" s="50"/>
      <c r="D148" s="50" t="s">
        <v>200</v>
      </c>
      <c r="E148" s="50"/>
      <c r="F148" s="50"/>
      <c r="G148" s="50"/>
      <c r="H148" s="51"/>
      <c r="I148" s="51"/>
      <c r="J148" s="51"/>
      <c r="K148" s="51"/>
      <c r="L148" s="51">
        <v>3379.65</v>
      </c>
      <c r="M148" s="51">
        <v>-3012.35</v>
      </c>
      <c r="N148" s="51">
        <v>-3352.29</v>
      </c>
      <c r="O148" s="51">
        <v>-8759.74</v>
      </c>
      <c r="P148" s="51">
        <v>2275.2600000000002</v>
      </c>
      <c r="Q148" s="51">
        <v>-9141.42</v>
      </c>
      <c r="R148" s="51">
        <v>-5290.7</v>
      </c>
      <c r="S148" s="51">
        <v>-9875.18</v>
      </c>
      <c r="T148" s="51">
        <v>-10281.08</v>
      </c>
      <c r="U148" s="51">
        <v>-4192.53</v>
      </c>
      <c r="V148" s="51">
        <v>3613.14</v>
      </c>
      <c r="W148" s="51">
        <v>-10762.94</v>
      </c>
      <c r="X148" s="51"/>
      <c r="Y148" s="51">
        <f>ROUND(SUM(H148:X148),5)</f>
        <v>-55400.18</v>
      </c>
      <c r="Z148" s="51">
        <v>0</v>
      </c>
      <c r="AA148" s="60">
        <v>0</v>
      </c>
      <c r="AB148" s="62" t="s">
        <v>209</v>
      </c>
    </row>
    <row r="149" spans="1:28" ht="15" thickBot="1" x14ac:dyDescent="0.35">
      <c r="A149" s="50"/>
      <c r="B149" s="50"/>
      <c r="C149" s="50" t="s">
        <v>12</v>
      </c>
      <c r="D149" s="50"/>
      <c r="E149" s="50"/>
      <c r="F149" s="50"/>
      <c r="G149" s="50"/>
      <c r="H149" s="54"/>
      <c r="I149" s="54"/>
      <c r="J149" s="54"/>
      <c r="K149" s="54"/>
      <c r="L149" s="54">
        <f t="shared" ref="L149:W149" si="30">ROUND(SUM(L146:L148),5)</f>
        <v>3379.65</v>
      </c>
      <c r="M149" s="54">
        <f t="shared" si="30"/>
        <v>-3012.35</v>
      </c>
      <c r="N149" s="54">
        <f t="shared" si="30"/>
        <v>-3352.29</v>
      </c>
      <c r="O149" s="54">
        <f t="shared" si="30"/>
        <v>-8759.74</v>
      </c>
      <c r="P149" s="54">
        <f t="shared" si="30"/>
        <v>2275.2600000000002</v>
      </c>
      <c r="Q149" s="54">
        <f t="shared" si="30"/>
        <v>-9141.42</v>
      </c>
      <c r="R149" s="54">
        <f t="shared" si="30"/>
        <v>-2522.06</v>
      </c>
      <c r="S149" s="54">
        <f t="shared" si="30"/>
        <v>-9875.18</v>
      </c>
      <c r="T149" s="54">
        <f t="shared" si="30"/>
        <v>-10281.08</v>
      </c>
      <c r="U149" s="54">
        <f t="shared" si="30"/>
        <v>-4192.53</v>
      </c>
      <c r="V149" s="54">
        <f t="shared" si="30"/>
        <v>3613.14</v>
      </c>
      <c r="W149" s="54">
        <f t="shared" si="30"/>
        <v>-10762.94</v>
      </c>
      <c r="X149" s="54"/>
      <c r="Y149" s="54">
        <f>ROUND(SUM(H149:X149),5)</f>
        <v>-52631.54</v>
      </c>
      <c r="Z149" s="54">
        <f>ROUND(SUM(Z146:Z148),5)</f>
        <v>0</v>
      </c>
      <c r="AA149" s="61">
        <f>ROUND(SUM(AA146:AA148),5)</f>
        <v>0</v>
      </c>
      <c r="AB149" s="65"/>
    </row>
    <row r="150" spans="1:28" ht="15" thickBot="1" x14ac:dyDescent="0.35">
      <c r="A150" s="50"/>
      <c r="B150" s="50" t="s">
        <v>13</v>
      </c>
      <c r="C150" s="50"/>
      <c r="D150" s="50"/>
      <c r="E150" s="50"/>
      <c r="F150" s="50"/>
      <c r="G150" s="50"/>
      <c r="H150" s="54"/>
      <c r="I150" s="54"/>
      <c r="J150" s="54"/>
      <c r="K150" s="54"/>
      <c r="L150" s="54">
        <f t="shared" ref="L150:W150" si="31">ROUND(L145+L149,5)</f>
        <v>3379.65</v>
      </c>
      <c r="M150" s="54">
        <f t="shared" si="31"/>
        <v>-3012.35</v>
      </c>
      <c r="N150" s="54">
        <f t="shared" si="31"/>
        <v>-3352.29</v>
      </c>
      <c r="O150" s="54">
        <f t="shared" si="31"/>
        <v>-8759.74</v>
      </c>
      <c r="P150" s="54">
        <f t="shared" si="31"/>
        <v>2275.2600000000002</v>
      </c>
      <c r="Q150" s="54">
        <f t="shared" si="31"/>
        <v>-9141.42</v>
      </c>
      <c r="R150" s="54">
        <f t="shared" si="31"/>
        <v>-2522.06</v>
      </c>
      <c r="S150" s="54">
        <f t="shared" si="31"/>
        <v>-9875.18</v>
      </c>
      <c r="T150" s="54">
        <f t="shared" si="31"/>
        <v>-10281.08</v>
      </c>
      <c r="U150" s="54">
        <f t="shared" si="31"/>
        <v>-4192.53</v>
      </c>
      <c r="V150" s="54">
        <f t="shared" si="31"/>
        <v>3613.14</v>
      </c>
      <c r="W150" s="54">
        <f t="shared" si="31"/>
        <v>-10762.94</v>
      </c>
      <c r="X150" s="54"/>
      <c r="Y150" s="54">
        <f>ROUND(SUM(H150:X150),5)</f>
        <v>-52631.54</v>
      </c>
      <c r="Z150" s="54">
        <f>ROUND(Z145+Z149,5)</f>
        <v>0</v>
      </c>
      <c r="AA150" s="61">
        <f>ROUND(AA145+AA149,5)</f>
        <v>0</v>
      </c>
      <c r="AB150" s="65"/>
    </row>
    <row r="151" spans="1:28" s="56" customFormat="1" ht="10.8" thickBot="1" x14ac:dyDescent="0.25">
      <c r="A151" s="50" t="s">
        <v>14</v>
      </c>
      <c r="B151" s="50"/>
      <c r="C151" s="50"/>
      <c r="D151" s="50"/>
      <c r="E151" s="50"/>
      <c r="F151" s="50"/>
      <c r="G151" s="50"/>
      <c r="H151" s="55"/>
      <c r="I151" s="55"/>
      <c r="J151" s="55"/>
      <c r="K151" s="55"/>
      <c r="L151" s="55">
        <f t="shared" ref="L151:W151" si="32">ROUND(L144+L150,5)</f>
        <v>-5461.39</v>
      </c>
      <c r="M151" s="55">
        <f t="shared" si="32"/>
        <v>-13891.62</v>
      </c>
      <c r="N151" s="55">
        <f t="shared" si="32"/>
        <v>-5677.73</v>
      </c>
      <c r="O151" s="55">
        <f t="shared" si="32"/>
        <v>34737.85</v>
      </c>
      <c r="P151" s="55">
        <f t="shared" si="32"/>
        <v>-11168.92</v>
      </c>
      <c r="Q151" s="55">
        <f t="shared" si="32"/>
        <v>201781.62</v>
      </c>
      <c r="R151" s="55">
        <f t="shared" si="32"/>
        <v>209369.41</v>
      </c>
      <c r="S151" s="55">
        <f t="shared" si="32"/>
        <v>16803.47</v>
      </c>
      <c r="T151" s="55">
        <f t="shared" si="32"/>
        <v>3744.76</v>
      </c>
      <c r="U151" s="55">
        <f t="shared" si="32"/>
        <v>38471.64</v>
      </c>
      <c r="V151" s="55">
        <f t="shared" si="32"/>
        <v>205169.52</v>
      </c>
      <c r="W151" s="55">
        <f t="shared" si="32"/>
        <v>-1992.23</v>
      </c>
      <c r="X151" s="55"/>
      <c r="Y151" s="55">
        <f>ROUND(SUM(H151:X151),5)</f>
        <v>671886.38</v>
      </c>
      <c r="Z151" s="55">
        <f>ROUND(Z144+Z150,5)</f>
        <v>-366500</v>
      </c>
      <c r="AA151" s="80">
        <f>ROUND(AA144+AA150,5)</f>
        <v>-351500</v>
      </c>
      <c r="AB151" s="66"/>
    </row>
    <row r="152" spans="1:28" ht="15" thickTop="1" x14ac:dyDescent="0.3"/>
  </sheetData>
  <pageMargins left="0.7" right="0.7" top="0.75" bottom="0.75" header="0.1" footer="0.3"/>
  <pageSetup orientation="portrait" horizontalDpi="0" verticalDpi="0" r:id="rId1"/>
  <headerFooter>
    <oddHeader>&amp;C&amp;"Arial,Bold"&amp;12 Temecula Public Cemetery District
&amp;14 Draft Budget #2
FYE 06/30/2022</oddHeader>
    <oddFooter>&amp;R&amp;"Arial,Bold"&amp;8 Page &amp;P of &amp;N</oddFooter>
  </headerFooter>
  <drawing r:id="rId2"/>
  <legacyDrawing r:id="rId3"/>
  <controls>
    <mc:AlternateContent xmlns:mc="http://schemas.openxmlformats.org/markup-compatibility/2006">
      <mc:Choice Requires="x14">
        <control shapeId="90114" r:id="rId4" name="HEADER">
          <controlPr defaultSize="0" autoLine="0" r:id="rId5">
            <anchor moveWithCells="1">
              <from>
                <xdr:col>0</xdr:col>
                <xdr:colOff>0</xdr:colOff>
                <xdr:row>0</xdr:row>
                <xdr:rowOff>0</xdr:rowOff>
              </from>
              <to>
                <xdr:col>4</xdr:col>
                <xdr:colOff>91440</xdr:colOff>
                <xdr:row>0</xdr:row>
                <xdr:rowOff>228600</xdr:rowOff>
              </to>
            </anchor>
          </controlPr>
        </control>
      </mc:Choice>
      <mc:Fallback>
        <control shapeId="90114" r:id="rId4" name="HEADER"/>
      </mc:Fallback>
    </mc:AlternateContent>
    <mc:AlternateContent xmlns:mc="http://schemas.openxmlformats.org/markup-compatibility/2006">
      <mc:Choice Requires="x14">
        <control shapeId="90113" r:id="rId6" name="FILTER">
          <controlPr defaultSize="0" autoLine="0" r:id="rId7">
            <anchor moveWithCells="1">
              <from>
                <xdr:col>0</xdr:col>
                <xdr:colOff>0</xdr:colOff>
                <xdr:row>0</xdr:row>
                <xdr:rowOff>0</xdr:rowOff>
              </from>
              <to>
                <xdr:col>4</xdr:col>
                <xdr:colOff>91440</xdr:colOff>
                <xdr:row>0</xdr:row>
                <xdr:rowOff>228600</xdr:rowOff>
              </to>
            </anchor>
          </controlPr>
        </control>
      </mc:Choice>
      <mc:Fallback>
        <control shapeId="90113" r:id="rId6" name="FILTER"/>
      </mc:Fallback>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3E61A-8A9C-4DC5-A43C-D0D238893EAB}">
  <sheetPr codeName="Sheet12"/>
  <dimension ref="A1:AA187"/>
  <sheetViews>
    <sheetView workbookViewId="0">
      <pane xSplit="6" ySplit="1" topLeftCell="G23" activePane="bottomRight" state="frozenSplit"/>
      <selection pane="topRight" activeCell="H1" sqref="H1"/>
      <selection pane="bottomLeft" activeCell="A2" sqref="A2"/>
      <selection pane="bottomRight" activeCell="F56" sqref="F56"/>
    </sheetView>
  </sheetViews>
  <sheetFormatPr defaultRowHeight="14.4" x14ac:dyDescent="0.3"/>
  <cols>
    <col min="1" max="5" width="3" style="56" customWidth="1"/>
    <col min="6" max="6" width="23.44140625" style="56" customWidth="1"/>
    <col min="7" max="8" width="7.109375" hidden="1" customWidth="1"/>
    <col min="9" max="9" width="7.88671875" hidden="1" customWidth="1"/>
    <col min="10" max="10" width="8.33203125" hidden="1" customWidth="1"/>
    <col min="11" max="11" width="7.109375" hidden="1" customWidth="1"/>
    <col min="12" max="12" width="7.5546875" hidden="1" customWidth="1"/>
    <col min="13" max="14" width="7.109375" hidden="1" customWidth="1"/>
    <col min="15" max="15" width="7.5546875" hidden="1" customWidth="1"/>
    <col min="16" max="17" width="7.88671875" hidden="1" customWidth="1"/>
    <col min="18" max="18" width="7.109375" hidden="1" customWidth="1"/>
    <col min="19" max="19" width="7.5546875" hidden="1" customWidth="1"/>
    <col min="20" max="22" width="9.5546875" hidden="1" customWidth="1"/>
    <col min="23" max="23" width="7.5546875" hidden="1" customWidth="1"/>
    <col min="24" max="24" width="10.109375" style="99" customWidth="1"/>
    <col min="25" max="26" width="9.5546875" style="99" customWidth="1"/>
    <col min="27" max="27" width="22.88671875" style="100" customWidth="1"/>
  </cols>
  <sheetData>
    <row r="1" spans="1:27" s="47" customFormat="1" ht="51" customHeight="1" thickBot="1" x14ac:dyDescent="0.35">
      <c r="A1" s="57"/>
      <c r="B1" s="57"/>
      <c r="C1" s="57"/>
      <c r="D1" s="57"/>
      <c r="E1" s="57"/>
      <c r="F1" s="57"/>
      <c r="G1" s="58"/>
      <c r="H1" s="58"/>
      <c r="I1" s="58"/>
      <c r="J1" s="58"/>
      <c r="K1" s="58" t="s">
        <v>226</v>
      </c>
      <c r="L1" s="58" t="s">
        <v>227</v>
      </c>
      <c r="M1" s="58" t="s">
        <v>228</v>
      </c>
      <c r="N1" s="58" t="s">
        <v>229</v>
      </c>
      <c r="O1" s="58" t="s">
        <v>230</v>
      </c>
      <c r="P1" s="58" t="s">
        <v>231</v>
      </c>
      <c r="Q1" s="58" t="s">
        <v>232</v>
      </c>
      <c r="R1" s="58" t="s">
        <v>233</v>
      </c>
      <c r="S1" s="58" t="s">
        <v>234</v>
      </c>
      <c r="T1" s="58" t="s">
        <v>267</v>
      </c>
      <c r="U1" s="58" t="s">
        <v>240</v>
      </c>
      <c r="V1" s="58" t="s">
        <v>241</v>
      </c>
      <c r="W1" s="58"/>
      <c r="X1" s="90" t="s">
        <v>242</v>
      </c>
      <c r="Y1" s="90" t="s">
        <v>224</v>
      </c>
      <c r="Z1" s="90" t="s">
        <v>246</v>
      </c>
      <c r="AA1" s="90" t="s">
        <v>247</v>
      </c>
    </row>
    <row r="2" spans="1:27" ht="15" thickTop="1" x14ac:dyDescent="0.3">
      <c r="A2" s="50" t="s">
        <v>4</v>
      </c>
      <c r="B2" s="50"/>
      <c r="C2" s="50"/>
      <c r="D2" s="50"/>
      <c r="E2" s="50"/>
      <c r="F2" s="50"/>
      <c r="G2" s="51"/>
      <c r="H2" s="51"/>
      <c r="I2" s="51"/>
      <c r="J2" s="51"/>
      <c r="K2" s="51"/>
      <c r="L2" s="51"/>
      <c r="M2" s="51"/>
      <c r="N2" s="51"/>
      <c r="O2" s="51"/>
      <c r="P2" s="51"/>
      <c r="Q2" s="51"/>
      <c r="R2" s="51"/>
      <c r="S2" s="51"/>
      <c r="T2" s="51"/>
      <c r="U2" s="51"/>
      <c r="V2" s="51"/>
      <c r="W2" s="51"/>
      <c r="X2" s="84"/>
      <c r="Y2" s="84"/>
      <c r="Z2" s="84"/>
      <c r="AA2" s="91"/>
    </row>
    <row r="3" spans="1:27" x14ac:dyDescent="0.3">
      <c r="A3" s="50"/>
      <c r="B3" s="50"/>
      <c r="C3" s="50" t="s">
        <v>5</v>
      </c>
      <c r="D3" s="50"/>
      <c r="E3" s="50"/>
      <c r="F3" s="50"/>
      <c r="G3" s="51"/>
      <c r="H3" s="51"/>
      <c r="I3" s="51"/>
      <c r="J3" s="51"/>
      <c r="K3" s="51"/>
      <c r="L3" s="51"/>
      <c r="M3" s="51"/>
      <c r="N3" s="51"/>
      <c r="O3" s="51"/>
      <c r="P3" s="51"/>
      <c r="Q3" s="51"/>
      <c r="R3" s="51"/>
      <c r="S3" s="51"/>
      <c r="T3" s="51"/>
      <c r="U3" s="51"/>
      <c r="V3" s="51"/>
      <c r="W3" s="51"/>
      <c r="X3" s="84"/>
      <c r="Y3" s="84"/>
      <c r="Z3" s="84"/>
      <c r="AA3" s="91"/>
    </row>
    <row r="4" spans="1:27" x14ac:dyDescent="0.3">
      <c r="A4" s="50"/>
      <c r="B4" s="50"/>
      <c r="C4" s="50"/>
      <c r="D4" s="50" t="s">
        <v>77</v>
      </c>
      <c r="E4" s="50"/>
      <c r="F4" s="50"/>
      <c r="G4" s="51"/>
      <c r="H4" s="51"/>
      <c r="I4" s="51"/>
      <c r="J4" s="51"/>
      <c r="K4" s="51"/>
      <c r="L4" s="51"/>
      <c r="M4" s="51"/>
      <c r="N4" s="51"/>
      <c r="O4" s="51"/>
      <c r="P4" s="51"/>
      <c r="Q4" s="51"/>
      <c r="R4" s="51"/>
      <c r="S4" s="51"/>
      <c r="T4" s="51"/>
      <c r="U4" s="51"/>
      <c r="V4" s="51"/>
      <c r="W4" s="51"/>
      <c r="X4" s="84"/>
      <c r="Y4" s="84"/>
      <c r="Z4" s="84"/>
      <c r="AA4" s="91"/>
    </row>
    <row r="5" spans="1:27" x14ac:dyDescent="0.3">
      <c r="A5" s="50"/>
      <c r="B5" s="50"/>
      <c r="C5" s="50"/>
      <c r="D5" s="50"/>
      <c r="E5" s="50" t="s">
        <v>78</v>
      </c>
      <c r="F5" s="50"/>
      <c r="G5" s="51"/>
      <c r="H5" s="51"/>
      <c r="I5" s="51"/>
      <c r="J5" s="51"/>
      <c r="K5" s="51">
        <v>-4000.33</v>
      </c>
      <c r="L5" s="51">
        <v>0</v>
      </c>
      <c r="M5" s="51">
        <v>0</v>
      </c>
      <c r="N5" s="51">
        <v>0</v>
      </c>
      <c r="O5" s="51">
        <v>0</v>
      </c>
      <c r="P5" s="51">
        <v>198022.72</v>
      </c>
      <c r="Q5" s="51">
        <v>156187.59</v>
      </c>
      <c r="R5" s="51">
        <v>3095.51</v>
      </c>
      <c r="S5" s="51">
        <v>0</v>
      </c>
      <c r="T5" s="51">
        <v>66007.55</v>
      </c>
      <c r="U5" s="51">
        <v>190781.16</v>
      </c>
      <c r="V5" s="51">
        <v>13907</v>
      </c>
      <c r="W5" s="51"/>
      <c r="X5" s="84">
        <f t="shared" ref="X5:X14" si="0">ROUND(SUM(G5:W5),5)</f>
        <v>624001.19999999995</v>
      </c>
      <c r="Y5" s="84">
        <v>625300</v>
      </c>
      <c r="Z5" s="84">
        <v>663000</v>
      </c>
      <c r="AA5" s="91"/>
    </row>
    <row r="6" spans="1:27" x14ac:dyDescent="0.3">
      <c r="A6" s="50"/>
      <c r="B6" s="50"/>
      <c r="C6" s="50"/>
      <c r="D6" s="50"/>
      <c r="E6" s="50" t="s">
        <v>79</v>
      </c>
      <c r="F6" s="50"/>
      <c r="G6" s="51"/>
      <c r="H6" s="51"/>
      <c r="I6" s="51"/>
      <c r="J6" s="51"/>
      <c r="K6" s="51">
        <v>0</v>
      </c>
      <c r="L6" s="51">
        <v>0</v>
      </c>
      <c r="M6" s="51">
        <v>0</v>
      </c>
      <c r="N6" s="51">
        <v>25398.66</v>
      </c>
      <c r="O6" s="51">
        <v>0</v>
      </c>
      <c r="P6" s="51">
        <v>1708.76</v>
      </c>
      <c r="Q6" s="51">
        <v>0</v>
      </c>
      <c r="R6" s="51">
        <v>0</v>
      </c>
      <c r="S6" s="51">
        <v>0</v>
      </c>
      <c r="T6" s="51">
        <v>0</v>
      </c>
      <c r="U6" s="51">
        <v>0</v>
      </c>
      <c r="V6" s="51">
        <v>17730</v>
      </c>
      <c r="W6" s="51"/>
      <c r="X6" s="84">
        <f t="shared" si="0"/>
        <v>44837.42</v>
      </c>
      <c r="Y6" s="84">
        <v>15000</v>
      </c>
      <c r="Z6" s="84">
        <v>25000</v>
      </c>
      <c r="AA6" s="91" t="s">
        <v>261</v>
      </c>
    </row>
    <row r="7" spans="1:27" x14ac:dyDescent="0.3">
      <c r="A7" s="50"/>
      <c r="B7" s="50"/>
      <c r="C7" s="50"/>
      <c r="D7" s="50"/>
      <c r="E7" s="50" t="s">
        <v>80</v>
      </c>
      <c r="F7" s="50"/>
      <c r="G7" s="51"/>
      <c r="H7" s="51"/>
      <c r="I7" s="51"/>
      <c r="J7" s="51"/>
      <c r="K7" s="51">
        <v>0</v>
      </c>
      <c r="L7" s="51">
        <v>0</v>
      </c>
      <c r="M7" s="51">
        <v>0</v>
      </c>
      <c r="N7" s="51">
        <v>0</v>
      </c>
      <c r="O7" s="51">
        <v>0</v>
      </c>
      <c r="P7" s="51">
        <v>0</v>
      </c>
      <c r="Q7" s="51">
        <v>3744.8</v>
      </c>
      <c r="R7" s="51">
        <v>0</v>
      </c>
      <c r="S7" s="51">
        <v>2285.4699999999998</v>
      </c>
      <c r="T7" s="51">
        <v>0</v>
      </c>
      <c r="U7" s="51">
        <v>3115.61</v>
      </c>
      <c r="V7" s="51">
        <v>260</v>
      </c>
      <c r="W7" s="51"/>
      <c r="X7" s="84">
        <f t="shared" si="0"/>
        <v>9405.8799999999992</v>
      </c>
      <c r="Y7" s="84">
        <v>9000</v>
      </c>
      <c r="Z7" s="84">
        <v>9600</v>
      </c>
      <c r="AA7" s="91" t="s">
        <v>261</v>
      </c>
    </row>
    <row r="8" spans="1:27" x14ac:dyDescent="0.3">
      <c r="A8" s="50"/>
      <c r="B8" s="50"/>
      <c r="C8" s="50"/>
      <c r="D8" s="50"/>
      <c r="E8" s="50" t="s">
        <v>81</v>
      </c>
      <c r="F8" s="50"/>
      <c r="G8" s="51"/>
      <c r="H8" s="51"/>
      <c r="I8" s="51"/>
      <c r="J8" s="51"/>
      <c r="K8" s="51">
        <v>0</v>
      </c>
      <c r="L8" s="51">
        <v>0</v>
      </c>
      <c r="M8" s="51">
        <v>0</v>
      </c>
      <c r="N8" s="51">
        <v>0</v>
      </c>
      <c r="O8" s="51">
        <v>0</v>
      </c>
      <c r="P8" s="51">
        <v>0</v>
      </c>
      <c r="Q8" s="51">
        <v>3829.4</v>
      </c>
      <c r="R8" s="51">
        <v>0</v>
      </c>
      <c r="S8" s="51">
        <v>644.45000000000005</v>
      </c>
      <c r="T8" s="51">
        <v>0</v>
      </c>
      <c r="U8" s="51">
        <v>0</v>
      </c>
      <c r="V8" s="51">
        <v>2014.63</v>
      </c>
      <c r="W8" s="51"/>
      <c r="X8" s="84">
        <f t="shared" si="0"/>
        <v>6488.48</v>
      </c>
      <c r="Y8" s="84">
        <v>3500</v>
      </c>
      <c r="Z8" s="84">
        <v>4500</v>
      </c>
      <c r="AA8" s="91" t="s">
        <v>261</v>
      </c>
    </row>
    <row r="9" spans="1:27" x14ac:dyDescent="0.3">
      <c r="A9" s="50"/>
      <c r="B9" s="50"/>
      <c r="C9" s="50"/>
      <c r="D9" s="50"/>
      <c r="E9" s="50" t="s">
        <v>82</v>
      </c>
      <c r="F9" s="50"/>
      <c r="G9" s="51"/>
      <c r="H9" s="51"/>
      <c r="I9" s="51"/>
      <c r="J9" s="51"/>
      <c r="K9" s="51">
        <v>0</v>
      </c>
      <c r="L9" s="51">
        <v>0</v>
      </c>
      <c r="M9" s="51">
        <v>0</v>
      </c>
      <c r="N9" s="51">
        <v>4889.55</v>
      </c>
      <c r="O9" s="51">
        <v>0</v>
      </c>
      <c r="P9" s="51">
        <v>0</v>
      </c>
      <c r="Q9" s="51">
        <v>0</v>
      </c>
      <c r="R9" s="51">
        <v>0</v>
      </c>
      <c r="S9" s="51">
        <v>0</v>
      </c>
      <c r="T9" s="51">
        <v>0</v>
      </c>
      <c r="U9" s="51">
        <v>0</v>
      </c>
      <c r="V9" s="51">
        <v>-1639</v>
      </c>
      <c r="W9" s="51"/>
      <c r="X9" s="84">
        <f t="shared" si="0"/>
        <v>3250.55</v>
      </c>
      <c r="Y9" s="84">
        <v>10000</v>
      </c>
      <c r="Z9" s="84">
        <v>10000</v>
      </c>
      <c r="AA9" s="91"/>
    </row>
    <row r="10" spans="1:27" x14ac:dyDescent="0.3">
      <c r="A10" s="50"/>
      <c r="B10" s="50"/>
      <c r="C10" s="50"/>
      <c r="D10" s="50"/>
      <c r="E10" s="50" t="s">
        <v>83</v>
      </c>
      <c r="F10" s="50"/>
      <c r="G10" s="51"/>
      <c r="H10" s="51"/>
      <c r="I10" s="51"/>
      <c r="J10" s="51"/>
      <c r="K10" s="51">
        <v>0</v>
      </c>
      <c r="L10" s="51">
        <v>0</v>
      </c>
      <c r="M10" s="51">
        <v>0</v>
      </c>
      <c r="N10" s="51">
        <v>0</v>
      </c>
      <c r="O10" s="51">
        <v>0</v>
      </c>
      <c r="P10" s="51">
        <v>0</v>
      </c>
      <c r="Q10" s="51">
        <v>43513.8</v>
      </c>
      <c r="R10" s="51">
        <v>0</v>
      </c>
      <c r="S10" s="51">
        <v>0</v>
      </c>
      <c r="T10" s="51">
        <v>0</v>
      </c>
      <c r="U10" s="51">
        <v>0</v>
      </c>
      <c r="V10" s="51">
        <v>41834.04</v>
      </c>
      <c r="W10" s="51"/>
      <c r="X10" s="84">
        <f t="shared" si="0"/>
        <v>85347.839999999997</v>
      </c>
      <c r="Y10" s="84">
        <v>40000</v>
      </c>
      <c r="Z10" s="84">
        <v>40000</v>
      </c>
      <c r="AA10" s="91"/>
    </row>
    <row r="11" spans="1:27" x14ac:dyDescent="0.3">
      <c r="A11" s="50"/>
      <c r="B11" s="50"/>
      <c r="C11" s="50"/>
      <c r="D11" s="50"/>
      <c r="E11" s="50" t="s">
        <v>84</v>
      </c>
      <c r="F11" s="50"/>
      <c r="G11" s="51"/>
      <c r="H11" s="51"/>
      <c r="I11" s="51"/>
      <c r="J11" s="51"/>
      <c r="K11" s="51">
        <v>0</v>
      </c>
      <c r="L11" s="51">
        <v>0</v>
      </c>
      <c r="M11" s="51">
        <v>0</v>
      </c>
      <c r="N11" s="51">
        <v>0</v>
      </c>
      <c r="O11" s="51">
        <v>0</v>
      </c>
      <c r="P11" s="51">
        <v>0</v>
      </c>
      <c r="Q11" s="51">
        <v>0</v>
      </c>
      <c r="R11" s="51">
        <v>0</v>
      </c>
      <c r="S11" s="51">
        <v>0</v>
      </c>
      <c r="T11" s="51">
        <v>0</v>
      </c>
      <c r="U11" s="51">
        <v>2208.9</v>
      </c>
      <c r="V11" s="51">
        <v>946.84</v>
      </c>
      <c r="W11" s="51"/>
      <c r="X11" s="84">
        <f t="shared" si="0"/>
        <v>3155.74</v>
      </c>
      <c r="Y11" s="84">
        <v>7000</v>
      </c>
      <c r="Z11" s="84">
        <v>4000</v>
      </c>
      <c r="AA11" s="91"/>
    </row>
    <row r="12" spans="1:27" x14ac:dyDescent="0.3">
      <c r="A12" s="50"/>
      <c r="B12" s="50"/>
      <c r="C12" s="50"/>
      <c r="D12" s="50"/>
      <c r="E12" s="50" t="s">
        <v>85</v>
      </c>
      <c r="F12" s="50"/>
      <c r="G12" s="51"/>
      <c r="H12" s="51"/>
      <c r="I12" s="51"/>
      <c r="J12" s="51"/>
      <c r="K12" s="51">
        <v>0</v>
      </c>
      <c r="L12" s="51">
        <v>0</v>
      </c>
      <c r="M12" s="51">
        <v>0</v>
      </c>
      <c r="N12" s="51">
        <v>0</v>
      </c>
      <c r="O12" s="51">
        <v>0</v>
      </c>
      <c r="P12" s="51">
        <v>0</v>
      </c>
      <c r="Q12" s="51">
        <v>5671.54</v>
      </c>
      <c r="R12" s="51">
        <v>0</v>
      </c>
      <c r="S12" s="51">
        <v>0</v>
      </c>
      <c r="T12" s="51">
        <v>0</v>
      </c>
      <c r="U12" s="51">
        <v>4670.6000000000004</v>
      </c>
      <c r="V12" s="51">
        <v>143</v>
      </c>
      <c r="W12" s="51"/>
      <c r="X12" s="84">
        <f t="shared" si="0"/>
        <v>10485.14</v>
      </c>
      <c r="Y12" s="84">
        <v>10000</v>
      </c>
      <c r="Z12" s="84">
        <v>10500</v>
      </c>
      <c r="AA12" s="91"/>
    </row>
    <row r="13" spans="1:27" ht="15" thickBot="1" x14ac:dyDescent="0.35">
      <c r="A13" s="50"/>
      <c r="B13" s="50"/>
      <c r="C13" s="50"/>
      <c r="D13" s="50"/>
      <c r="E13" s="50" t="s">
        <v>86</v>
      </c>
      <c r="F13" s="50"/>
      <c r="G13" s="52"/>
      <c r="H13" s="52"/>
      <c r="I13" s="52"/>
      <c r="J13" s="52"/>
      <c r="K13" s="52">
        <v>0</v>
      </c>
      <c r="L13" s="52">
        <v>0</v>
      </c>
      <c r="M13" s="52">
        <v>0</v>
      </c>
      <c r="N13" s="52">
        <v>0</v>
      </c>
      <c r="O13" s="52">
        <v>0</v>
      </c>
      <c r="P13" s="52">
        <v>115.4</v>
      </c>
      <c r="Q13" s="52">
        <v>0</v>
      </c>
      <c r="R13" s="52">
        <v>0</v>
      </c>
      <c r="S13" s="52">
        <v>0</v>
      </c>
      <c r="T13" s="52">
        <v>0</v>
      </c>
      <c r="U13" s="52">
        <v>0</v>
      </c>
      <c r="V13" s="52">
        <v>0</v>
      </c>
      <c r="W13" s="52"/>
      <c r="X13" s="86">
        <f t="shared" si="0"/>
        <v>115.4</v>
      </c>
      <c r="Y13" s="86">
        <v>200</v>
      </c>
      <c r="Z13" s="86">
        <v>200</v>
      </c>
      <c r="AA13" s="92"/>
    </row>
    <row r="14" spans="1:27" x14ac:dyDescent="0.3">
      <c r="A14" s="50"/>
      <c r="B14" s="50"/>
      <c r="C14" s="50"/>
      <c r="D14" s="50" t="s">
        <v>87</v>
      </c>
      <c r="E14" s="50"/>
      <c r="F14" s="50"/>
      <c r="G14" s="51"/>
      <c r="H14" s="51"/>
      <c r="I14" s="51"/>
      <c r="J14" s="51"/>
      <c r="K14" s="51">
        <f t="shared" ref="K14:V14" si="1">ROUND(SUM(K4:K13),5)</f>
        <v>-4000.33</v>
      </c>
      <c r="L14" s="51">
        <f t="shared" si="1"/>
        <v>0</v>
      </c>
      <c r="M14" s="51">
        <f t="shared" si="1"/>
        <v>0</v>
      </c>
      <c r="N14" s="51">
        <f t="shared" si="1"/>
        <v>30288.21</v>
      </c>
      <c r="O14" s="51">
        <f t="shared" si="1"/>
        <v>0</v>
      </c>
      <c r="P14" s="51">
        <f t="shared" si="1"/>
        <v>199846.88</v>
      </c>
      <c r="Q14" s="51">
        <f t="shared" si="1"/>
        <v>212947.13</v>
      </c>
      <c r="R14" s="51">
        <f t="shared" si="1"/>
        <v>3095.51</v>
      </c>
      <c r="S14" s="51">
        <f t="shared" si="1"/>
        <v>2929.92</v>
      </c>
      <c r="T14" s="51">
        <f t="shared" si="1"/>
        <v>66007.55</v>
      </c>
      <c r="U14" s="51">
        <f t="shared" si="1"/>
        <v>200776.27</v>
      </c>
      <c r="V14" s="51">
        <f t="shared" si="1"/>
        <v>75196.509999999995</v>
      </c>
      <c r="W14" s="51"/>
      <c r="X14" s="84">
        <f t="shared" si="0"/>
        <v>787087.65</v>
      </c>
      <c r="Y14" s="84">
        <f>ROUND(SUM(Y4:Y13),5)</f>
        <v>720000</v>
      </c>
      <c r="Z14" s="84">
        <f>ROUND(SUM(Z4:Z13),5)</f>
        <v>766800</v>
      </c>
      <c r="AA14" s="91"/>
    </row>
    <row r="15" spans="1:27" x14ac:dyDescent="0.3">
      <c r="A15" s="50"/>
      <c r="B15" s="50"/>
      <c r="C15" s="50"/>
      <c r="D15" s="50" t="s">
        <v>88</v>
      </c>
      <c r="E15" s="50"/>
      <c r="F15" s="50"/>
      <c r="G15" s="51"/>
      <c r="H15" s="51"/>
      <c r="I15" s="51"/>
      <c r="J15" s="51"/>
      <c r="K15" s="51"/>
      <c r="L15" s="51"/>
      <c r="M15" s="51"/>
      <c r="N15" s="51"/>
      <c r="O15" s="51"/>
      <c r="P15" s="51"/>
      <c r="Q15" s="51"/>
      <c r="R15" s="51"/>
      <c r="S15" s="51"/>
      <c r="T15" s="51"/>
      <c r="U15" s="51"/>
      <c r="V15" s="51"/>
      <c r="W15" s="51"/>
      <c r="X15" s="84"/>
      <c r="Y15" s="84"/>
      <c r="Z15" s="84"/>
      <c r="AA15" s="91"/>
    </row>
    <row r="16" spans="1:27" x14ac:dyDescent="0.3">
      <c r="A16" s="50"/>
      <c r="B16" s="50"/>
      <c r="C16" s="50"/>
      <c r="D16" s="50"/>
      <c r="E16" s="50" t="s">
        <v>89</v>
      </c>
      <c r="F16" s="50"/>
      <c r="G16" s="51"/>
      <c r="H16" s="51"/>
      <c r="I16" s="51"/>
      <c r="J16" s="51"/>
      <c r="K16" s="51">
        <v>603.74</v>
      </c>
      <c r="L16" s="51">
        <v>636.47</v>
      </c>
      <c r="M16" s="51">
        <v>550.29999999999995</v>
      </c>
      <c r="N16" s="51">
        <v>512.91999999999996</v>
      </c>
      <c r="O16" s="51">
        <v>505.03</v>
      </c>
      <c r="P16" s="51">
        <v>452.33</v>
      </c>
      <c r="Q16" s="51">
        <v>7314.37</v>
      </c>
      <c r="R16" s="51">
        <v>420.5</v>
      </c>
      <c r="S16" s="51">
        <v>378.15</v>
      </c>
      <c r="T16" s="51">
        <v>381.98</v>
      </c>
      <c r="U16" s="51">
        <v>954.87</v>
      </c>
      <c r="V16" s="51">
        <v>652.66</v>
      </c>
      <c r="W16" s="51"/>
      <c r="X16" s="84">
        <f t="shared" ref="X16:X21" si="2">ROUND(SUM(G16:W16),5)</f>
        <v>13363.32</v>
      </c>
      <c r="Y16" s="84">
        <v>4000</v>
      </c>
      <c r="Z16" s="84">
        <v>10000</v>
      </c>
      <c r="AA16" s="91" t="s">
        <v>253</v>
      </c>
    </row>
    <row r="17" spans="1:27" x14ac:dyDescent="0.3">
      <c r="A17" s="50"/>
      <c r="B17" s="50"/>
      <c r="C17" s="50"/>
      <c r="D17" s="50"/>
      <c r="E17" s="50" t="s">
        <v>90</v>
      </c>
      <c r="F17" s="50"/>
      <c r="G17" s="51"/>
      <c r="H17" s="51"/>
      <c r="I17" s="51"/>
      <c r="J17" s="51"/>
      <c r="K17" s="51">
        <v>4709.55</v>
      </c>
      <c r="L17" s="51">
        <v>9565.7900000000009</v>
      </c>
      <c r="M17" s="51">
        <v>-941.62</v>
      </c>
      <c r="N17" s="51">
        <v>8144.95</v>
      </c>
      <c r="O17" s="51">
        <v>6079.05</v>
      </c>
      <c r="P17" s="51">
        <v>4930.87</v>
      </c>
      <c r="Q17" s="51">
        <v>4937.05</v>
      </c>
      <c r="R17" s="51">
        <v>4807.21</v>
      </c>
      <c r="S17" s="51">
        <v>4995.72</v>
      </c>
      <c r="T17" s="51">
        <v>6212.36</v>
      </c>
      <c r="U17" s="51">
        <v>5047.13</v>
      </c>
      <c r="V17" s="51">
        <v>5522.27</v>
      </c>
      <c r="W17" s="51"/>
      <c r="X17" s="84">
        <f t="shared" si="2"/>
        <v>64010.33</v>
      </c>
      <c r="Y17" s="84">
        <v>40000</v>
      </c>
      <c r="Z17" s="84">
        <v>50000</v>
      </c>
      <c r="AA17" s="91"/>
    </row>
    <row r="18" spans="1:27" x14ac:dyDescent="0.3">
      <c r="A18" s="50"/>
      <c r="B18" s="50"/>
      <c r="C18" s="50"/>
      <c r="D18" s="50"/>
      <c r="E18" s="50" t="s">
        <v>91</v>
      </c>
      <c r="F18" s="50"/>
      <c r="G18" s="51"/>
      <c r="H18" s="51"/>
      <c r="I18" s="51"/>
      <c r="J18" s="51"/>
      <c r="K18" s="51">
        <v>0</v>
      </c>
      <c r="L18" s="51">
        <v>0</v>
      </c>
      <c r="M18" s="51">
        <v>2382.91</v>
      </c>
      <c r="N18" s="51">
        <v>164.98</v>
      </c>
      <c r="O18" s="51">
        <v>0</v>
      </c>
      <c r="P18" s="51">
        <v>1779.4</v>
      </c>
      <c r="Q18" s="51">
        <v>208.6</v>
      </c>
      <c r="R18" s="51">
        <v>0</v>
      </c>
      <c r="S18" s="51">
        <v>1194.3699999999999</v>
      </c>
      <c r="T18" s="51">
        <v>83.37</v>
      </c>
      <c r="U18" s="51">
        <v>0</v>
      </c>
      <c r="V18" s="51">
        <v>5126.62</v>
      </c>
      <c r="W18" s="51"/>
      <c r="X18" s="84">
        <f t="shared" si="2"/>
        <v>10940.25</v>
      </c>
      <c r="Y18" s="84">
        <v>13000</v>
      </c>
      <c r="Z18" s="84">
        <v>10000</v>
      </c>
      <c r="AA18" s="91" t="s">
        <v>253</v>
      </c>
    </row>
    <row r="19" spans="1:27" x14ac:dyDescent="0.3">
      <c r="A19" s="50"/>
      <c r="B19" s="50"/>
      <c r="C19" s="50"/>
      <c r="D19" s="50"/>
      <c r="E19" s="50" t="s">
        <v>92</v>
      </c>
      <c r="F19" s="50"/>
      <c r="G19" s="51"/>
      <c r="H19" s="51"/>
      <c r="I19" s="51"/>
      <c r="J19" s="51"/>
      <c r="K19" s="51">
        <v>-854</v>
      </c>
      <c r="L19" s="51">
        <v>0</v>
      </c>
      <c r="M19" s="51">
        <v>541.74</v>
      </c>
      <c r="N19" s="51">
        <v>38.130000000000003</v>
      </c>
      <c r="O19" s="51">
        <v>0</v>
      </c>
      <c r="P19" s="51">
        <v>411.31</v>
      </c>
      <c r="Q19" s="51">
        <v>53.48</v>
      </c>
      <c r="R19" s="51">
        <v>0</v>
      </c>
      <c r="S19" s="51">
        <v>306.22000000000003</v>
      </c>
      <c r="T19" s="51">
        <v>19.61</v>
      </c>
      <c r="U19" s="51">
        <v>0</v>
      </c>
      <c r="V19" s="51">
        <v>816.59</v>
      </c>
      <c r="W19" s="51"/>
      <c r="X19" s="84">
        <f t="shared" si="2"/>
        <v>1333.08</v>
      </c>
      <c r="Y19" s="84">
        <v>3000</v>
      </c>
      <c r="Z19" s="84">
        <v>1000</v>
      </c>
      <c r="AA19" s="91" t="s">
        <v>253</v>
      </c>
    </row>
    <row r="20" spans="1:27" ht="15" thickBot="1" x14ac:dyDescent="0.35">
      <c r="A20" s="50"/>
      <c r="B20" s="50"/>
      <c r="C20" s="50"/>
      <c r="D20" s="50"/>
      <c r="E20" s="50" t="s">
        <v>93</v>
      </c>
      <c r="F20" s="50"/>
      <c r="G20" s="52"/>
      <c r="H20" s="52"/>
      <c r="I20" s="52"/>
      <c r="J20" s="52"/>
      <c r="K20" s="52">
        <v>-126</v>
      </c>
      <c r="L20" s="52">
        <v>0</v>
      </c>
      <c r="M20" s="52">
        <v>3663.49</v>
      </c>
      <c r="N20" s="52">
        <v>240.94</v>
      </c>
      <c r="O20" s="52">
        <v>0</v>
      </c>
      <c r="P20" s="52">
        <v>2598.63</v>
      </c>
      <c r="Q20" s="52">
        <v>304.14999999999998</v>
      </c>
      <c r="R20" s="52">
        <v>0</v>
      </c>
      <c r="S20" s="52">
        <v>1741.43</v>
      </c>
      <c r="T20" s="52">
        <v>99.78</v>
      </c>
      <c r="U20" s="52">
        <v>0</v>
      </c>
      <c r="V20" s="52">
        <v>6128.28</v>
      </c>
      <c r="W20" s="52"/>
      <c r="X20" s="86">
        <f t="shared" si="2"/>
        <v>14650.7</v>
      </c>
      <c r="Y20" s="86">
        <v>30000</v>
      </c>
      <c r="Z20" s="86">
        <v>20000</v>
      </c>
      <c r="AA20" s="92" t="s">
        <v>253</v>
      </c>
    </row>
    <row r="21" spans="1:27" x14ac:dyDescent="0.3">
      <c r="A21" s="50"/>
      <c r="B21" s="50"/>
      <c r="C21" s="50"/>
      <c r="D21" s="50" t="s">
        <v>94</v>
      </c>
      <c r="E21" s="50"/>
      <c r="F21" s="50"/>
      <c r="G21" s="51"/>
      <c r="H21" s="51"/>
      <c r="I21" s="51"/>
      <c r="J21" s="51"/>
      <c r="K21" s="51">
        <f t="shared" ref="K21:V21" si="3">ROUND(SUM(K15:K20),5)</f>
        <v>4333.29</v>
      </c>
      <c r="L21" s="51">
        <f t="shared" si="3"/>
        <v>10202.26</v>
      </c>
      <c r="M21" s="51">
        <f t="shared" si="3"/>
        <v>6196.82</v>
      </c>
      <c r="N21" s="51">
        <f t="shared" si="3"/>
        <v>9101.92</v>
      </c>
      <c r="O21" s="51">
        <f t="shared" si="3"/>
        <v>6584.08</v>
      </c>
      <c r="P21" s="51">
        <f t="shared" si="3"/>
        <v>10172.540000000001</v>
      </c>
      <c r="Q21" s="51">
        <f t="shared" si="3"/>
        <v>12817.65</v>
      </c>
      <c r="R21" s="51">
        <f t="shared" si="3"/>
        <v>5227.71</v>
      </c>
      <c r="S21" s="51">
        <f t="shared" si="3"/>
        <v>8615.89</v>
      </c>
      <c r="T21" s="51">
        <f t="shared" si="3"/>
        <v>6797.1</v>
      </c>
      <c r="U21" s="51">
        <f t="shared" si="3"/>
        <v>6002</v>
      </c>
      <c r="V21" s="51">
        <f t="shared" si="3"/>
        <v>18246.419999999998</v>
      </c>
      <c r="W21" s="51"/>
      <c r="X21" s="84">
        <f t="shared" si="2"/>
        <v>104297.68</v>
      </c>
      <c r="Y21" s="84">
        <f>ROUND(SUM(Y15:Y20),5)</f>
        <v>90000</v>
      </c>
      <c r="Z21" s="84">
        <f>ROUND(SUM(Z15:Z20),5)</f>
        <v>91000</v>
      </c>
      <c r="AA21" s="91"/>
    </row>
    <row r="22" spans="1:27" x14ac:dyDescent="0.3">
      <c r="A22" s="50"/>
      <c r="B22" s="50"/>
      <c r="C22" s="50"/>
      <c r="D22" s="50" t="s">
        <v>95</v>
      </c>
      <c r="E22" s="50"/>
      <c r="F22" s="50"/>
      <c r="G22" s="51"/>
      <c r="H22" s="51"/>
      <c r="I22" s="51"/>
      <c r="J22" s="51"/>
      <c r="K22" s="51"/>
      <c r="L22" s="51"/>
      <c r="M22" s="51"/>
      <c r="N22" s="51"/>
      <c r="O22" s="51"/>
      <c r="P22" s="51"/>
      <c r="Q22" s="51"/>
      <c r="R22" s="51"/>
      <c r="S22" s="51"/>
      <c r="T22" s="51"/>
      <c r="U22" s="51"/>
      <c r="V22" s="51"/>
      <c r="W22" s="51"/>
      <c r="X22" s="84"/>
      <c r="Y22" s="84"/>
      <c r="Z22" s="84"/>
      <c r="AA22" s="91"/>
    </row>
    <row r="23" spans="1:27" x14ac:dyDescent="0.3">
      <c r="A23" s="50"/>
      <c r="B23" s="50"/>
      <c r="C23" s="50"/>
      <c r="D23" s="50"/>
      <c r="E23" s="50" t="s">
        <v>96</v>
      </c>
      <c r="F23" s="50"/>
      <c r="G23" s="51"/>
      <c r="H23" s="51"/>
      <c r="I23" s="51"/>
      <c r="J23" s="51"/>
      <c r="K23" s="51">
        <v>8225</v>
      </c>
      <c r="L23" s="51">
        <v>10866.67</v>
      </c>
      <c r="M23" s="51">
        <v>9500</v>
      </c>
      <c r="N23" s="51">
        <v>25066.67</v>
      </c>
      <c r="O23" s="51">
        <v>7800</v>
      </c>
      <c r="P23" s="51">
        <v>20950</v>
      </c>
      <c r="Q23" s="51">
        <v>19000</v>
      </c>
      <c r="R23" s="51">
        <v>24450</v>
      </c>
      <c r="S23" s="51">
        <v>22500</v>
      </c>
      <c r="T23" s="51">
        <v>12325</v>
      </c>
      <c r="U23" s="51">
        <v>5000</v>
      </c>
      <c r="V23" s="51">
        <v>10643</v>
      </c>
      <c r="W23" s="51"/>
      <c r="X23" s="84">
        <f t="shared" ref="X23:X34" si="4">ROUND(SUM(G23:W23),5)</f>
        <v>176326.34</v>
      </c>
      <c r="Y23" s="84">
        <v>120000</v>
      </c>
      <c r="Z23" s="84">
        <v>165000</v>
      </c>
      <c r="AA23" s="91" t="s">
        <v>253</v>
      </c>
    </row>
    <row r="24" spans="1:27" x14ac:dyDescent="0.3">
      <c r="A24" s="50"/>
      <c r="B24" s="50"/>
      <c r="C24" s="50"/>
      <c r="D24" s="50"/>
      <c r="E24" s="50" t="s">
        <v>97</v>
      </c>
      <c r="F24" s="50"/>
      <c r="G24" s="51"/>
      <c r="H24" s="51"/>
      <c r="I24" s="51"/>
      <c r="J24" s="51"/>
      <c r="K24" s="51">
        <v>1200</v>
      </c>
      <c r="L24" s="51">
        <v>1410</v>
      </c>
      <c r="M24" s="51">
        <v>1250</v>
      </c>
      <c r="N24" s="51">
        <v>2500</v>
      </c>
      <c r="O24" s="51">
        <v>500</v>
      </c>
      <c r="P24" s="51">
        <v>2000</v>
      </c>
      <c r="Q24" s="51">
        <v>1250</v>
      </c>
      <c r="R24" s="51">
        <v>1910</v>
      </c>
      <c r="S24" s="51">
        <v>2500</v>
      </c>
      <c r="T24" s="51">
        <v>1450</v>
      </c>
      <c r="U24" s="51">
        <v>1250</v>
      </c>
      <c r="V24" s="51">
        <v>750</v>
      </c>
      <c r="W24" s="51"/>
      <c r="X24" s="84">
        <f t="shared" si="4"/>
        <v>17970</v>
      </c>
      <c r="Y24" s="84">
        <v>12000</v>
      </c>
      <c r="Z24" s="84">
        <v>18000</v>
      </c>
      <c r="AA24" s="91"/>
    </row>
    <row r="25" spans="1:27" x14ac:dyDescent="0.3">
      <c r="A25" s="50"/>
      <c r="B25" s="50"/>
      <c r="C25" s="50"/>
      <c r="D25" s="50"/>
      <c r="E25" s="50" t="s">
        <v>235</v>
      </c>
      <c r="F25" s="50"/>
      <c r="G25" s="51"/>
      <c r="H25" s="51"/>
      <c r="I25" s="51"/>
      <c r="J25" s="51"/>
      <c r="K25" s="51">
        <v>0</v>
      </c>
      <c r="L25" s="51">
        <v>0</v>
      </c>
      <c r="M25" s="51">
        <v>0</v>
      </c>
      <c r="N25" s="51">
        <v>0</v>
      </c>
      <c r="O25" s="51">
        <v>0</v>
      </c>
      <c r="P25" s="51">
        <v>450</v>
      </c>
      <c r="Q25" s="51">
        <v>0</v>
      </c>
      <c r="R25" s="51">
        <v>450</v>
      </c>
      <c r="S25" s="51">
        <v>0</v>
      </c>
      <c r="T25" s="51">
        <v>225</v>
      </c>
      <c r="U25" s="51">
        <v>0</v>
      </c>
      <c r="V25" s="51">
        <v>0</v>
      </c>
      <c r="W25" s="51"/>
      <c r="X25" s="84">
        <f t="shared" si="4"/>
        <v>1125</v>
      </c>
      <c r="Y25" s="84">
        <v>0</v>
      </c>
      <c r="Z25" s="84">
        <v>3000</v>
      </c>
      <c r="AA25" s="91"/>
    </row>
    <row r="26" spans="1:27" x14ac:dyDescent="0.3">
      <c r="A26" s="50"/>
      <c r="B26" s="50"/>
      <c r="C26" s="50"/>
      <c r="D26" s="50"/>
      <c r="E26" s="50" t="s">
        <v>98</v>
      </c>
      <c r="F26" s="50"/>
      <c r="G26" s="51"/>
      <c r="H26" s="51"/>
      <c r="I26" s="51"/>
      <c r="J26" s="51"/>
      <c r="K26" s="51">
        <v>3650</v>
      </c>
      <c r="L26" s="51">
        <v>3250</v>
      </c>
      <c r="M26" s="51">
        <v>2800</v>
      </c>
      <c r="N26" s="51">
        <v>6100</v>
      </c>
      <c r="O26" s="51">
        <v>100</v>
      </c>
      <c r="P26" s="51">
        <v>4900</v>
      </c>
      <c r="Q26" s="51">
        <v>3500</v>
      </c>
      <c r="R26" s="51">
        <v>7650</v>
      </c>
      <c r="S26" s="51">
        <v>8000</v>
      </c>
      <c r="T26" s="51">
        <v>3700</v>
      </c>
      <c r="U26" s="51">
        <v>5150</v>
      </c>
      <c r="V26" s="51">
        <v>2550</v>
      </c>
      <c r="W26" s="51"/>
      <c r="X26" s="84">
        <f t="shared" si="4"/>
        <v>51350</v>
      </c>
      <c r="Y26" s="84">
        <v>30000</v>
      </c>
      <c r="Z26" s="84">
        <v>47000</v>
      </c>
      <c r="AA26" s="91"/>
    </row>
    <row r="27" spans="1:27" x14ac:dyDescent="0.3">
      <c r="A27" s="50"/>
      <c r="B27" s="50"/>
      <c r="C27" s="50"/>
      <c r="D27" s="50"/>
      <c r="E27" s="50" t="s">
        <v>99</v>
      </c>
      <c r="F27" s="50"/>
      <c r="G27" s="51"/>
      <c r="H27" s="51"/>
      <c r="I27" s="51"/>
      <c r="J27" s="51"/>
      <c r="K27" s="51">
        <v>2500</v>
      </c>
      <c r="L27" s="51">
        <v>6083.33</v>
      </c>
      <c r="M27" s="51">
        <v>16450</v>
      </c>
      <c r="N27" s="51">
        <v>17583.330000000002</v>
      </c>
      <c r="O27" s="51">
        <v>0</v>
      </c>
      <c r="P27" s="51">
        <v>3050</v>
      </c>
      <c r="Q27" s="51">
        <v>4000</v>
      </c>
      <c r="R27" s="51">
        <v>9050</v>
      </c>
      <c r="S27" s="51">
        <v>16650</v>
      </c>
      <c r="T27" s="51">
        <v>2675</v>
      </c>
      <c r="U27" s="51">
        <v>1725</v>
      </c>
      <c r="V27" s="51">
        <v>5357</v>
      </c>
      <c r="W27" s="51"/>
      <c r="X27" s="84">
        <f t="shared" si="4"/>
        <v>85123.66</v>
      </c>
      <c r="Y27" s="84">
        <v>67000</v>
      </c>
      <c r="Z27" s="84">
        <v>70000</v>
      </c>
      <c r="AA27" s="91"/>
    </row>
    <row r="28" spans="1:27" x14ac:dyDescent="0.3">
      <c r="A28" s="50"/>
      <c r="B28" s="50"/>
      <c r="C28" s="50"/>
      <c r="D28" s="50"/>
      <c r="E28" s="50" t="s">
        <v>100</v>
      </c>
      <c r="F28" s="50"/>
      <c r="G28" s="51"/>
      <c r="H28" s="51"/>
      <c r="I28" s="51"/>
      <c r="J28" s="51"/>
      <c r="K28" s="51">
        <v>1500</v>
      </c>
      <c r="L28" s="51">
        <v>0</v>
      </c>
      <c r="M28" s="51">
        <v>1600</v>
      </c>
      <c r="N28" s="51">
        <v>0</v>
      </c>
      <c r="O28" s="51">
        <v>3000</v>
      </c>
      <c r="P28" s="51">
        <v>3100</v>
      </c>
      <c r="Q28" s="51">
        <v>0</v>
      </c>
      <c r="R28" s="51">
        <v>3300</v>
      </c>
      <c r="S28" s="51">
        <v>1500</v>
      </c>
      <c r="T28" s="51">
        <v>3100</v>
      </c>
      <c r="U28" s="51">
        <v>0</v>
      </c>
      <c r="V28" s="51">
        <v>1500</v>
      </c>
      <c r="W28" s="51"/>
      <c r="X28" s="84">
        <f t="shared" si="4"/>
        <v>18600</v>
      </c>
      <c r="Y28" s="84">
        <v>27000</v>
      </c>
      <c r="Z28" s="84">
        <v>17000</v>
      </c>
      <c r="AA28" s="91"/>
    </row>
    <row r="29" spans="1:27" x14ac:dyDescent="0.3">
      <c r="A29" s="50"/>
      <c r="B29" s="50"/>
      <c r="C29" s="50"/>
      <c r="D29" s="50"/>
      <c r="E29" s="50" t="s">
        <v>201</v>
      </c>
      <c r="F29" s="50"/>
      <c r="G29" s="51"/>
      <c r="H29" s="51"/>
      <c r="I29" s="51"/>
      <c r="J29" s="51"/>
      <c r="K29" s="51">
        <v>0</v>
      </c>
      <c r="L29" s="51">
        <v>0</v>
      </c>
      <c r="M29" s="51">
        <v>0</v>
      </c>
      <c r="N29" s="51">
        <v>0</v>
      </c>
      <c r="O29" s="51">
        <v>300</v>
      </c>
      <c r="P29" s="51">
        <v>0</v>
      </c>
      <c r="Q29" s="51">
        <v>0</v>
      </c>
      <c r="R29" s="51">
        <v>0</v>
      </c>
      <c r="S29" s="51">
        <v>0</v>
      </c>
      <c r="T29" s="51">
        <v>0</v>
      </c>
      <c r="U29" s="51">
        <v>0</v>
      </c>
      <c r="V29" s="51">
        <v>0</v>
      </c>
      <c r="W29" s="51"/>
      <c r="X29" s="84">
        <f t="shared" si="4"/>
        <v>300</v>
      </c>
      <c r="Y29" s="84">
        <v>300</v>
      </c>
      <c r="Z29" s="84">
        <v>300</v>
      </c>
      <c r="AA29" s="91"/>
    </row>
    <row r="30" spans="1:27" ht="21.6" x14ac:dyDescent="0.3">
      <c r="A30" s="50"/>
      <c r="B30" s="50"/>
      <c r="C30" s="50"/>
      <c r="D30" s="50"/>
      <c r="E30" s="50" t="s">
        <v>236</v>
      </c>
      <c r="F30" s="50"/>
      <c r="G30" s="51"/>
      <c r="H30" s="51"/>
      <c r="I30" s="51"/>
      <c r="J30" s="51"/>
      <c r="K30" s="51">
        <v>0</v>
      </c>
      <c r="L30" s="51">
        <v>0</v>
      </c>
      <c r="M30" s="51">
        <v>0</v>
      </c>
      <c r="N30" s="51">
        <v>-500</v>
      </c>
      <c r="O30" s="51">
        <v>500</v>
      </c>
      <c r="P30" s="51">
        <v>2000</v>
      </c>
      <c r="Q30" s="51">
        <v>1500</v>
      </c>
      <c r="R30" s="51">
        <v>0</v>
      </c>
      <c r="S30" s="51">
        <v>0</v>
      </c>
      <c r="T30" s="51">
        <v>0</v>
      </c>
      <c r="U30" s="51">
        <v>0</v>
      </c>
      <c r="V30" s="51">
        <v>0</v>
      </c>
      <c r="W30" s="51"/>
      <c r="X30" s="84">
        <f t="shared" si="4"/>
        <v>3500</v>
      </c>
      <c r="Y30" s="84">
        <v>0</v>
      </c>
      <c r="Z30" s="84">
        <v>6500</v>
      </c>
      <c r="AA30" s="91" t="s">
        <v>264</v>
      </c>
    </row>
    <row r="31" spans="1:27" x14ac:dyDescent="0.3">
      <c r="A31" s="50"/>
      <c r="B31" s="50"/>
      <c r="C31" s="50"/>
      <c r="D31" s="50"/>
      <c r="E31" s="50" t="s">
        <v>101</v>
      </c>
      <c r="F31" s="50"/>
      <c r="G31" s="51"/>
      <c r="H31" s="51"/>
      <c r="I31" s="51"/>
      <c r="J31" s="51"/>
      <c r="K31" s="51">
        <v>1750</v>
      </c>
      <c r="L31" s="51">
        <v>950</v>
      </c>
      <c r="M31" s="51">
        <v>785</v>
      </c>
      <c r="N31" s="51">
        <v>1550</v>
      </c>
      <c r="O31" s="51">
        <v>500</v>
      </c>
      <c r="P31" s="51">
        <v>1320</v>
      </c>
      <c r="Q31" s="51">
        <v>1330</v>
      </c>
      <c r="R31" s="51">
        <v>4113.1499999999996</v>
      </c>
      <c r="S31" s="51">
        <v>2765</v>
      </c>
      <c r="T31" s="51">
        <v>985</v>
      </c>
      <c r="U31" s="51">
        <v>3010</v>
      </c>
      <c r="V31" s="51">
        <v>300</v>
      </c>
      <c r="W31" s="51"/>
      <c r="X31" s="84">
        <f t="shared" si="4"/>
        <v>19358.150000000001</v>
      </c>
      <c r="Y31" s="84">
        <v>12000</v>
      </c>
      <c r="Z31" s="84">
        <v>16000</v>
      </c>
      <c r="AA31" s="91"/>
    </row>
    <row r="32" spans="1:27" ht="15" thickBot="1" x14ac:dyDescent="0.35">
      <c r="A32" s="50"/>
      <c r="B32" s="50"/>
      <c r="C32" s="50"/>
      <c r="D32" s="50"/>
      <c r="E32" s="50" t="s">
        <v>102</v>
      </c>
      <c r="F32" s="50"/>
      <c r="G32" s="51"/>
      <c r="H32" s="51"/>
      <c r="I32" s="51"/>
      <c r="J32" s="51"/>
      <c r="K32" s="51">
        <v>0</v>
      </c>
      <c r="L32" s="51">
        <v>0</v>
      </c>
      <c r="M32" s="51">
        <v>0</v>
      </c>
      <c r="N32" s="51">
        <v>0</v>
      </c>
      <c r="O32" s="51">
        <v>0</v>
      </c>
      <c r="P32" s="51">
        <v>0</v>
      </c>
      <c r="Q32" s="51">
        <v>0</v>
      </c>
      <c r="R32" s="51">
        <v>0</v>
      </c>
      <c r="S32" s="51">
        <v>0</v>
      </c>
      <c r="T32" s="51">
        <v>0</v>
      </c>
      <c r="U32" s="51">
        <v>25</v>
      </c>
      <c r="V32" s="51">
        <v>145.41999999999999</v>
      </c>
      <c r="W32" s="51"/>
      <c r="X32" s="84">
        <f t="shared" si="4"/>
        <v>170.42</v>
      </c>
      <c r="Y32" s="84">
        <v>500</v>
      </c>
      <c r="Z32" s="84">
        <v>400</v>
      </c>
      <c r="AA32" s="91"/>
    </row>
    <row r="33" spans="1:27" ht="15" thickBot="1" x14ac:dyDescent="0.35">
      <c r="A33" s="50"/>
      <c r="B33" s="50"/>
      <c r="C33" s="50"/>
      <c r="D33" s="50" t="s">
        <v>103</v>
      </c>
      <c r="E33" s="50"/>
      <c r="F33" s="50"/>
      <c r="G33" s="53"/>
      <c r="H33" s="53"/>
      <c r="I33" s="53"/>
      <c r="J33" s="53"/>
      <c r="K33" s="53">
        <f t="shared" ref="K33:V33" si="5">ROUND(SUM(K22:K32),5)</f>
        <v>18825</v>
      </c>
      <c r="L33" s="53">
        <f t="shared" si="5"/>
        <v>22560</v>
      </c>
      <c r="M33" s="53">
        <f t="shared" si="5"/>
        <v>32385</v>
      </c>
      <c r="N33" s="53">
        <f t="shared" si="5"/>
        <v>52300</v>
      </c>
      <c r="O33" s="53">
        <f t="shared" si="5"/>
        <v>12700</v>
      </c>
      <c r="P33" s="53">
        <f t="shared" si="5"/>
        <v>37770</v>
      </c>
      <c r="Q33" s="53">
        <f t="shared" si="5"/>
        <v>30580</v>
      </c>
      <c r="R33" s="53">
        <f t="shared" si="5"/>
        <v>50923.15</v>
      </c>
      <c r="S33" s="53">
        <f t="shared" si="5"/>
        <v>53915</v>
      </c>
      <c r="T33" s="53">
        <f t="shared" si="5"/>
        <v>24460</v>
      </c>
      <c r="U33" s="53">
        <f t="shared" si="5"/>
        <v>16160</v>
      </c>
      <c r="V33" s="53">
        <f t="shared" si="5"/>
        <v>21245.42</v>
      </c>
      <c r="W33" s="53"/>
      <c r="X33" s="85">
        <f t="shared" si="4"/>
        <v>373823.57</v>
      </c>
      <c r="Y33" s="85">
        <f>ROUND(SUM(Y22:Y32),5)</f>
        <v>268800</v>
      </c>
      <c r="Z33" s="85">
        <f>ROUND(SUM(Z22:Z32),5)</f>
        <v>343200</v>
      </c>
      <c r="AA33" s="93"/>
    </row>
    <row r="34" spans="1:27" x14ac:dyDescent="0.3">
      <c r="A34" s="50"/>
      <c r="B34" s="50"/>
      <c r="C34" s="50" t="s">
        <v>6</v>
      </c>
      <c r="D34" s="50"/>
      <c r="E34" s="50"/>
      <c r="F34" s="50"/>
      <c r="G34" s="51"/>
      <c r="H34" s="51"/>
      <c r="I34" s="51"/>
      <c r="J34" s="51"/>
      <c r="K34" s="51">
        <f t="shared" ref="K34:V34" si="6">ROUND(K3+K14+K21+K33,5)</f>
        <v>19157.96</v>
      </c>
      <c r="L34" s="51">
        <f t="shared" si="6"/>
        <v>32762.26</v>
      </c>
      <c r="M34" s="51">
        <f t="shared" si="6"/>
        <v>38581.82</v>
      </c>
      <c r="N34" s="51">
        <f t="shared" si="6"/>
        <v>91690.13</v>
      </c>
      <c r="O34" s="51">
        <f t="shared" si="6"/>
        <v>19284.080000000002</v>
      </c>
      <c r="P34" s="51">
        <f t="shared" si="6"/>
        <v>247789.42</v>
      </c>
      <c r="Q34" s="51">
        <f t="shared" si="6"/>
        <v>256344.78</v>
      </c>
      <c r="R34" s="51">
        <f t="shared" si="6"/>
        <v>59246.37</v>
      </c>
      <c r="S34" s="51">
        <f t="shared" si="6"/>
        <v>65460.81</v>
      </c>
      <c r="T34" s="51">
        <f t="shared" si="6"/>
        <v>97264.65</v>
      </c>
      <c r="U34" s="51">
        <f t="shared" si="6"/>
        <v>222938.27</v>
      </c>
      <c r="V34" s="51">
        <f t="shared" si="6"/>
        <v>114688.35</v>
      </c>
      <c r="W34" s="51"/>
      <c r="X34" s="84">
        <f t="shared" si="4"/>
        <v>1265208.8999999999</v>
      </c>
      <c r="Y34" s="84">
        <f>ROUND(Y3+Y14+Y21+Y33,5)</f>
        <v>1078800</v>
      </c>
      <c r="Z34" s="84">
        <f>ROUND(Z3+Z14+Z21+Z33,5)</f>
        <v>1201000</v>
      </c>
      <c r="AA34" s="91"/>
    </row>
    <row r="35" spans="1:27" hidden="1" x14ac:dyDescent="0.3">
      <c r="A35" s="50"/>
      <c r="B35" s="50"/>
      <c r="C35" s="50" t="s">
        <v>104</v>
      </c>
      <c r="D35" s="50"/>
      <c r="E35" s="50"/>
      <c r="F35" s="50"/>
      <c r="G35" s="51"/>
      <c r="H35" s="51"/>
      <c r="I35" s="51"/>
      <c r="J35" s="51"/>
      <c r="K35" s="51"/>
      <c r="L35" s="51"/>
      <c r="M35" s="51"/>
      <c r="N35" s="51"/>
      <c r="O35" s="51"/>
      <c r="P35" s="51"/>
      <c r="Q35" s="51"/>
      <c r="R35" s="51"/>
      <c r="S35" s="51"/>
      <c r="T35" s="51"/>
      <c r="U35" s="51"/>
      <c r="V35" s="51"/>
      <c r="W35" s="51"/>
      <c r="X35" s="84"/>
      <c r="Y35" s="84"/>
      <c r="Z35" s="84"/>
      <c r="AA35" s="91"/>
    </row>
    <row r="36" spans="1:27" hidden="1" x14ac:dyDescent="0.3">
      <c r="A36" s="50"/>
      <c r="B36" s="50"/>
      <c r="C36" s="50"/>
      <c r="D36" s="50" t="s">
        <v>105</v>
      </c>
      <c r="E36" s="50"/>
      <c r="F36" s="50"/>
      <c r="G36" s="51"/>
      <c r="H36" s="51"/>
      <c r="I36" s="51"/>
      <c r="J36" s="51"/>
      <c r="K36" s="51">
        <v>0</v>
      </c>
      <c r="L36" s="51">
        <v>0</v>
      </c>
      <c r="M36" s="51">
        <v>0</v>
      </c>
      <c r="N36" s="51">
        <v>0</v>
      </c>
      <c r="O36" s="51">
        <v>0</v>
      </c>
      <c r="P36" s="51">
        <v>0</v>
      </c>
      <c r="Q36" s="51">
        <v>0</v>
      </c>
      <c r="R36" s="51">
        <v>0</v>
      </c>
      <c r="S36" s="51">
        <v>0</v>
      </c>
      <c r="T36" s="51">
        <v>0</v>
      </c>
      <c r="U36" s="51">
        <v>0</v>
      </c>
      <c r="V36" s="51">
        <v>0</v>
      </c>
      <c r="W36" s="51"/>
      <c r="X36" s="84">
        <f>ROUND(SUM(G36:W36),5)</f>
        <v>0</v>
      </c>
      <c r="Y36" s="84">
        <v>0</v>
      </c>
      <c r="Z36" s="84">
        <v>0</v>
      </c>
      <c r="AA36" s="91"/>
    </row>
    <row r="37" spans="1:27" ht="15" hidden="1" thickBot="1" x14ac:dyDescent="0.35">
      <c r="A37" s="50"/>
      <c r="B37" s="50"/>
      <c r="C37" s="50" t="s">
        <v>106</v>
      </c>
      <c r="D37" s="50"/>
      <c r="E37" s="50"/>
      <c r="F37" s="50"/>
      <c r="G37" s="53"/>
      <c r="H37" s="53"/>
      <c r="I37" s="53"/>
      <c r="J37" s="53"/>
      <c r="K37" s="53">
        <f t="shared" ref="K37:V37" si="7">ROUND(SUM(K35:K36),5)</f>
        <v>0</v>
      </c>
      <c r="L37" s="53">
        <f t="shared" si="7"/>
        <v>0</v>
      </c>
      <c r="M37" s="53">
        <f t="shared" si="7"/>
        <v>0</v>
      </c>
      <c r="N37" s="53">
        <f t="shared" si="7"/>
        <v>0</v>
      </c>
      <c r="O37" s="53">
        <f t="shared" si="7"/>
        <v>0</v>
      </c>
      <c r="P37" s="53">
        <f t="shared" si="7"/>
        <v>0</v>
      </c>
      <c r="Q37" s="53">
        <f t="shared" si="7"/>
        <v>0</v>
      </c>
      <c r="R37" s="53">
        <f t="shared" si="7"/>
        <v>0</v>
      </c>
      <c r="S37" s="53">
        <f t="shared" si="7"/>
        <v>0</v>
      </c>
      <c r="T37" s="53">
        <f t="shared" si="7"/>
        <v>0</v>
      </c>
      <c r="U37" s="53">
        <f t="shared" si="7"/>
        <v>0</v>
      </c>
      <c r="V37" s="53">
        <f t="shared" si="7"/>
        <v>0</v>
      </c>
      <c r="W37" s="53"/>
      <c r="X37" s="85">
        <f>ROUND(SUM(G37:W37),5)</f>
        <v>0</v>
      </c>
      <c r="Y37" s="85">
        <f>ROUND(SUM(Y35:Y36),5)</f>
        <v>0</v>
      </c>
      <c r="Z37" s="85">
        <f>ROUND(SUM(Z35:Z36),5)</f>
        <v>0</v>
      </c>
      <c r="AA37" s="93"/>
    </row>
    <row r="38" spans="1:27" hidden="1" x14ac:dyDescent="0.3">
      <c r="A38" s="50"/>
      <c r="B38" s="50" t="s">
        <v>107</v>
      </c>
      <c r="C38" s="50"/>
      <c r="D38" s="50"/>
      <c r="E38" s="50"/>
      <c r="F38" s="50"/>
      <c r="G38" s="51"/>
      <c r="H38" s="51"/>
      <c r="I38" s="51"/>
      <c r="J38" s="51"/>
      <c r="K38" s="51">
        <f t="shared" ref="K38:V38" si="8">ROUND(K34-K37,5)</f>
        <v>19157.96</v>
      </c>
      <c r="L38" s="51">
        <f t="shared" si="8"/>
        <v>32762.26</v>
      </c>
      <c r="M38" s="51">
        <f t="shared" si="8"/>
        <v>38581.82</v>
      </c>
      <c r="N38" s="51">
        <f t="shared" si="8"/>
        <v>91690.13</v>
      </c>
      <c r="O38" s="51">
        <f t="shared" si="8"/>
        <v>19284.080000000002</v>
      </c>
      <c r="P38" s="51">
        <f t="shared" si="8"/>
        <v>247789.42</v>
      </c>
      <c r="Q38" s="51">
        <f t="shared" si="8"/>
        <v>256344.78</v>
      </c>
      <c r="R38" s="51">
        <f t="shared" si="8"/>
        <v>59246.37</v>
      </c>
      <c r="S38" s="51">
        <f t="shared" si="8"/>
        <v>65460.81</v>
      </c>
      <c r="T38" s="51">
        <f t="shared" si="8"/>
        <v>97264.65</v>
      </c>
      <c r="U38" s="51">
        <f t="shared" si="8"/>
        <v>222938.27</v>
      </c>
      <c r="V38" s="51">
        <f t="shared" si="8"/>
        <v>114688.35</v>
      </c>
      <c r="W38" s="51"/>
      <c r="X38" s="84">
        <f>ROUND(SUM(G38:W38),5)</f>
        <v>1265208.8999999999</v>
      </c>
      <c r="Y38" s="84">
        <f>ROUND(Y34-Y37,5)</f>
        <v>1078800</v>
      </c>
      <c r="Z38" s="84">
        <f>ROUND(Z34-Z37,5)</f>
        <v>1201000</v>
      </c>
      <c r="AA38" s="91"/>
    </row>
    <row r="39" spans="1:27" x14ac:dyDescent="0.3">
      <c r="A39" s="50"/>
      <c r="B39" s="50"/>
      <c r="C39" s="50" t="s">
        <v>7</v>
      </c>
      <c r="D39" s="50"/>
      <c r="E39" s="50"/>
      <c r="F39" s="50"/>
      <c r="G39" s="51"/>
      <c r="H39" s="51"/>
      <c r="I39" s="51"/>
      <c r="J39" s="51"/>
      <c r="K39" s="51"/>
      <c r="L39" s="51"/>
      <c r="M39" s="51"/>
      <c r="N39" s="51"/>
      <c r="O39" s="51"/>
      <c r="P39" s="51"/>
      <c r="Q39" s="51"/>
      <c r="R39" s="51"/>
      <c r="S39" s="51"/>
      <c r="T39" s="51"/>
      <c r="U39" s="51"/>
      <c r="V39" s="51"/>
      <c r="W39" s="51"/>
      <c r="X39" s="84"/>
      <c r="Y39" s="84"/>
      <c r="Z39" s="84"/>
      <c r="AA39" s="91"/>
    </row>
    <row r="40" spans="1:27" x14ac:dyDescent="0.3">
      <c r="A40" s="50"/>
      <c r="B40" s="50"/>
      <c r="C40" s="50"/>
      <c r="D40" s="50" t="s">
        <v>108</v>
      </c>
      <c r="E40" s="50"/>
      <c r="F40" s="50"/>
      <c r="G40" s="51"/>
      <c r="H40" s="51"/>
      <c r="I40" s="51"/>
      <c r="J40" s="51"/>
      <c r="K40" s="51"/>
      <c r="L40" s="51"/>
      <c r="M40" s="51"/>
      <c r="N40" s="51"/>
      <c r="O40" s="51"/>
      <c r="P40" s="51"/>
      <c r="Q40" s="51"/>
      <c r="R40" s="51"/>
      <c r="S40" s="51"/>
      <c r="T40" s="51"/>
      <c r="U40" s="51"/>
      <c r="V40" s="51"/>
      <c r="W40" s="51"/>
      <c r="X40" s="84"/>
      <c r="Y40" s="84"/>
      <c r="Z40" s="84"/>
      <c r="AA40" s="91"/>
    </row>
    <row r="41" spans="1:27" x14ac:dyDescent="0.3">
      <c r="A41" s="50"/>
      <c r="B41" s="50"/>
      <c r="C41" s="50"/>
      <c r="D41" s="50"/>
      <c r="E41" s="50" t="s">
        <v>109</v>
      </c>
      <c r="F41" s="50"/>
      <c r="G41" s="51"/>
      <c r="H41" s="51"/>
      <c r="I41" s="51"/>
      <c r="J41" s="51"/>
      <c r="K41" s="51"/>
      <c r="L41" s="51"/>
      <c r="M41" s="51"/>
      <c r="N41" s="51"/>
      <c r="O41" s="51"/>
      <c r="P41" s="51"/>
      <c r="Q41" s="51"/>
      <c r="R41" s="51"/>
      <c r="S41" s="51"/>
      <c r="T41" s="51"/>
      <c r="U41" s="51"/>
      <c r="V41" s="51"/>
      <c r="W41" s="51"/>
      <c r="X41" s="84"/>
      <c r="Y41" s="84"/>
      <c r="Z41" s="84"/>
      <c r="AA41" s="91"/>
    </row>
    <row r="42" spans="1:27" x14ac:dyDescent="0.3">
      <c r="A42" s="50"/>
      <c r="B42" s="50"/>
      <c r="C42" s="50"/>
      <c r="D42" s="50"/>
      <c r="E42" s="50"/>
      <c r="F42" s="50" t="s">
        <v>110</v>
      </c>
      <c r="G42" s="51"/>
      <c r="H42" s="51"/>
      <c r="I42" s="51"/>
      <c r="J42" s="51"/>
      <c r="K42" s="51">
        <v>8942.48</v>
      </c>
      <c r="L42" s="51">
        <v>16476.650000000001</v>
      </c>
      <c r="M42" s="51">
        <v>17665.79</v>
      </c>
      <c r="N42" s="51">
        <v>27986.11</v>
      </c>
      <c r="O42" s="51">
        <v>14362.23</v>
      </c>
      <c r="P42" s="51">
        <v>14423.56</v>
      </c>
      <c r="Q42" s="51">
        <v>24698.48</v>
      </c>
      <c r="R42" s="51">
        <v>16746.79</v>
      </c>
      <c r="S42" s="51">
        <v>16868.52</v>
      </c>
      <c r="T42" s="51">
        <v>25401.13</v>
      </c>
      <c r="U42" s="51">
        <v>26898.32</v>
      </c>
      <c r="V42" s="51">
        <v>21343.49</v>
      </c>
      <c r="W42" s="51"/>
      <c r="X42" s="84">
        <f t="shared" ref="X42:X47" si="9">ROUND(SUM(G42:W42),5)</f>
        <v>231813.55</v>
      </c>
      <c r="Y42" s="84">
        <v>235000</v>
      </c>
      <c r="Z42" s="84">
        <v>281000</v>
      </c>
      <c r="AA42" s="91" t="s">
        <v>210</v>
      </c>
    </row>
    <row r="43" spans="1:27" x14ac:dyDescent="0.3">
      <c r="A43" s="50"/>
      <c r="B43" s="50"/>
      <c r="C43" s="50"/>
      <c r="D43" s="50"/>
      <c r="E43" s="50"/>
      <c r="F43" s="50" t="s">
        <v>216</v>
      </c>
      <c r="G43" s="51"/>
      <c r="H43" s="51"/>
      <c r="I43" s="51"/>
      <c r="J43" s="51"/>
      <c r="K43" s="51">
        <v>0</v>
      </c>
      <c r="L43" s="51">
        <v>0</v>
      </c>
      <c r="M43" s="51">
        <v>0</v>
      </c>
      <c r="N43" s="51">
        <v>0</v>
      </c>
      <c r="O43" s="51">
        <v>0</v>
      </c>
      <c r="P43" s="51">
        <v>0</v>
      </c>
      <c r="Q43" s="51">
        <v>0</v>
      </c>
      <c r="R43" s="51">
        <v>0</v>
      </c>
      <c r="S43" s="51">
        <v>0</v>
      </c>
      <c r="T43" s="51">
        <v>0</v>
      </c>
      <c r="U43" s="51">
        <v>0</v>
      </c>
      <c r="V43" s="51">
        <v>0</v>
      </c>
      <c r="W43" s="51"/>
      <c r="X43" s="84">
        <f t="shared" si="9"/>
        <v>0</v>
      </c>
      <c r="Y43" s="84">
        <v>43680</v>
      </c>
      <c r="Z43" s="84">
        <v>43680</v>
      </c>
      <c r="AA43" s="91" t="s">
        <v>276</v>
      </c>
    </row>
    <row r="44" spans="1:27" x14ac:dyDescent="0.3">
      <c r="A44" s="50"/>
      <c r="B44" s="50"/>
      <c r="C44" s="50"/>
      <c r="D44" s="50"/>
      <c r="E44" s="50"/>
      <c r="F44" s="50" t="s">
        <v>111</v>
      </c>
      <c r="G44" s="51"/>
      <c r="H44" s="51"/>
      <c r="I44" s="51"/>
      <c r="J44" s="51"/>
      <c r="K44" s="51">
        <v>0</v>
      </c>
      <c r="L44" s="51">
        <v>0</v>
      </c>
      <c r="M44" s="51">
        <v>0</v>
      </c>
      <c r="N44" s="51">
        <v>0</v>
      </c>
      <c r="O44" s="51">
        <v>0</v>
      </c>
      <c r="P44" s="51">
        <v>3986.45</v>
      </c>
      <c r="Q44" s="51">
        <v>0</v>
      </c>
      <c r="R44" s="51">
        <v>0</v>
      </c>
      <c r="S44" s="51">
        <v>0</v>
      </c>
      <c r="T44" s="51">
        <v>6572.5</v>
      </c>
      <c r="U44" s="51">
        <v>0</v>
      </c>
      <c r="V44" s="51">
        <v>0</v>
      </c>
      <c r="W44" s="51"/>
      <c r="X44" s="84">
        <f t="shared" si="9"/>
        <v>10558.95</v>
      </c>
      <c r="Y44" s="84">
        <v>4500</v>
      </c>
      <c r="Z44" s="84">
        <v>5000</v>
      </c>
      <c r="AA44" s="91" t="s">
        <v>210</v>
      </c>
    </row>
    <row r="45" spans="1:27" x14ac:dyDescent="0.3">
      <c r="A45" s="50"/>
      <c r="B45" s="50"/>
      <c r="C45" s="50"/>
      <c r="D45" s="50"/>
      <c r="E45" s="50"/>
      <c r="F45" s="50" t="s">
        <v>243</v>
      </c>
      <c r="G45" s="51"/>
      <c r="H45" s="51"/>
      <c r="I45" s="51"/>
      <c r="J45" s="51"/>
      <c r="K45" s="51">
        <v>0</v>
      </c>
      <c r="L45" s="51">
        <v>0</v>
      </c>
      <c r="M45" s="51">
        <v>0</v>
      </c>
      <c r="N45" s="51">
        <v>0</v>
      </c>
      <c r="O45" s="51">
        <v>0</v>
      </c>
      <c r="P45" s="51">
        <v>0</v>
      </c>
      <c r="Q45" s="51">
        <v>0</v>
      </c>
      <c r="R45" s="51">
        <v>0</v>
      </c>
      <c r="S45" s="51">
        <v>0</v>
      </c>
      <c r="T45" s="51">
        <v>0</v>
      </c>
      <c r="U45" s="51">
        <v>0</v>
      </c>
      <c r="V45" s="51">
        <v>0</v>
      </c>
      <c r="W45" s="51"/>
      <c r="X45" s="84">
        <f t="shared" si="9"/>
        <v>0</v>
      </c>
      <c r="Y45" s="84">
        <v>5100</v>
      </c>
      <c r="Z45" s="84">
        <v>5500</v>
      </c>
      <c r="AA45" s="91" t="s">
        <v>210</v>
      </c>
    </row>
    <row r="46" spans="1:27" ht="15" thickBot="1" x14ac:dyDescent="0.35">
      <c r="A46" s="50"/>
      <c r="B46" s="50"/>
      <c r="C46" s="50"/>
      <c r="D46" s="50"/>
      <c r="E46" s="50"/>
      <c r="F46" s="50" t="s">
        <v>112</v>
      </c>
      <c r="G46" s="52"/>
      <c r="H46" s="52"/>
      <c r="I46" s="52"/>
      <c r="J46" s="52"/>
      <c r="K46" s="52">
        <v>35.64</v>
      </c>
      <c r="L46" s="52">
        <v>35.64</v>
      </c>
      <c r="M46" s="52">
        <v>35.64</v>
      </c>
      <c r="N46" s="52">
        <v>35.64</v>
      </c>
      <c r="O46" s="52">
        <v>35.64</v>
      </c>
      <c r="P46" s="52">
        <v>35.64</v>
      </c>
      <c r="Q46" s="52">
        <v>35.64</v>
      </c>
      <c r="R46" s="52">
        <v>35.64</v>
      </c>
      <c r="S46" s="52">
        <v>35.64</v>
      </c>
      <c r="T46" s="52">
        <v>35.64</v>
      </c>
      <c r="U46" s="52">
        <v>35.64</v>
      </c>
      <c r="V46" s="52">
        <v>35.64</v>
      </c>
      <c r="W46" s="52"/>
      <c r="X46" s="86">
        <f t="shared" si="9"/>
        <v>427.68</v>
      </c>
      <c r="Y46" s="86">
        <v>450</v>
      </c>
      <c r="Z46" s="86">
        <v>450</v>
      </c>
      <c r="AA46" s="92"/>
    </row>
    <row r="47" spans="1:27" x14ac:dyDescent="0.3">
      <c r="A47" s="50"/>
      <c r="B47" s="50"/>
      <c r="C47" s="50"/>
      <c r="D47" s="50"/>
      <c r="E47" s="50" t="s">
        <v>113</v>
      </c>
      <c r="F47" s="50"/>
      <c r="G47" s="51"/>
      <c r="H47" s="51"/>
      <c r="I47" s="51"/>
      <c r="J47" s="51"/>
      <c r="K47" s="51">
        <f t="shared" ref="K47:V47" si="10">ROUND(SUM(K41:K46),5)</f>
        <v>8978.1200000000008</v>
      </c>
      <c r="L47" s="51">
        <f t="shared" si="10"/>
        <v>16512.29</v>
      </c>
      <c r="M47" s="51">
        <f t="shared" si="10"/>
        <v>17701.43</v>
      </c>
      <c r="N47" s="51">
        <f t="shared" si="10"/>
        <v>28021.75</v>
      </c>
      <c r="O47" s="51">
        <f t="shared" si="10"/>
        <v>14397.87</v>
      </c>
      <c r="P47" s="51">
        <f t="shared" si="10"/>
        <v>18445.650000000001</v>
      </c>
      <c r="Q47" s="51">
        <f t="shared" si="10"/>
        <v>24734.12</v>
      </c>
      <c r="R47" s="51">
        <f t="shared" si="10"/>
        <v>16782.43</v>
      </c>
      <c r="S47" s="51">
        <f t="shared" si="10"/>
        <v>16904.16</v>
      </c>
      <c r="T47" s="51">
        <f t="shared" si="10"/>
        <v>32009.27</v>
      </c>
      <c r="U47" s="51">
        <f t="shared" si="10"/>
        <v>26933.96</v>
      </c>
      <c r="V47" s="51">
        <f t="shared" si="10"/>
        <v>21379.13</v>
      </c>
      <c r="W47" s="51"/>
      <c r="X47" s="84">
        <f t="shared" si="9"/>
        <v>242800.18</v>
      </c>
      <c r="Y47" s="84">
        <f>ROUND(SUM(Y41:Y46),5)</f>
        <v>288730</v>
      </c>
      <c r="Z47" s="84">
        <f>ROUND(SUM(Z41:Z46),5)</f>
        <v>335630</v>
      </c>
      <c r="AA47" s="91"/>
    </row>
    <row r="48" spans="1:27" x14ac:dyDescent="0.3">
      <c r="A48" s="50"/>
      <c r="B48" s="50"/>
      <c r="C48" s="50"/>
      <c r="D48" s="50"/>
      <c r="E48" s="50"/>
      <c r="F48" s="50"/>
      <c r="G48" s="51"/>
      <c r="H48" s="51"/>
      <c r="I48" s="51"/>
      <c r="J48" s="51"/>
      <c r="K48" s="51"/>
      <c r="L48" s="51"/>
      <c r="M48" s="51"/>
      <c r="N48" s="51"/>
      <c r="O48" s="51"/>
      <c r="P48" s="51"/>
      <c r="Q48" s="51"/>
      <c r="R48" s="51"/>
      <c r="S48" s="51"/>
      <c r="T48" s="51"/>
      <c r="U48" s="51"/>
      <c r="V48" s="51"/>
      <c r="W48" s="51"/>
      <c r="X48" s="84"/>
      <c r="Y48" s="84"/>
      <c r="Z48" s="84"/>
      <c r="AA48" s="91"/>
    </row>
    <row r="49" spans="1:27" x14ac:dyDescent="0.3">
      <c r="A49" s="50"/>
      <c r="B49" s="50"/>
      <c r="C49" s="50"/>
      <c r="D49" s="50"/>
      <c r="E49" s="50"/>
      <c r="F49" s="50"/>
      <c r="G49" s="51"/>
      <c r="H49" s="51"/>
      <c r="I49" s="51"/>
      <c r="J49" s="51"/>
      <c r="K49" s="51"/>
      <c r="L49" s="51"/>
      <c r="M49" s="51"/>
      <c r="N49" s="51"/>
      <c r="O49" s="51"/>
      <c r="P49" s="51"/>
      <c r="Q49" s="51"/>
      <c r="R49" s="51"/>
      <c r="S49" s="51"/>
      <c r="T49" s="51"/>
      <c r="U49" s="51"/>
      <c r="V49" s="51"/>
      <c r="W49" s="51"/>
      <c r="X49" s="84"/>
      <c r="Y49" s="84"/>
      <c r="Z49" s="84"/>
      <c r="AA49" s="91"/>
    </row>
    <row r="50" spans="1:27" x14ac:dyDescent="0.3">
      <c r="A50" s="50"/>
      <c r="B50" s="50"/>
      <c r="C50" s="50"/>
      <c r="D50" s="50"/>
      <c r="E50" s="50" t="s">
        <v>114</v>
      </c>
      <c r="F50" s="50"/>
      <c r="G50" s="51"/>
      <c r="H50" s="51"/>
      <c r="I50" s="51"/>
      <c r="J50" s="51"/>
      <c r="K50" s="51"/>
      <c r="L50" s="51"/>
      <c r="M50" s="51"/>
      <c r="N50" s="51"/>
      <c r="O50" s="51"/>
      <c r="P50" s="51"/>
      <c r="Q50" s="51"/>
      <c r="R50" s="51"/>
      <c r="S50" s="51"/>
      <c r="T50" s="51"/>
      <c r="U50" s="51"/>
      <c r="V50" s="51"/>
      <c r="W50" s="51"/>
      <c r="X50" s="84"/>
      <c r="Y50" s="84"/>
      <c r="Z50" s="84"/>
      <c r="AA50" s="91"/>
    </row>
    <row r="51" spans="1:27" x14ac:dyDescent="0.3">
      <c r="A51" s="50"/>
      <c r="B51" s="50"/>
      <c r="C51" s="50"/>
      <c r="D51" s="50"/>
      <c r="E51" s="50"/>
      <c r="F51" s="50" t="s">
        <v>115</v>
      </c>
      <c r="G51" s="51"/>
      <c r="H51" s="51"/>
      <c r="I51" s="51"/>
      <c r="J51" s="51"/>
      <c r="K51" s="51">
        <v>1292.3</v>
      </c>
      <c r="L51" s="51">
        <v>1764.12</v>
      </c>
      <c r="M51" s="51">
        <v>589.02</v>
      </c>
      <c r="N51" s="51">
        <v>2195.9699999999998</v>
      </c>
      <c r="O51" s="51">
        <v>1217.4100000000001</v>
      </c>
      <c r="P51" s="51">
        <v>1220.48</v>
      </c>
      <c r="Q51" s="51">
        <v>1228.23</v>
      </c>
      <c r="R51" s="51">
        <v>1225.46</v>
      </c>
      <c r="S51" s="51">
        <v>1234.52</v>
      </c>
      <c r="T51" s="51">
        <v>1839.28</v>
      </c>
      <c r="U51" s="51">
        <v>1239.45</v>
      </c>
      <c r="V51" s="51">
        <v>1365.34</v>
      </c>
      <c r="W51" s="51"/>
      <c r="X51" s="84">
        <f>ROUND(SUM(G51:W51),5)</f>
        <v>16411.580000000002</v>
      </c>
      <c r="Y51" s="84">
        <v>16100</v>
      </c>
      <c r="Z51" s="84">
        <v>21000</v>
      </c>
      <c r="AA51" s="91" t="s">
        <v>210</v>
      </c>
    </row>
    <row r="52" spans="1:27" ht="15" thickBot="1" x14ac:dyDescent="0.35">
      <c r="A52" s="50"/>
      <c r="B52" s="50"/>
      <c r="C52" s="50"/>
      <c r="D52" s="50"/>
      <c r="E52" s="50"/>
      <c r="F52" s="50" t="s">
        <v>116</v>
      </c>
      <c r="G52" s="52"/>
      <c r="H52" s="52"/>
      <c r="I52" s="52"/>
      <c r="J52" s="52"/>
      <c r="K52" s="52">
        <v>126.98</v>
      </c>
      <c r="L52" s="52">
        <v>589.03</v>
      </c>
      <c r="M52" s="52">
        <v>-589.03</v>
      </c>
      <c r="N52" s="52">
        <v>0</v>
      </c>
      <c r="O52" s="52">
        <v>0</v>
      </c>
      <c r="P52" s="52">
        <v>0</v>
      </c>
      <c r="Q52" s="52">
        <v>0</v>
      </c>
      <c r="R52" s="52">
        <v>0</v>
      </c>
      <c r="S52" s="52">
        <v>0</v>
      </c>
      <c r="T52" s="52">
        <v>0</v>
      </c>
      <c r="U52" s="52">
        <v>0</v>
      </c>
      <c r="V52" s="52">
        <v>-126.98</v>
      </c>
      <c r="W52" s="52"/>
      <c r="X52" s="86">
        <f>ROUND(SUM(G52:W52),5)</f>
        <v>0</v>
      </c>
      <c r="Y52" s="86">
        <v>0</v>
      </c>
      <c r="Z52" s="86">
        <v>0</v>
      </c>
      <c r="AA52" s="92"/>
    </row>
    <row r="53" spans="1:27" x14ac:dyDescent="0.3">
      <c r="A53" s="50"/>
      <c r="B53" s="50"/>
      <c r="C53" s="50"/>
      <c r="D53" s="50"/>
      <c r="E53" s="50" t="s">
        <v>117</v>
      </c>
      <c r="F53" s="50"/>
      <c r="G53" s="51"/>
      <c r="H53" s="51"/>
      <c r="I53" s="51"/>
      <c r="J53" s="51"/>
      <c r="K53" s="51">
        <f t="shared" ref="K53:V53" si="11">ROUND(SUM(K50:K52),5)</f>
        <v>1419.28</v>
      </c>
      <c r="L53" s="51">
        <f t="shared" si="11"/>
        <v>2353.15</v>
      </c>
      <c r="M53" s="51">
        <f t="shared" si="11"/>
        <v>-0.01</v>
      </c>
      <c r="N53" s="51">
        <f t="shared" si="11"/>
        <v>2195.9699999999998</v>
      </c>
      <c r="O53" s="51">
        <f t="shared" si="11"/>
        <v>1217.4100000000001</v>
      </c>
      <c r="P53" s="51">
        <f t="shared" si="11"/>
        <v>1220.48</v>
      </c>
      <c r="Q53" s="51">
        <f t="shared" si="11"/>
        <v>1228.23</v>
      </c>
      <c r="R53" s="51">
        <f t="shared" si="11"/>
        <v>1225.46</v>
      </c>
      <c r="S53" s="51">
        <f t="shared" si="11"/>
        <v>1234.52</v>
      </c>
      <c r="T53" s="51">
        <f t="shared" si="11"/>
        <v>1839.28</v>
      </c>
      <c r="U53" s="51">
        <f t="shared" si="11"/>
        <v>1239.45</v>
      </c>
      <c r="V53" s="51">
        <f t="shared" si="11"/>
        <v>1238.3599999999999</v>
      </c>
      <c r="W53" s="51"/>
      <c r="X53" s="84">
        <f>ROUND(SUM(G53:W53),5)</f>
        <v>16411.580000000002</v>
      </c>
      <c r="Y53" s="84">
        <f>ROUND(SUM(Y50:Y52),5)</f>
        <v>16100</v>
      </c>
      <c r="Z53" s="84">
        <f>ROUND(SUM(Z50:Z52),5)</f>
        <v>21000</v>
      </c>
      <c r="AA53" s="91"/>
    </row>
    <row r="54" spans="1:27" x14ac:dyDescent="0.3">
      <c r="A54" s="50"/>
      <c r="B54" s="50"/>
      <c r="C54" s="50"/>
      <c r="D54" s="50"/>
      <c r="E54" s="50" t="s">
        <v>118</v>
      </c>
      <c r="F54" s="50"/>
      <c r="G54" s="51"/>
      <c r="H54" s="51"/>
      <c r="I54" s="51"/>
      <c r="J54" s="51"/>
      <c r="K54" s="51"/>
      <c r="L54" s="51"/>
      <c r="M54" s="51"/>
      <c r="N54" s="51"/>
      <c r="O54" s="51"/>
      <c r="P54" s="51"/>
      <c r="Q54" s="51"/>
      <c r="R54" s="51"/>
      <c r="S54" s="51"/>
      <c r="T54" s="51"/>
      <c r="U54" s="51"/>
      <c r="V54" s="51"/>
      <c r="W54" s="51"/>
      <c r="X54" s="84"/>
      <c r="Y54" s="84"/>
      <c r="Z54" s="84"/>
      <c r="AA54" s="91"/>
    </row>
    <row r="55" spans="1:27" ht="21.6" x14ac:dyDescent="0.3">
      <c r="A55" s="50"/>
      <c r="B55" s="50"/>
      <c r="C55" s="50"/>
      <c r="D55" s="50"/>
      <c r="E55" s="50"/>
      <c r="F55" s="50" t="s">
        <v>119</v>
      </c>
      <c r="G55" s="51"/>
      <c r="H55" s="51"/>
      <c r="I55" s="51"/>
      <c r="J55" s="51"/>
      <c r="K55" s="51">
        <v>559.08000000000004</v>
      </c>
      <c r="L55" s="51">
        <v>1068.06</v>
      </c>
      <c r="M55" s="51">
        <v>1141.78</v>
      </c>
      <c r="N55" s="51">
        <v>1828.14</v>
      </c>
      <c r="O55" s="51">
        <v>890.47</v>
      </c>
      <c r="P55" s="51">
        <v>1187.93</v>
      </c>
      <c r="Q55" s="51">
        <v>1531.32</v>
      </c>
      <c r="R55" s="51">
        <v>1084.8</v>
      </c>
      <c r="S55" s="51">
        <v>1092.3599999999999</v>
      </c>
      <c r="T55" s="51">
        <v>2075.37</v>
      </c>
      <c r="U55" s="51">
        <v>1667.7</v>
      </c>
      <c r="V55" s="51">
        <v>1411.65</v>
      </c>
      <c r="W55" s="51"/>
      <c r="X55" s="84">
        <f>ROUND(SUM(G55:W55),5)</f>
        <v>15538.66</v>
      </c>
      <c r="Y55" s="84">
        <v>19000</v>
      </c>
      <c r="Z55" s="84">
        <f>ROUND((Z42+Z44+Z45+Z93)*0.062,0)</f>
        <v>18771</v>
      </c>
      <c r="AA55" s="91" t="s">
        <v>211</v>
      </c>
    </row>
    <row r="56" spans="1:27" ht="22.2" thickBot="1" x14ac:dyDescent="0.35">
      <c r="A56" s="50"/>
      <c r="B56" s="50"/>
      <c r="C56" s="50"/>
      <c r="D56" s="50"/>
      <c r="E56" s="50"/>
      <c r="F56" s="50" t="s">
        <v>120</v>
      </c>
      <c r="G56" s="52"/>
      <c r="H56" s="52"/>
      <c r="I56" s="52"/>
      <c r="J56" s="52"/>
      <c r="K56" s="52">
        <v>130.76</v>
      </c>
      <c r="L56" s="52">
        <v>249.81</v>
      </c>
      <c r="M56" s="52">
        <v>267.06</v>
      </c>
      <c r="N56" s="52">
        <v>427.6</v>
      </c>
      <c r="O56" s="52">
        <v>208.26</v>
      </c>
      <c r="P56" s="52">
        <v>277.83999999999997</v>
      </c>
      <c r="Q56" s="52">
        <v>358.11</v>
      </c>
      <c r="R56" s="52">
        <v>253.72</v>
      </c>
      <c r="S56" s="52">
        <v>255.51</v>
      </c>
      <c r="T56" s="52">
        <v>485.42</v>
      </c>
      <c r="U56" s="52">
        <v>390.03</v>
      </c>
      <c r="V56" s="52">
        <v>330.2</v>
      </c>
      <c r="W56" s="52"/>
      <c r="X56" s="86">
        <f>ROUND(SUM(G56:W56),5)</f>
        <v>3634.32</v>
      </c>
      <c r="Y56" s="86">
        <v>4000</v>
      </c>
      <c r="Z56" s="86">
        <f>ROUND((Z42+Z44+Z45+Z93)*0.0145,0)</f>
        <v>4390</v>
      </c>
      <c r="AA56" s="92" t="s">
        <v>211</v>
      </c>
    </row>
    <row r="57" spans="1:27" x14ac:dyDescent="0.3">
      <c r="A57" s="50"/>
      <c r="B57" s="50"/>
      <c r="C57" s="50"/>
      <c r="D57" s="50"/>
      <c r="E57" s="50" t="s">
        <v>121</v>
      </c>
      <c r="F57" s="50"/>
      <c r="G57" s="51"/>
      <c r="H57" s="51"/>
      <c r="I57" s="51"/>
      <c r="J57" s="51"/>
      <c r="K57" s="51">
        <f t="shared" ref="K57:V57" si="12">ROUND(SUM(K54:K56),5)</f>
        <v>689.84</v>
      </c>
      <c r="L57" s="51">
        <f t="shared" si="12"/>
        <v>1317.87</v>
      </c>
      <c r="M57" s="51">
        <f t="shared" si="12"/>
        <v>1408.84</v>
      </c>
      <c r="N57" s="51">
        <f t="shared" si="12"/>
        <v>2255.7399999999998</v>
      </c>
      <c r="O57" s="51">
        <f t="shared" si="12"/>
        <v>1098.73</v>
      </c>
      <c r="P57" s="51">
        <f t="shared" si="12"/>
        <v>1465.77</v>
      </c>
      <c r="Q57" s="51">
        <f t="shared" si="12"/>
        <v>1889.43</v>
      </c>
      <c r="R57" s="51">
        <f t="shared" si="12"/>
        <v>1338.52</v>
      </c>
      <c r="S57" s="51">
        <f t="shared" si="12"/>
        <v>1347.87</v>
      </c>
      <c r="T57" s="51">
        <f t="shared" si="12"/>
        <v>2560.79</v>
      </c>
      <c r="U57" s="51">
        <f t="shared" si="12"/>
        <v>2057.73</v>
      </c>
      <c r="V57" s="51">
        <f t="shared" si="12"/>
        <v>1741.85</v>
      </c>
      <c r="W57" s="51"/>
      <c r="X57" s="84">
        <f>ROUND(SUM(G57:W57),5)</f>
        <v>19172.98</v>
      </c>
      <c r="Y57" s="84">
        <f>ROUND(SUM(Y54:Y56),5)</f>
        <v>23000</v>
      </c>
      <c r="Z57" s="84">
        <f>ROUND(SUM(Z54:Z56),5)</f>
        <v>23161</v>
      </c>
      <c r="AA57" s="91"/>
    </row>
    <row r="58" spans="1:27" x14ac:dyDescent="0.3">
      <c r="A58" s="50"/>
      <c r="B58" s="50"/>
      <c r="C58" s="50"/>
      <c r="D58" s="50"/>
      <c r="E58" s="50" t="s">
        <v>122</v>
      </c>
      <c r="F58" s="50"/>
      <c r="G58" s="51"/>
      <c r="H58" s="51"/>
      <c r="I58" s="51"/>
      <c r="J58" s="51"/>
      <c r="K58" s="51"/>
      <c r="L58" s="51"/>
      <c r="M58" s="51"/>
      <c r="N58" s="51"/>
      <c r="O58" s="51"/>
      <c r="P58" s="51"/>
      <c r="Q58" s="51"/>
      <c r="R58" s="51"/>
      <c r="S58" s="51"/>
      <c r="T58" s="51"/>
      <c r="U58" s="51"/>
      <c r="V58" s="51"/>
      <c r="W58" s="51"/>
      <c r="X58" s="84"/>
      <c r="Y58" s="84"/>
      <c r="Z58" s="84"/>
      <c r="AA58" s="91"/>
    </row>
    <row r="59" spans="1:27" x14ac:dyDescent="0.3">
      <c r="A59" s="50"/>
      <c r="B59" s="50"/>
      <c r="C59" s="50"/>
      <c r="D59" s="50"/>
      <c r="E59" s="50"/>
      <c r="F59" s="50" t="s">
        <v>123</v>
      </c>
      <c r="G59" s="51"/>
      <c r="H59" s="51"/>
      <c r="I59" s="51"/>
      <c r="J59" s="51"/>
      <c r="K59" s="51">
        <v>3878.65</v>
      </c>
      <c r="L59" s="51">
        <v>3212.66</v>
      </c>
      <c r="M59" s="51">
        <v>0</v>
      </c>
      <c r="N59" s="51">
        <v>3212.66</v>
      </c>
      <c r="O59" s="51">
        <v>3212.66</v>
      </c>
      <c r="P59" s="51">
        <v>3212.66</v>
      </c>
      <c r="Q59" s="51">
        <v>3254.09</v>
      </c>
      <c r="R59" s="51">
        <v>3254.09</v>
      </c>
      <c r="S59" s="51">
        <v>4596.99</v>
      </c>
      <c r="T59" s="51">
        <v>3925.54</v>
      </c>
      <c r="U59" s="51">
        <v>5212.17</v>
      </c>
      <c r="V59" s="51">
        <v>8800.1</v>
      </c>
      <c r="W59" s="51"/>
      <c r="X59" s="84">
        <f>ROUND(SUM(G59:W59),5)</f>
        <v>45772.27</v>
      </c>
      <c r="Y59" s="84">
        <v>60000</v>
      </c>
      <c r="Z59" s="84">
        <v>60000</v>
      </c>
      <c r="AA59" s="91" t="s">
        <v>210</v>
      </c>
    </row>
    <row r="60" spans="1:27" x14ac:dyDescent="0.3">
      <c r="A60" s="50"/>
      <c r="B60" s="50"/>
      <c r="C60" s="50"/>
      <c r="D60" s="50"/>
      <c r="E60" s="50"/>
      <c r="F60" s="50" t="s">
        <v>124</v>
      </c>
      <c r="G60" s="51"/>
      <c r="H60" s="51"/>
      <c r="I60" s="51"/>
      <c r="J60" s="51"/>
      <c r="K60" s="51">
        <v>46.72</v>
      </c>
      <c r="L60" s="51">
        <v>40.33</v>
      </c>
      <c r="M60" s="51">
        <v>40.33</v>
      </c>
      <c r="N60" s="51">
        <v>40.33</v>
      </c>
      <c r="O60" s="51">
        <v>40.33</v>
      </c>
      <c r="P60" s="51">
        <v>40.33</v>
      </c>
      <c r="Q60" s="51">
        <v>49.23</v>
      </c>
      <c r="R60" s="51">
        <v>0</v>
      </c>
      <c r="S60" s="51">
        <v>98.46</v>
      </c>
      <c r="T60" s="51">
        <v>49.23</v>
      </c>
      <c r="U60" s="51">
        <v>65.28</v>
      </c>
      <c r="V60" s="51">
        <v>112</v>
      </c>
      <c r="W60" s="51"/>
      <c r="X60" s="84">
        <f>ROUND(SUM(G60:W60),5)</f>
        <v>622.57000000000005</v>
      </c>
      <c r="Y60" s="84">
        <v>850</v>
      </c>
      <c r="Z60" s="84">
        <v>1000</v>
      </c>
      <c r="AA60" s="91" t="s">
        <v>210</v>
      </c>
    </row>
    <row r="61" spans="1:27" ht="15" thickBot="1" x14ac:dyDescent="0.35">
      <c r="A61" s="50"/>
      <c r="B61" s="50"/>
      <c r="C61" s="50"/>
      <c r="D61" s="50"/>
      <c r="E61" s="50"/>
      <c r="F61" s="50" t="s">
        <v>125</v>
      </c>
      <c r="G61" s="52"/>
      <c r="H61" s="52"/>
      <c r="I61" s="52"/>
      <c r="J61" s="52"/>
      <c r="K61" s="52">
        <v>332.36</v>
      </c>
      <c r="L61" s="52">
        <v>272.48</v>
      </c>
      <c r="M61" s="52">
        <v>272.48</v>
      </c>
      <c r="N61" s="52">
        <v>272.48</v>
      </c>
      <c r="O61" s="52">
        <v>272.48</v>
      </c>
      <c r="P61" s="52">
        <v>272.48</v>
      </c>
      <c r="Q61" s="52">
        <v>332.36</v>
      </c>
      <c r="R61" s="52">
        <v>0</v>
      </c>
      <c r="S61" s="52">
        <v>664.72</v>
      </c>
      <c r="T61" s="52">
        <v>332.36</v>
      </c>
      <c r="U61" s="52">
        <v>447.04</v>
      </c>
      <c r="V61" s="52">
        <v>429.76</v>
      </c>
      <c r="W61" s="52"/>
      <c r="X61" s="86">
        <f>ROUND(SUM(G61:W61),5)</f>
        <v>3901</v>
      </c>
      <c r="Y61" s="86">
        <v>4100</v>
      </c>
      <c r="Z61" s="86">
        <v>3800</v>
      </c>
      <c r="AA61" s="92" t="s">
        <v>210</v>
      </c>
    </row>
    <row r="62" spans="1:27" x14ac:dyDescent="0.3">
      <c r="A62" s="50"/>
      <c r="B62" s="50"/>
      <c r="C62" s="50"/>
      <c r="D62" s="50"/>
      <c r="E62" s="50" t="s">
        <v>126</v>
      </c>
      <c r="F62" s="50"/>
      <c r="G62" s="51"/>
      <c r="H62" s="51"/>
      <c r="I62" s="51"/>
      <c r="J62" s="51"/>
      <c r="K62" s="51">
        <f t="shared" ref="K62:V62" si="13">ROUND(SUM(K58:K61),5)</f>
        <v>4257.7299999999996</v>
      </c>
      <c r="L62" s="51">
        <f t="shared" si="13"/>
        <v>3525.47</v>
      </c>
      <c r="M62" s="51">
        <f t="shared" si="13"/>
        <v>312.81</v>
      </c>
      <c r="N62" s="51">
        <f t="shared" si="13"/>
        <v>3525.47</v>
      </c>
      <c r="O62" s="51">
        <f t="shared" si="13"/>
        <v>3525.47</v>
      </c>
      <c r="P62" s="51">
        <f t="shared" si="13"/>
        <v>3525.47</v>
      </c>
      <c r="Q62" s="51">
        <f t="shared" si="13"/>
        <v>3635.68</v>
      </c>
      <c r="R62" s="51">
        <f t="shared" si="13"/>
        <v>3254.09</v>
      </c>
      <c r="S62" s="51">
        <f t="shared" si="13"/>
        <v>5360.17</v>
      </c>
      <c r="T62" s="51">
        <f t="shared" si="13"/>
        <v>4307.13</v>
      </c>
      <c r="U62" s="51">
        <f t="shared" si="13"/>
        <v>5724.49</v>
      </c>
      <c r="V62" s="51">
        <f t="shared" si="13"/>
        <v>9341.86</v>
      </c>
      <c r="W62" s="51"/>
      <c r="X62" s="84">
        <f>ROUND(SUM(G62:W62),5)</f>
        <v>50295.839999999997</v>
      </c>
      <c r="Y62" s="84">
        <f>ROUND(SUM(Y58:Y61),5)</f>
        <v>64950</v>
      </c>
      <c r="Z62" s="84">
        <f>ROUND(SUM(Z58:Z61),5)</f>
        <v>64800</v>
      </c>
      <c r="AA62" s="91"/>
    </row>
    <row r="63" spans="1:27" x14ac:dyDescent="0.3">
      <c r="A63" s="50"/>
      <c r="B63" s="50"/>
      <c r="C63" s="50"/>
      <c r="D63" s="50"/>
      <c r="E63" s="50" t="s">
        <v>127</v>
      </c>
      <c r="F63" s="50"/>
      <c r="G63" s="51"/>
      <c r="H63" s="51"/>
      <c r="I63" s="51"/>
      <c r="J63" s="51"/>
      <c r="K63" s="51"/>
      <c r="L63" s="51"/>
      <c r="M63" s="51"/>
      <c r="N63" s="51"/>
      <c r="O63" s="51"/>
      <c r="P63" s="51"/>
      <c r="Q63" s="51"/>
      <c r="R63" s="51"/>
      <c r="S63" s="51"/>
      <c r="T63" s="51"/>
      <c r="U63" s="51"/>
      <c r="V63" s="51"/>
      <c r="W63" s="51"/>
      <c r="X63" s="84"/>
      <c r="Y63" s="84"/>
      <c r="Z63" s="84"/>
      <c r="AA63" s="91"/>
    </row>
    <row r="64" spans="1:27" ht="31.8" x14ac:dyDescent="0.3">
      <c r="A64" s="50"/>
      <c r="B64" s="50"/>
      <c r="C64" s="50"/>
      <c r="D64" s="50"/>
      <c r="E64" s="50"/>
      <c r="F64" s="50" t="s">
        <v>128</v>
      </c>
      <c r="G64" s="51"/>
      <c r="H64" s="51"/>
      <c r="I64" s="51"/>
      <c r="J64" s="51"/>
      <c r="K64" s="51">
        <v>1042.3699999999999</v>
      </c>
      <c r="L64" s="51">
        <v>1042.3699999999999</v>
      </c>
      <c r="M64" s="51">
        <v>3266.71</v>
      </c>
      <c r="N64" s="51">
        <v>1042.3699999999999</v>
      </c>
      <c r="O64" s="51">
        <v>1042.3699999999999</v>
      </c>
      <c r="P64" s="51">
        <v>1042.3699999999999</v>
      </c>
      <c r="Q64" s="51">
        <v>1042.3699999999999</v>
      </c>
      <c r="R64" s="51">
        <v>1042.3699999999999</v>
      </c>
      <c r="S64" s="51">
        <v>1042.3699999999999</v>
      </c>
      <c r="T64" s="51">
        <v>1042.3699999999999</v>
      </c>
      <c r="U64" s="51">
        <v>1590.57</v>
      </c>
      <c r="V64" s="51">
        <v>1590.51</v>
      </c>
      <c r="W64" s="51"/>
      <c r="X64" s="84">
        <f>ROUND(SUM(G64:W64),5)</f>
        <v>15829.12</v>
      </c>
      <c r="Y64" s="84">
        <v>17000</v>
      </c>
      <c r="Z64" s="84">
        <v>22000</v>
      </c>
      <c r="AA64" s="91" t="s">
        <v>263</v>
      </c>
    </row>
    <row r="65" spans="1:27" x14ac:dyDescent="0.3">
      <c r="A65" s="50"/>
      <c r="B65" s="50"/>
      <c r="C65" s="50"/>
      <c r="D65" s="50"/>
      <c r="E65" s="50"/>
      <c r="F65" s="50" t="s">
        <v>202</v>
      </c>
      <c r="G65" s="51"/>
      <c r="H65" s="51"/>
      <c r="I65" s="51"/>
      <c r="J65" s="51"/>
      <c r="K65" s="51">
        <v>0</v>
      </c>
      <c r="L65" s="51">
        <v>0</v>
      </c>
      <c r="M65" s="51">
        <v>0</v>
      </c>
      <c r="N65" s="51">
        <v>0</v>
      </c>
      <c r="O65" s="51">
        <v>0</v>
      </c>
      <c r="P65" s="51">
        <v>0</v>
      </c>
      <c r="Q65" s="51">
        <v>0</v>
      </c>
      <c r="R65" s="51">
        <v>0</v>
      </c>
      <c r="S65" s="51">
        <v>0</v>
      </c>
      <c r="T65" s="51">
        <v>0</v>
      </c>
      <c r="U65" s="51">
        <v>0</v>
      </c>
      <c r="V65" s="51">
        <v>0</v>
      </c>
      <c r="W65" s="51"/>
      <c r="X65" s="84">
        <f>ROUND(SUM(G65:W65),5)</f>
        <v>0</v>
      </c>
      <c r="Y65" s="84">
        <v>1600</v>
      </c>
      <c r="Z65" s="84">
        <v>1600</v>
      </c>
      <c r="AA65" s="91"/>
    </row>
    <row r="66" spans="1:27" ht="15" thickBot="1" x14ac:dyDescent="0.35">
      <c r="A66" s="50"/>
      <c r="B66" s="50"/>
      <c r="C66" s="50"/>
      <c r="D66" s="50"/>
      <c r="E66" s="50"/>
      <c r="F66" s="50" t="s">
        <v>129</v>
      </c>
      <c r="G66" s="51"/>
      <c r="H66" s="51"/>
      <c r="I66" s="51"/>
      <c r="J66" s="51"/>
      <c r="K66" s="51">
        <v>3.07</v>
      </c>
      <c r="L66" s="51">
        <v>24</v>
      </c>
      <c r="M66" s="51">
        <v>24</v>
      </c>
      <c r="N66" s="51">
        <v>48</v>
      </c>
      <c r="O66" s="51">
        <v>0</v>
      </c>
      <c r="P66" s="51">
        <v>24</v>
      </c>
      <c r="Q66" s="51">
        <v>426.54</v>
      </c>
      <c r="R66" s="51">
        <v>254.93</v>
      </c>
      <c r="S66" s="51">
        <v>153.99</v>
      </c>
      <c r="T66" s="51">
        <v>94.54</v>
      </c>
      <c r="U66" s="51">
        <v>0</v>
      </c>
      <c r="V66" s="51">
        <v>44.93</v>
      </c>
      <c r="W66" s="51"/>
      <c r="X66" s="84">
        <f>ROUND(SUM(G66:W66),5)</f>
        <v>1098</v>
      </c>
      <c r="Y66" s="84">
        <v>2000</v>
      </c>
      <c r="Z66" s="84">
        <v>2000</v>
      </c>
      <c r="AA66" s="91"/>
    </row>
    <row r="67" spans="1:27" ht="15" thickBot="1" x14ac:dyDescent="0.35">
      <c r="A67" s="50"/>
      <c r="B67" s="50"/>
      <c r="C67" s="50"/>
      <c r="D67" s="50"/>
      <c r="E67" s="50" t="s">
        <v>130</v>
      </c>
      <c r="F67" s="50"/>
      <c r="G67" s="53"/>
      <c r="H67" s="53"/>
      <c r="I67" s="53"/>
      <c r="J67" s="53"/>
      <c r="K67" s="53">
        <f t="shared" ref="K67:V67" si="14">ROUND(SUM(K63:K66),5)</f>
        <v>1045.44</v>
      </c>
      <c r="L67" s="53">
        <f t="shared" si="14"/>
        <v>1066.3699999999999</v>
      </c>
      <c r="M67" s="53">
        <f t="shared" si="14"/>
        <v>3290.71</v>
      </c>
      <c r="N67" s="53">
        <f t="shared" si="14"/>
        <v>1090.3699999999999</v>
      </c>
      <c r="O67" s="53">
        <f t="shared" si="14"/>
        <v>1042.3699999999999</v>
      </c>
      <c r="P67" s="53">
        <f t="shared" si="14"/>
        <v>1066.3699999999999</v>
      </c>
      <c r="Q67" s="53">
        <f t="shared" si="14"/>
        <v>1468.91</v>
      </c>
      <c r="R67" s="53">
        <f t="shared" si="14"/>
        <v>1297.3</v>
      </c>
      <c r="S67" s="53">
        <f t="shared" si="14"/>
        <v>1196.3599999999999</v>
      </c>
      <c r="T67" s="53">
        <f t="shared" si="14"/>
        <v>1136.9100000000001</v>
      </c>
      <c r="U67" s="53">
        <f t="shared" si="14"/>
        <v>1590.57</v>
      </c>
      <c r="V67" s="53">
        <f t="shared" si="14"/>
        <v>1635.44</v>
      </c>
      <c r="W67" s="53"/>
      <c r="X67" s="85">
        <f>ROUND(SUM(G67:W67),5)</f>
        <v>16927.12</v>
      </c>
      <c r="Y67" s="85">
        <f>ROUND(SUM(Y63:Y66),5)</f>
        <v>20600</v>
      </c>
      <c r="Z67" s="85">
        <f>ROUND(SUM(Z63:Z66),5)</f>
        <v>25600</v>
      </c>
      <c r="AA67" s="93"/>
    </row>
    <row r="68" spans="1:27" x14ac:dyDescent="0.3">
      <c r="A68" s="50"/>
      <c r="B68" s="50"/>
      <c r="C68" s="50"/>
      <c r="D68" s="50" t="s">
        <v>131</v>
      </c>
      <c r="E68" s="50"/>
      <c r="F68" s="50"/>
      <c r="G68" s="51"/>
      <c r="H68" s="51"/>
      <c r="I68" s="51"/>
      <c r="J68" s="51"/>
      <c r="K68" s="51">
        <f t="shared" ref="K68:V68" si="15">ROUND(K40+K47+K53+K57+K62+K67,5)</f>
        <v>16390.41</v>
      </c>
      <c r="L68" s="51">
        <f t="shared" si="15"/>
        <v>24775.15</v>
      </c>
      <c r="M68" s="51">
        <f t="shared" si="15"/>
        <v>22713.78</v>
      </c>
      <c r="N68" s="51">
        <f t="shared" si="15"/>
        <v>37089.300000000003</v>
      </c>
      <c r="O68" s="51">
        <f t="shared" si="15"/>
        <v>21281.85</v>
      </c>
      <c r="P68" s="51">
        <f t="shared" si="15"/>
        <v>25723.74</v>
      </c>
      <c r="Q68" s="51">
        <f t="shared" si="15"/>
        <v>32956.370000000003</v>
      </c>
      <c r="R68" s="51">
        <f t="shared" si="15"/>
        <v>23897.8</v>
      </c>
      <c r="S68" s="51">
        <f t="shared" si="15"/>
        <v>26043.08</v>
      </c>
      <c r="T68" s="51">
        <f t="shared" si="15"/>
        <v>41853.379999999997</v>
      </c>
      <c r="U68" s="51">
        <f t="shared" si="15"/>
        <v>37546.199999999997</v>
      </c>
      <c r="V68" s="51">
        <f t="shared" si="15"/>
        <v>35336.639999999999</v>
      </c>
      <c r="W68" s="51"/>
      <c r="X68" s="84">
        <f>ROUND(SUM(G68:W68),5)</f>
        <v>345607.7</v>
      </c>
      <c r="Y68" s="84">
        <f>ROUND(Y40+Y47+Y53+Y57+Y62+Y67,5)</f>
        <v>413380</v>
      </c>
      <c r="Z68" s="84">
        <f>ROUND(Z40+Z47+Z53+Z57+Z62+Z67,5)</f>
        <v>470191</v>
      </c>
      <c r="AA68" s="91"/>
    </row>
    <row r="69" spans="1:27" x14ac:dyDescent="0.3">
      <c r="A69" s="50"/>
      <c r="B69" s="50"/>
      <c r="C69" s="50"/>
      <c r="D69" s="50" t="s">
        <v>132</v>
      </c>
      <c r="E69" s="50"/>
      <c r="F69" s="50"/>
      <c r="G69" s="51"/>
      <c r="H69" s="51"/>
      <c r="I69" s="51"/>
      <c r="J69" s="51"/>
      <c r="K69" s="51"/>
      <c r="L69" s="51"/>
      <c r="M69" s="51"/>
      <c r="N69" s="51"/>
      <c r="O69" s="51"/>
      <c r="P69" s="51"/>
      <c r="Q69" s="51"/>
      <c r="R69" s="51"/>
      <c r="S69" s="51"/>
      <c r="T69" s="51"/>
      <c r="U69" s="51"/>
      <c r="V69" s="51"/>
      <c r="W69" s="51"/>
      <c r="X69" s="84"/>
      <c r="Y69" s="84"/>
      <c r="Z69" s="84"/>
      <c r="AA69" s="91"/>
    </row>
    <row r="70" spans="1:27" x14ac:dyDescent="0.3">
      <c r="A70" s="50"/>
      <c r="B70" s="50"/>
      <c r="C70" s="50"/>
      <c r="D70" s="50"/>
      <c r="E70" s="50" t="s">
        <v>133</v>
      </c>
      <c r="F70" s="50"/>
      <c r="G70" s="51"/>
      <c r="H70" s="51"/>
      <c r="I70" s="51"/>
      <c r="J70" s="51"/>
      <c r="K70" s="51"/>
      <c r="L70" s="51"/>
      <c r="M70" s="51"/>
      <c r="N70" s="51"/>
      <c r="O70" s="51"/>
      <c r="P70" s="51"/>
      <c r="Q70" s="51"/>
      <c r="R70" s="51"/>
      <c r="S70" s="51"/>
      <c r="T70" s="51"/>
      <c r="U70" s="51"/>
      <c r="V70" s="51"/>
      <c r="W70" s="51"/>
      <c r="X70" s="84"/>
      <c r="Y70" s="84"/>
      <c r="Z70" s="84"/>
      <c r="AA70" s="91"/>
    </row>
    <row r="71" spans="1:27" x14ac:dyDescent="0.3">
      <c r="A71" s="50"/>
      <c r="B71" s="50"/>
      <c r="C71" s="50"/>
      <c r="D71" s="50"/>
      <c r="E71" s="50"/>
      <c r="F71" s="50" t="s">
        <v>134</v>
      </c>
      <c r="G71" s="51"/>
      <c r="H71" s="51"/>
      <c r="I71" s="51"/>
      <c r="J71" s="51"/>
      <c r="K71" s="51">
        <v>265.27999999999997</v>
      </c>
      <c r="L71" s="51">
        <v>329.08</v>
      </c>
      <c r="M71" s="51">
        <v>297.18</v>
      </c>
      <c r="N71" s="51">
        <v>297.18</v>
      </c>
      <c r="O71" s="51">
        <v>297.18</v>
      </c>
      <c r="P71" s="51">
        <v>342.55</v>
      </c>
      <c r="Q71" s="51">
        <v>336.79</v>
      </c>
      <c r="R71" s="51">
        <v>336.79</v>
      </c>
      <c r="S71" s="51">
        <v>336.79</v>
      </c>
      <c r="T71" s="51">
        <v>336.79</v>
      </c>
      <c r="U71" s="51">
        <v>265.27999999999997</v>
      </c>
      <c r="V71" s="51">
        <v>265.27999999999997</v>
      </c>
      <c r="W71" s="51"/>
      <c r="X71" s="84">
        <f>ROUND(SUM(G71:W71),5)</f>
        <v>3706.17</v>
      </c>
      <c r="Y71" s="84">
        <v>3300</v>
      </c>
      <c r="Z71" s="84">
        <v>4100</v>
      </c>
      <c r="AA71" s="91" t="s">
        <v>256</v>
      </c>
    </row>
    <row r="72" spans="1:27" ht="15" thickBot="1" x14ac:dyDescent="0.35">
      <c r="A72" s="50"/>
      <c r="B72" s="50"/>
      <c r="C72" s="50"/>
      <c r="D72" s="50"/>
      <c r="E72" s="50"/>
      <c r="F72" s="50" t="s">
        <v>135</v>
      </c>
      <c r="G72" s="52"/>
      <c r="H72" s="52"/>
      <c r="I72" s="52"/>
      <c r="J72" s="52"/>
      <c r="K72" s="52">
        <v>0</v>
      </c>
      <c r="L72" s="52">
        <v>563.13</v>
      </c>
      <c r="M72" s="52">
        <v>558</v>
      </c>
      <c r="N72" s="52">
        <v>564.51</v>
      </c>
      <c r="O72" s="52">
        <v>381.22</v>
      </c>
      <c r="P72" s="52">
        <v>394.29</v>
      </c>
      <c r="Q72" s="52">
        <v>348.74</v>
      </c>
      <c r="R72" s="52">
        <v>330.04</v>
      </c>
      <c r="S72" s="52">
        <v>387.21</v>
      </c>
      <c r="T72" s="52">
        <v>320.44</v>
      </c>
      <c r="U72" s="52">
        <v>350.52</v>
      </c>
      <c r="V72" s="52">
        <v>939.43</v>
      </c>
      <c r="W72" s="52"/>
      <c r="X72" s="86">
        <f>ROUND(SUM(G72:W72),5)</f>
        <v>5137.53</v>
      </c>
      <c r="Y72" s="86">
        <v>5000</v>
      </c>
      <c r="Z72" s="86">
        <v>5500</v>
      </c>
      <c r="AA72" s="92"/>
    </row>
    <row r="73" spans="1:27" x14ac:dyDescent="0.3">
      <c r="A73" s="50"/>
      <c r="B73" s="50"/>
      <c r="C73" s="50"/>
      <c r="D73" s="50"/>
      <c r="E73" s="50" t="s">
        <v>136</v>
      </c>
      <c r="F73" s="50"/>
      <c r="G73" s="51"/>
      <c r="H73" s="51"/>
      <c r="I73" s="51"/>
      <c r="J73" s="51"/>
      <c r="K73" s="51">
        <f t="shared" ref="K73:V73" si="16">ROUND(SUM(K70:K72),5)</f>
        <v>265.27999999999997</v>
      </c>
      <c r="L73" s="51">
        <f t="shared" si="16"/>
        <v>892.21</v>
      </c>
      <c r="M73" s="51">
        <f t="shared" si="16"/>
        <v>855.18</v>
      </c>
      <c r="N73" s="51">
        <f t="shared" si="16"/>
        <v>861.69</v>
      </c>
      <c r="O73" s="51">
        <f t="shared" si="16"/>
        <v>678.4</v>
      </c>
      <c r="P73" s="51">
        <f t="shared" si="16"/>
        <v>736.84</v>
      </c>
      <c r="Q73" s="51">
        <f t="shared" si="16"/>
        <v>685.53</v>
      </c>
      <c r="R73" s="51">
        <f t="shared" si="16"/>
        <v>666.83</v>
      </c>
      <c r="S73" s="51">
        <f t="shared" si="16"/>
        <v>724</v>
      </c>
      <c r="T73" s="51">
        <f t="shared" si="16"/>
        <v>657.23</v>
      </c>
      <c r="U73" s="51">
        <f t="shared" si="16"/>
        <v>615.79999999999995</v>
      </c>
      <c r="V73" s="51">
        <f t="shared" si="16"/>
        <v>1204.71</v>
      </c>
      <c r="W73" s="51"/>
      <c r="X73" s="84">
        <f>ROUND(SUM(G73:W73),5)</f>
        <v>8843.7000000000007</v>
      </c>
      <c r="Y73" s="84">
        <f>ROUND(SUM(Y70:Y72),5)</f>
        <v>8300</v>
      </c>
      <c r="Z73" s="84">
        <f>ROUND(SUM(Z70:Z72),5)</f>
        <v>9600</v>
      </c>
      <c r="AA73" s="91"/>
    </row>
    <row r="74" spans="1:27" x14ac:dyDescent="0.3">
      <c r="A74" s="50"/>
      <c r="B74" s="50"/>
      <c r="C74" s="50"/>
      <c r="D74" s="50"/>
      <c r="E74" s="50"/>
      <c r="F74" s="50"/>
      <c r="G74" s="51"/>
      <c r="H74" s="51"/>
      <c r="I74" s="51"/>
      <c r="J74" s="51"/>
      <c r="K74" s="51"/>
      <c r="L74" s="51"/>
      <c r="M74" s="51"/>
      <c r="N74" s="51"/>
      <c r="O74" s="51"/>
      <c r="P74" s="51"/>
      <c r="Q74" s="51"/>
      <c r="R74" s="51"/>
      <c r="S74" s="51"/>
      <c r="T74" s="51"/>
      <c r="U74" s="51"/>
      <c r="V74" s="51"/>
      <c r="W74" s="51"/>
      <c r="X74" s="84"/>
      <c r="Y74" s="84"/>
      <c r="Z74" s="84"/>
      <c r="AA74" s="91"/>
    </row>
    <row r="75" spans="1:27" x14ac:dyDescent="0.3">
      <c r="A75" s="50"/>
      <c r="B75" s="50"/>
      <c r="C75" s="50"/>
      <c r="D75" s="50"/>
      <c r="E75" s="50"/>
      <c r="F75" s="50"/>
      <c r="G75" s="51"/>
      <c r="H75" s="51"/>
      <c r="I75" s="51"/>
      <c r="J75" s="51"/>
      <c r="K75" s="51"/>
      <c r="L75" s="51"/>
      <c r="M75" s="51"/>
      <c r="N75" s="51"/>
      <c r="O75" s="51"/>
      <c r="P75" s="51"/>
      <c r="Q75" s="51"/>
      <c r="R75" s="51"/>
      <c r="S75" s="51"/>
      <c r="T75" s="51"/>
      <c r="U75" s="51"/>
      <c r="V75" s="51"/>
      <c r="W75" s="51"/>
      <c r="X75" s="84"/>
      <c r="Y75" s="84"/>
      <c r="Z75" s="84"/>
      <c r="AA75" s="91"/>
    </row>
    <row r="76" spans="1:27" x14ac:dyDescent="0.3">
      <c r="A76" s="50"/>
      <c r="B76" s="50"/>
      <c r="C76" s="50"/>
      <c r="D76" s="50"/>
      <c r="E76" s="50"/>
      <c r="F76" s="50"/>
      <c r="G76" s="51"/>
      <c r="H76" s="51"/>
      <c r="I76" s="51"/>
      <c r="J76" s="51"/>
      <c r="K76" s="51"/>
      <c r="L76" s="51"/>
      <c r="M76" s="51"/>
      <c r="N76" s="51"/>
      <c r="O76" s="51"/>
      <c r="P76" s="51"/>
      <c r="Q76" s="51"/>
      <c r="R76" s="51"/>
      <c r="S76" s="51"/>
      <c r="T76" s="51"/>
      <c r="U76" s="51"/>
      <c r="V76" s="51"/>
      <c r="W76" s="51"/>
      <c r="X76" s="84"/>
      <c r="Y76" s="84"/>
      <c r="Z76" s="84"/>
      <c r="AA76" s="91"/>
    </row>
    <row r="77" spans="1:27" x14ac:dyDescent="0.3">
      <c r="A77" s="50"/>
      <c r="B77" s="50"/>
      <c r="C77" s="50"/>
      <c r="D77" s="50"/>
      <c r="E77" s="50"/>
      <c r="F77" s="50"/>
      <c r="G77" s="51"/>
      <c r="H77" s="51"/>
      <c r="I77" s="51"/>
      <c r="J77" s="51"/>
      <c r="K77" s="51"/>
      <c r="L77" s="51"/>
      <c r="M77" s="51"/>
      <c r="N77" s="51"/>
      <c r="O77" s="51"/>
      <c r="P77" s="51"/>
      <c r="Q77" s="51"/>
      <c r="R77" s="51"/>
      <c r="S77" s="51"/>
      <c r="T77" s="51"/>
      <c r="U77" s="51"/>
      <c r="V77" s="51"/>
      <c r="W77" s="51"/>
      <c r="X77" s="84"/>
      <c r="Y77" s="84"/>
      <c r="Z77" s="84"/>
      <c r="AA77" s="91"/>
    </row>
    <row r="78" spans="1:27" x14ac:dyDescent="0.3">
      <c r="A78" s="50"/>
      <c r="B78" s="50"/>
      <c r="C78" s="50"/>
      <c r="D78" s="50"/>
      <c r="E78" s="50"/>
      <c r="F78" s="50"/>
      <c r="G78" s="51"/>
      <c r="H78" s="51"/>
      <c r="I78" s="51"/>
      <c r="J78" s="51"/>
      <c r="K78" s="51"/>
      <c r="L78" s="51"/>
      <c r="M78" s="51"/>
      <c r="N78" s="51"/>
      <c r="O78" s="51"/>
      <c r="P78" s="51"/>
      <c r="Q78" s="51"/>
      <c r="R78" s="51"/>
      <c r="S78" s="51"/>
      <c r="T78" s="51"/>
      <c r="U78" s="51"/>
      <c r="V78" s="51"/>
      <c r="W78" s="51"/>
      <c r="X78" s="84"/>
      <c r="Y78" s="84"/>
      <c r="Z78" s="84"/>
      <c r="AA78" s="91"/>
    </row>
    <row r="79" spans="1:27" x14ac:dyDescent="0.3">
      <c r="A79" s="50"/>
      <c r="B79" s="50"/>
      <c r="C79" s="50"/>
      <c r="D79" s="50"/>
      <c r="E79" s="50"/>
      <c r="F79" s="50"/>
      <c r="G79" s="51"/>
      <c r="H79" s="51"/>
      <c r="I79" s="51"/>
      <c r="J79" s="51"/>
      <c r="K79" s="51"/>
      <c r="L79" s="51"/>
      <c r="M79" s="51"/>
      <c r="N79" s="51"/>
      <c r="O79" s="51"/>
      <c r="P79" s="51"/>
      <c r="Q79" s="51"/>
      <c r="R79" s="51"/>
      <c r="S79" s="51"/>
      <c r="T79" s="51"/>
      <c r="U79" s="51"/>
      <c r="V79" s="51"/>
      <c r="W79" s="51"/>
      <c r="X79" s="84"/>
      <c r="Y79" s="84"/>
      <c r="Z79" s="84"/>
      <c r="AA79" s="91"/>
    </row>
    <row r="80" spans="1:27" x14ac:dyDescent="0.3">
      <c r="A80" s="50"/>
      <c r="B80" s="50"/>
      <c r="C80" s="50"/>
      <c r="D80" s="50"/>
      <c r="E80" s="50"/>
      <c r="F80" s="50"/>
      <c r="G80" s="51"/>
      <c r="H80" s="51"/>
      <c r="I80" s="51"/>
      <c r="J80" s="51"/>
      <c r="K80" s="51"/>
      <c r="L80" s="51"/>
      <c r="M80" s="51"/>
      <c r="N80" s="51"/>
      <c r="O80" s="51"/>
      <c r="P80" s="51"/>
      <c r="Q80" s="51"/>
      <c r="R80" s="51"/>
      <c r="S80" s="51"/>
      <c r="T80" s="51"/>
      <c r="U80" s="51"/>
      <c r="V80" s="51"/>
      <c r="W80" s="51"/>
      <c r="X80" s="84"/>
      <c r="Y80" s="84"/>
      <c r="Z80" s="84"/>
      <c r="AA80" s="91"/>
    </row>
    <row r="81" spans="1:27" x14ac:dyDescent="0.3">
      <c r="A81" s="50"/>
      <c r="B81" s="50"/>
      <c r="C81" s="50"/>
      <c r="D81" s="50"/>
      <c r="E81" s="50"/>
      <c r="F81" s="50"/>
      <c r="G81" s="51"/>
      <c r="H81" s="51"/>
      <c r="I81" s="51"/>
      <c r="J81" s="51"/>
      <c r="K81" s="51"/>
      <c r="L81" s="51"/>
      <c r="M81" s="51"/>
      <c r="N81" s="51"/>
      <c r="O81" s="51"/>
      <c r="P81" s="51"/>
      <c r="Q81" s="51"/>
      <c r="R81" s="51"/>
      <c r="S81" s="51"/>
      <c r="T81" s="51"/>
      <c r="U81" s="51"/>
      <c r="V81" s="51"/>
      <c r="W81" s="51"/>
      <c r="X81" s="84"/>
      <c r="Y81" s="84"/>
      <c r="Z81" s="84"/>
      <c r="AA81" s="91"/>
    </row>
    <row r="82" spans="1:27" x14ac:dyDescent="0.3">
      <c r="A82" s="50"/>
      <c r="B82" s="50"/>
      <c r="C82" s="50"/>
      <c r="D82" s="50"/>
      <c r="E82" s="50"/>
      <c r="F82" s="50"/>
      <c r="G82" s="51"/>
      <c r="H82" s="51"/>
      <c r="I82" s="51"/>
      <c r="J82" s="51"/>
      <c r="K82" s="51"/>
      <c r="L82" s="51"/>
      <c r="M82" s="51"/>
      <c r="N82" s="51"/>
      <c r="O82" s="51"/>
      <c r="P82" s="51"/>
      <c r="Q82" s="51"/>
      <c r="R82" s="51"/>
      <c r="S82" s="51"/>
      <c r="T82" s="51"/>
      <c r="U82" s="51"/>
      <c r="V82" s="51"/>
      <c r="W82" s="51"/>
      <c r="X82" s="84"/>
      <c r="Y82" s="84"/>
      <c r="Z82" s="84"/>
      <c r="AA82" s="91"/>
    </row>
    <row r="83" spans="1:27" x14ac:dyDescent="0.3">
      <c r="A83" s="50"/>
      <c r="B83" s="50"/>
      <c r="C83" s="50"/>
      <c r="D83" s="50"/>
      <c r="E83" s="50"/>
      <c r="F83" s="50"/>
      <c r="G83" s="51"/>
      <c r="H83" s="51"/>
      <c r="I83" s="51"/>
      <c r="J83" s="51"/>
      <c r="K83" s="51"/>
      <c r="L83" s="51"/>
      <c r="M83" s="51"/>
      <c r="N83" s="51"/>
      <c r="O83" s="51"/>
      <c r="P83" s="51"/>
      <c r="Q83" s="51"/>
      <c r="R83" s="51"/>
      <c r="S83" s="51"/>
      <c r="T83" s="51"/>
      <c r="U83" s="51"/>
      <c r="V83" s="51"/>
      <c r="W83" s="51"/>
      <c r="X83" s="84"/>
      <c r="Y83" s="84"/>
      <c r="Z83" s="84"/>
      <c r="AA83" s="91"/>
    </row>
    <row r="84" spans="1:27" x14ac:dyDescent="0.3">
      <c r="A84" s="50"/>
      <c r="B84" s="50"/>
      <c r="C84" s="50"/>
      <c r="D84" s="50"/>
      <c r="E84" s="50"/>
      <c r="F84" s="50"/>
      <c r="G84" s="51"/>
      <c r="H84" s="51"/>
      <c r="I84" s="51"/>
      <c r="J84" s="51"/>
      <c r="K84" s="51"/>
      <c r="L84" s="51"/>
      <c r="M84" s="51"/>
      <c r="N84" s="51"/>
      <c r="O84" s="51"/>
      <c r="P84" s="51"/>
      <c r="Q84" s="51"/>
      <c r="R84" s="51"/>
      <c r="S84" s="51"/>
      <c r="T84" s="51"/>
      <c r="U84" s="51"/>
      <c r="V84" s="51"/>
      <c r="W84" s="51"/>
      <c r="X84" s="84"/>
      <c r="Y84" s="84"/>
      <c r="Z84" s="84"/>
      <c r="AA84" s="91"/>
    </row>
    <row r="85" spans="1:27" x14ac:dyDescent="0.3">
      <c r="A85" s="50"/>
      <c r="B85" s="50"/>
      <c r="C85" s="50"/>
      <c r="D85" s="50"/>
      <c r="E85" s="50"/>
      <c r="F85" s="50"/>
      <c r="G85" s="51"/>
      <c r="H85" s="51"/>
      <c r="I85" s="51"/>
      <c r="J85" s="51"/>
      <c r="K85" s="51"/>
      <c r="L85" s="51"/>
      <c r="M85" s="51"/>
      <c r="N85" s="51"/>
      <c r="O85" s="51"/>
      <c r="P85" s="51"/>
      <c r="Q85" s="51"/>
      <c r="R85" s="51"/>
      <c r="S85" s="51"/>
      <c r="T85" s="51"/>
      <c r="U85" s="51"/>
      <c r="V85" s="51"/>
      <c r="W85" s="51"/>
      <c r="X85" s="84"/>
      <c r="Y85" s="84"/>
      <c r="Z85" s="84"/>
      <c r="AA85" s="91"/>
    </row>
    <row r="86" spans="1:27" x14ac:dyDescent="0.3">
      <c r="A86" s="50"/>
      <c r="B86" s="50"/>
      <c r="C86" s="50"/>
      <c r="D86" s="50"/>
      <c r="E86" s="50"/>
      <c r="F86" s="50"/>
      <c r="G86" s="51"/>
      <c r="H86" s="51"/>
      <c r="I86" s="51"/>
      <c r="J86" s="51"/>
      <c r="K86" s="51"/>
      <c r="L86" s="51"/>
      <c r="M86" s="51"/>
      <c r="N86" s="51"/>
      <c r="O86" s="51"/>
      <c r="P86" s="51"/>
      <c r="Q86" s="51"/>
      <c r="R86" s="51"/>
      <c r="S86" s="51"/>
      <c r="T86" s="51"/>
      <c r="U86" s="51"/>
      <c r="V86" s="51"/>
      <c r="W86" s="51"/>
      <c r="X86" s="84"/>
      <c r="Y86" s="84"/>
      <c r="Z86" s="84"/>
      <c r="AA86" s="91"/>
    </row>
    <row r="87" spans="1:27" x14ac:dyDescent="0.3">
      <c r="A87" s="50"/>
      <c r="B87" s="50"/>
      <c r="C87" s="50"/>
      <c r="D87" s="50"/>
      <c r="E87" s="50"/>
      <c r="F87" s="50"/>
      <c r="G87" s="51"/>
      <c r="H87" s="51"/>
      <c r="I87" s="51"/>
      <c r="J87" s="51"/>
      <c r="K87" s="51"/>
      <c r="L87" s="51"/>
      <c r="M87" s="51"/>
      <c r="N87" s="51"/>
      <c r="O87" s="51"/>
      <c r="P87" s="51"/>
      <c r="Q87" s="51"/>
      <c r="R87" s="51"/>
      <c r="S87" s="51"/>
      <c r="T87" s="51"/>
      <c r="U87" s="51"/>
      <c r="V87" s="51"/>
      <c r="W87" s="51"/>
      <c r="X87" s="84"/>
      <c r="Y87" s="84"/>
      <c r="Z87" s="84"/>
      <c r="AA87" s="91"/>
    </row>
    <row r="88" spans="1:27" x14ac:dyDescent="0.3">
      <c r="A88" s="50"/>
      <c r="B88" s="50"/>
      <c r="C88" s="50"/>
      <c r="D88" s="50"/>
      <c r="E88" s="50"/>
      <c r="F88" s="50"/>
      <c r="G88" s="51"/>
      <c r="H88" s="51"/>
      <c r="I88" s="51"/>
      <c r="J88" s="51"/>
      <c r="K88" s="51"/>
      <c r="L88" s="51"/>
      <c r="M88" s="51"/>
      <c r="N88" s="51"/>
      <c r="O88" s="51"/>
      <c r="P88" s="51"/>
      <c r="Q88" s="51"/>
      <c r="R88" s="51"/>
      <c r="S88" s="51"/>
      <c r="T88" s="51"/>
      <c r="U88" s="51"/>
      <c r="V88" s="51"/>
      <c r="W88" s="51"/>
      <c r="X88" s="84"/>
      <c r="Y88" s="84"/>
      <c r="Z88" s="84"/>
      <c r="AA88" s="91"/>
    </row>
    <row r="89" spans="1:27" x14ac:dyDescent="0.3">
      <c r="A89" s="50"/>
      <c r="B89" s="50"/>
      <c r="C89" s="50"/>
      <c r="D89" s="50"/>
      <c r="E89" s="50"/>
      <c r="F89" s="50"/>
      <c r="G89" s="51"/>
      <c r="H89" s="51"/>
      <c r="I89" s="51"/>
      <c r="J89" s="51"/>
      <c r="K89" s="51"/>
      <c r="L89" s="51"/>
      <c r="M89" s="51"/>
      <c r="N89" s="51"/>
      <c r="O89" s="51"/>
      <c r="P89" s="51"/>
      <c r="Q89" s="51"/>
      <c r="R89" s="51"/>
      <c r="S89" s="51"/>
      <c r="T89" s="51"/>
      <c r="U89" s="51"/>
      <c r="V89" s="51"/>
      <c r="W89" s="51"/>
      <c r="X89" s="84"/>
      <c r="Y89" s="84"/>
      <c r="Z89" s="84"/>
      <c r="AA89" s="91"/>
    </row>
    <row r="90" spans="1:27" x14ac:dyDescent="0.3">
      <c r="A90" s="50"/>
      <c r="B90" s="50"/>
      <c r="C90" s="50"/>
      <c r="D90" s="50"/>
      <c r="E90" s="50"/>
      <c r="F90" s="50"/>
      <c r="G90" s="51"/>
      <c r="H90" s="51"/>
      <c r="I90" s="51"/>
      <c r="J90" s="51"/>
      <c r="K90" s="51"/>
      <c r="L90" s="51"/>
      <c r="M90" s="51"/>
      <c r="N90" s="51"/>
      <c r="O90" s="51"/>
      <c r="P90" s="51"/>
      <c r="Q90" s="51"/>
      <c r="R90" s="51"/>
      <c r="S90" s="51"/>
      <c r="T90" s="51"/>
      <c r="U90" s="51"/>
      <c r="V90" s="51"/>
      <c r="W90" s="51"/>
      <c r="X90" s="84"/>
      <c r="Y90" s="84"/>
      <c r="Z90" s="84"/>
      <c r="AA90" s="91"/>
    </row>
    <row r="91" spans="1:27" x14ac:dyDescent="0.3">
      <c r="A91" s="50"/>
      <c r="B91" s="50"/>
      <c r="C91" s="50"/>
      <c r="D91" s="50"/>
      <c r="E91" s="50"/>
      <c r="F91" s="50"/>
      <c r="G91" s="51"/>
      <c r="H91" s="51"/>
      <c r="I91" s="51"/>
      <c r="J91" s="51"/>
      <c r="K91" s="51"/>
      <c r="L91" s="51"/>
      <c r="M91" s="51"/>
      <c r="N91" s="51"/>
      <c r="O91" s="51"/>
      <c r="P91" s="51"/>
      <c r="Q91" s="51"/>
      <c r="R91" s="51"/>
      <c r="S91" s="51"/>
      <c r="T91" s="51"/>
      <c r="U91" s="51"/>
      <c r="V91" s="51"/>
      <c r="W91" s="51"/>
      <c r="X91" s="84"/>
      <c r="Y91" s="84"/>
      <c r="Z91" s="84"/>
      <c r="AA91" s="91"/>
    </row>
    <row r="92" spans="1:27" x14ac:dyDescent="0.3">
      <c r="A92" s="50"/>
      <c r="B92" s="50"/>
      <c r="C92" s="50"/>
      <c r="D92" s="50"/>
      <c r="E92" s="50" t="s">
        <v>137</v>
      </c>
      <c r="F92" s="50"/>
      <c r="G92" s="51"/>
      <c r="H92" s="51"/>
      <c r="I92" s="51"/>
      <c r="J92" s="51"/>
      <c r="K92" s="51"/>
      <c r="L92" s="51"/>
      <c r="M92" s="51"/>
      <c r="N92" s="51"/>
      <c r="O92" s="51"/>
      <c r="P92" s="51"/>
      <c r="Q92" s="51"/>
      <c r="R92" s="51"/>
      <c r="S92" s="51"/>
      <c r="T92" s="51"/>
      <c r="U92" s="51"/>
      <c r="V92" s="51"/>
      <c r="W92" s="51"/>
      <c r="X92" s="84"/>
      <c r="Y92" s="84"/>
      <c r="Z92" s="84"/>
      <c r="AA92" s="91"/>
    </row>
    <row r="93" spans="1:27" x14ac:dyDescent="0.3">
      <c r="A93" s="50"/>
      <c r="B93" s="50"/>
      <c r="C93" s="50"/>
      <c r="D93" s="50"/>
      <c r="E93" s="50"/>
      <c r="F93" s="50" t="s">
        <v>138</v>
      </c>
      <c r="G93" s="51"/>
      <c r="H93" s="51"/>
      <c r="I93" s="51"/>
      <c r="J93" s="51"/>
      <c r="K93" s="51">
        <v>0</v>
      </c>
      <c r="L93" s="51">
        <v>750</v>
      </c>
      <c r="M93" s="51">
        <v>750</v>
      </c>
      <c r="N93" s="51">
        <v>1500</v>
      </c>
      <c r="O93" s="51">
        <v>0</v>
      </c>
      <c r="P93" s="51">
        <v>750</v>
      </c>
      <c r="Q93" s="51">
        <v>0</v>
      </c>
      <c r="R93" s="51">
        <v>750</v>
      </c>
      <c r="S93" s="51">
        <v>750</v>
      </c>
      <c r="T93" s="51">
        <v>1500</v>
      </c>
      <c r="U93" s="51">
        <v>0</v>
      </c>
      <c r="V93" s="51">
        <v>1500</v>
      </c>
      <c r="W93" s="51"/>
      <c r="X93" s="84">
        <f t="shared" ref="X93:X124" si="17">ROUND(SUM(G93:W93),5)</f>
        <v>8250</v>
      </c>
      <c r="Y93" s="84">
        <v>10500</v>
      </c>
      <c r="Z93" s="84">
        <v>11250</v>
      </c>
      <c r="AA93" s="91" t="s">
        <v>252</v>
      </c>
    </row>
    <row r="94" spans="1:27" x14ac:dyDescent="0.3">
      <c r="A94" s="50"/>
      <c r="B94" s="50"/>
      <c r="C94" s="50"/>
      <c r="D94" s="50"/>
      <c r="E94" s="50"/>
      <c r="F94" s="50" t="s">
        <v>139</v>
      </c>
      <c r="G94" s="51"/>
      <c r="H94" s="51"/>
      <c r="I94" s="51"/>
      <c r="J94" s="51"/>
      <c r="K94" s="51">
        <v>343.33</v>
      </c>
      <c r="L94" s="51">
        <v>145.52000000000001</v>
      </c>
      <c r="M94" s="51">
        <v>48.86</v>
      </c>
      <c r="N94" s="51">
        <v>178.2</v>
      </c>
      <c r="O94" s="51">
        <v>34.76</v>
      </c>
      <c r="P94" s="51">
        <v>320.76</v>
      </c>
      <c r="Q94" s="51">
        <v>60.83</v>
      </c>
      <c r="R94" s="51">
        <v>0</v>
      </c>
      <c r="S94" s="51">
        <v>438.46</v>
      </c>
      <c r="T94" s="51">
        <v>295.25</v>
      </c>
      <c r="U94" s="51">
        <v>422.36</v>
      </c>
      <c r="V94" s="51">
        <v>0</v>
      </c>
      <c r="W94" s="51"/>
      <c r="X94" s="84">
        <f t="shared" si="17"/>
        <v>2288.33</v>
      </c>
      <c r="Y94" s="84">
        <v>3100</v>
      </c>
      <c r="Z94" s="84">
        <v>3600</v>
      </c>
      <c r="AA94" s="91" t="s">
        <v>256</v>
      </c>
    </row>
    <row r="95" spans="1:27" x14ac:dyDescent="0.3">
      <c r="A95" s="50"/>
      <c r="B95" s="50"/>
      <c r="C95" s="50"/>
      <c r="D95" s="50"/>
      <c r="E95" s="50"/>
      <c r="F95" s="50" t="s">
        <v>140</v>
      </c>
      <c r="G95" s="51"/>
      <c r="H95" s="51"/>
      <c r="I95" s="51"/>
      <c r="J95" s="51"/>
      <c r="K95" s="51">
        <v>241.34</v>
      </c>
      <c r="L95" s="51">
        <v>372.18</v>
      </c>
      <c r="M95" s="51">
        <v>296.32</v>
      </c>
      <c r="N95" s="51">
        <v>0</v>
      </c>
      <c r="O95" s="51">
        <v>517.34</v>
      </c>
      <c r="P95" s="51">
        <v>256.20999999999998</v>
      </c>
      <c r="Q95" s="51">
        <v>256.41000000000003</v>
      </c>
      <c r="R95" s="51">
        <v>256.41000000000003</v>
      </c>
      <c r="S95" s="51">
        <v>256.41000000000003</v>
      </c>
      <c r="T95" s="51">
        <v>256.47000000000003</v>
      </c>
      <c r="U95" s="51">
        <v>240.82</v>
      </c>
      <c r="V95" s="51">
        <v>240.82</v>
      </c>
      <c r="W95" s="51"/>
      <c r="X95" s="84">
        <f t="shared" si="17"/>
        <v>3190.73</v>
      </c>
      <c r="Y95" s="84">
        <v>3900</v>
      </c>
      <c r="Z95" s="84">
        <v>3300</v>
      </c>
      <c r="AA95" s="91"/>
    </row>
    <row r="96" spans="1:27" x14ac:dyDescent="0.3">
      <c r="A96" s="50"/>
      <c r="B96" s="50"/>
      <c r="C96" s="50"/>
      <c r="D96" s="50"/>
      <c r="E96" s="50"/>
      <c r="F96" s="50" t="s">
        <v>141</v>
      </c>
      <c r="G96" s="51"/>
      <c r="H96" s="51"/>
      <c r="I96" s="51"/>
      <c r="J96" s="51"/>
      <c r="K96" s="51">
        <v>0</v>
      </c>
      <c r="L96" s="51">
        <v>0</v>
      </c>
      <c r="M96" s="51">
        <v>0</v>
      </c>
      <c r="N96" s="51">
        <v>0</v>
      </c>
      <c r="O96" s="51">
        <v>0</v>
      </c>
      <c r="P96" s="51">
        <v>0</v>
      </c>
      <c r="Q96" s="51">
        <v>0</v>
      </c>
      <c r="R96" s="51">
        <v>0</v>
      </c>
      <c r="S96" s="51">
        <v>0</v>
      </c>
      <c r="T96" s="51">
        <v>0</v>
      </c>
      <c r="U96" s="51">
        <v>0</v>
      </c>
      <c r="V96" s="51">
        <v>0</v>
      </c>
      <c r="W96" s="51"/>
      <c r="X96" s="84">
        <f t="shared" si="17"/>
        <v>0</v>
      </c>
      <c r="Y96" s="84">
        <v>1100</v>
      </c>
      <c r="Z96" s="84">
        <v>0</v>
      </c>
      <c r="AA96" s="91" t="s">
        <v>254</v>
      </c>
    </row>
    <row r="97" spans="1:27" x14ac:dyDescent="0.3">
      <c r="A97" s="50"/>
      <c r="B97" s="50"/>
      <c r="C97" s="50"/>
      <c r="D97" s="50"/>
      <c r="E97" s="50"/>
      <c r="F97" s="50" t="s">
        <v>142</v>
      </c>
      <c r="G97" s="51"/>
      <c r="H97" s="51"/>
      <c r="I97" s="51"/>
      <c r="J97" s="51"/>
      <c r="K97" s="51">
        <v>1196.9100000000001</v>
      </c>
      <c r="L97" s="51">
        <v>1196.9100000000001</v>
      </c>
      <c r="M97" s="51">
        <v>1196.9100000000001</v>
      </c>
      <c r="N97" s="51">
        <v>1196.9100000000001</v>
      </c>
      <c r="O97" s="51">
        <v>1196.9100000000001</v>
      </c>
      <c r="P97" s="51">
        <v>1196.9100000000001</v>
      </c>
      <c r="Q97" s="51">
        <v>1196.9100000000001</v>
      </c>
      <c r="R97" s="51">
        <v>1196.9100000000001</v>
      </c>
      <c r="S97" s="51">
        <v>1196.9100000000001</v>
      </c>
      <c r="T97" s="51">
        <v>1196.9100000000001</v>
      </c>
      <c r="U97" s="51">
        <v>1196.9100000000001</v>
      </c>
      <c r="V97" s="51">
        <v>1196.9100000000001</v>
      </c>
      <c r="W97" s="51"/>
      <c r="X97" s="84">
        <f t="shared" si="17"/>
        <v>14362.92</v>
      </c>
      <c r="Y97" s="84">
        <v>14400</v>
      </c>
      <c r="Z97" s="84">
        <v>15900</v>
      </c>
      <c r="AA97" s="91" t="s">
        <v>262</v>
      </c>
    </row>
    <row r="98" spans="1:27" x14ac:dyDescent="0.3">
      <c r="A98" s="50"/>
      <c r="B98" s="50"/>
      <c r="C98" s="50"/>
      <c r="D98" s="50"/>
      <c r="E98" s="50"/>
      <c r="F98" s="50" t="s">
        <v>143</v>
      </c>
      <c r="G98" s="51"/>
      <c r="H98" s="51"/>
      <c r="I98" s="51"/>
      <c r="J98" s="51"/>
      <c r="K98" s="51">
        <v>120</v>
      </c>
      <c r="L98" s="51">
        <v>75</v>
      </c>
      <c r="M98" s="51">
        <v>0</v>
      </c>
      <c r="N98" s="51">
        <v>0</v>
      </c>
      <c r="O98" s="51">
        <v>395</v>
      </c>
      <c r="P98" s="51">
        <v>1230</v>
      </c>
      <c r="Q98" s="51">
        <v>584</v>
      </c>
      <c r="R98" s="51">
        <v>0</v>
      </c>
      <c r="S98" s="51">
        <v>0</v>
      </c>
      <c r="T98" s="51">
        <v>0</v>
      </c>
      <c r="U98" s="51">
        <v>0</v>
      </c>
      <c r="V98" s="51">
        <v>0</v>
      </c>
      <c r="W98" s="51"/>
      <c r="X98" s="84">
        <f t="shared" si="17"/>
        <v>2404</v>
      </c>
      <c r="Y98" s="84">
        <v>2600</v>
      </c>
      <c r="Z98" s="84">
        <v>2600</v>
      </c>
      <c r="AA98" s="91"/>
    </row>
    <row r="99" spans="1:27" x14ac:dyDescent="0.3">
      <c r="A99" s="50"/>
      <c r="B99" s="50"/>
      <c r="C99" s="50"/>
      <c r="D99" s="50"/>
      <c r="E99" s="50"/>
      <c r="F99" s="50" t="s">
        <v>144</v>
      </c>
      <c r="G99" s="51"/>
      <c r="H99" s="51"/>
      <c r="I99" s="51"/>
      <c r="J99" s="51"/>
      <c r="K99" s="51">
        <v>21</v>
      </c>
      <c r="L99" s="51">
        <v>21</v>
      </c>
      <c r="M99" s="51">
        <v>21</v>
      </c>
      <c r="N99" s="51">
        <v>56</v>
      </c>
      <c r="O99" s="51">
        <v>21</v>
      </c>
      <c r="P99" s="51">
        <v>21</v>
      </c>
      <c r="Q99" s="51">
        <v>21</v>
      </c>
      <c r="R99" s="51">
        <v>16</v>
      </c>
      <c r="S99" s="51">
        <v>16</v>
      </c>
      <c r="T99" s="51">
        <v>16</v>
      </c>
      <c r="U99" s="51">
        <v>21</v>
      </c>
      <c r="V99" s="51">
        <v>21</v>
      </c>
      <c r="W99" s="51"/>
      <c r="X99" s="84">
        <f t="shared" si="17"/>
        <v>272</v>
      </c>
      <c r="Y99" s="84">
        <v>800</v>
      </c>
      <c r="Z99" s="84">
        <v>300</v>
      </c>
      <c r="AA99" s="91"/>
    </row>
    <row r="100" spans="1:27" x14ac:dyDescent="0.3">
      <c r="A100" s="50"/>
      <c r="B100" s="50"/>
      <c r="C100" s="50"/>
      <c r="D100" s="50"/>
      <c r="E100" s="50"/>
      <c r="F100" s="50" t="s">
        <v>145</v>
      </c>
      <c r="G100" s="51"/>
      <c r="H100" s="51"/>
      <c r="I100" s="51"/>
      <c r="J100" s="51"/>
      <c r="K100" s="51">
        <v>0</v>
      </c>
      <c r="L100" s="51">
        <v>0</v>
      </c>
      <c r="M100" s="51">
        <v>0</v>
      </c>
      <c r="N100" s="51">
        <v>0</v>
      </c>
      <c r="O100" s="51">
        <v>837.34</v>
      </c>
      <c r="P100" s="51">
        <v>0</v>
      </c>
      <c r="Q100" s="51">
        <v>0</v>
      </c>
      <c r="R100" s="51">
        <v>0</v>
      </c>
      <c r="S100" s="51">
        <v>0</v>
      </c>
      <c r="T100" s="51">
        <v>0</v>
      </c>
      <c r="U100" s="51">
        <v>0</v>
      </c>
      <c r="V100" s="51">
        <v>1850</v>
      </c>
      <c r="W100" s="51"/>
      <c r="X100" s="84">
        <f t="shared" si="17"/>
        <v>2687.34</v>
      </c>
      <c r="Y100" s="84">
        <v>1500</v>
      </c>
      <c r="Z100" s="84">
        <v>2000</v>
      </c>
      <c r="AA100" s="91" t="s">
        <v>265</v>
      </c>
    </row>
    <row r="101" spans="1:27" x14ac:dyDescent="0.3">
      <c r="A101" s="50"/>
      <c r="B101" s="50"/>
      <c r="C101" s="50"/>
      <c r="D101" s="50"/>
      <c r="E101" s="50"/>
      <c r="F101" s="50" t="s">
        <v>146</v>
      </c>
      <c r="G101" s="51"/>
      <c r="H101" s="51"/>
      <c r="I101" s="51"/>
      <c r="J101" s="51"/>
      <c r="K101" s="51">
        <v>2.99</v>
      </c>
      <c r="L101" s="51">
        <v>488.86</v>
      </c>
      <c r="M101" s="51">
        <v>346.22</v>
      </c>
      <c r="N101" s="51">
        <v>418.45</v>
      </c>
      <c r="O101" s="51">
        <v>349.26</v>
      </c>
      <c r="P101" s="51">
        <v>350.07</v>
      </c>
      <c r="Q101" s="51">
        <v>620.41999999999996</v>
      </c>
      <c r="R101" s="51">
        <v>349.84</v>
      </c>
      <c r="S101" s="51">
        <v>350.02</v>
      </c>
      <c r="T101" s="51">
        <v>496.21</v>
      </c>
      <c r="U101" s="51">
        <v>887.43</v>
      </c>
      <c r="V101" s="51">
        <v>361.82</v>
      </c>
      <c r="W101" s="51"/>
      <c r="X101" s="84">
        <f t="shared" si="17"/>
        <v>5021.59</v>
      </c>
      <c r="Y101" s="84">
        <v>7000</v>
      </c>
      <c r="Z101" s="84">
        <v>7000</v>
      </c>
      <c r="AA101" s="91"/>
    </row>
    <row r="102" spans="1:27" x14ac:dyDescent="0.3">
      <c r="A102" s="50"/>
      <c r="B102" s="50"/>
      <c r="C102" s="50"/>
      <c r="D102" s="50"/>
      <c r="E102" s="50"/>
      <c r="F102" s="50" t="s">
        <v>147</v>
      </c>
      <c r="G102" s="51"/>
      <c r="H102" s="51"/>
      <c r="I102" s="51"/>
      <c r="J102" s="51"/>
      <c r="K102" s="51">
        <v>0</v>
      </c>
      <c r="L102" s="51">
        <v>0</v>
      </c>
      <c r="M102" s="51">
        <v>0</v>
      </c>
      <c r="N102" s="51">
        <v>0</v>
      </c>
      <c r="O102" s="51">
        <v>0</v>
      </c>
      <c r="P102" s="51">
        <v>0</v>
      </c>
      <c r="Q102" s="51">
        <v>0</v>
      </c>
      <c r="R102" s="51">
        <v>0</v>
      </c>
      <c r="S102" s="51">
        <v>0</v>
      </c>
      <c r="T102" s="51">
        <v>0</v>
      </c>
      <c r="U102" s="51">
        <v>0</v>
      </c>
      <c r="V102" s="51">
        <v>0</v>
      </c>
      <c r="W102" s="51"/>
      <c r="X102" s="84">
        <f t="shared" si="17"/>
        <v>0</v>
      </c>
      <c r="Y102" s="84">
        <v>1200</v>
      </c>
      <c r="Z102" s="84">
        <v>0</v>
      </c>
      <c r="AA102" s="91" t="s">
        <v>254</v>
      </c>
    </row>
    <row r="103" spans="1:27" x14ac:dyDescent="0.3">
      <c r="A103" s="50"/>
      <c r="B103" s="50"/>
      <c r="C103" s="50"/>
      <c r="D103" s="50"/>
      <c r="E103" s="50"/>
      <c r="F103" s="50" t="s">
        <v>148</v>
      </c>
      <c r="G103" s="51"/>
      <c r="H103" s="51"/>
      <c r="I103" s="51"/>
      <c r="J103" s="51"/>
      <c r="K103" s="51">
        <v>195.95</v>
      </c>
      <c r="L103" s="51">
        <v>275.38</v>
      </c>
      <c r="M103" s="51">
        <v>60.79</v>
      </c>
      <c r="N103" s="51">
        <v>107.39</v>
      </c>
      <c r="O103" s="51">
        <v>191.56</v>
      </c>
      <c r="P103" s="51">
        <v>69.58</v>
      </c>
      <c r="Q103" s="51">
        <v>0</v>
      </c>
      <c r="R103" s="51">
        <v>89.08</v>
      </c>
      <c r="S103" s="51">
        <v>113.48</v>
      </c>
      <c r="T103" s="51">
        <v>162.65</v>
      </c>
      <c r="U103" s="51">
        <v>59.88</v>
      </c>
      <c r="V103" s="51">
        <v>17.399999999999999</v>
      </c>
      <c r="W103" s="51"/>
      <c r="X103" s="84">
        <f t="shared" si="17"/>
        <v>1343.14</v>
      </c>
      <c r="Y103" s="84">
        <v>3000</v>
      </c>
      <c r="Z103" s="84">
        <v>3000</v>
      </c>
      <c r="AA103" s="91"/>
    </row>
    <row r="104" spans="1:27" x14ac:dyDescent="0.3">
      <c r="A104" s="50"/>
      <c r="B104" s="50"/>
      <c r="C104" s="50"/>
      <c r="D104" s="50"/>
      <c r="E104" s="50"/>
      <c r="F104" s="50" t="s">
        <v>149</v>
      </c>
      <c r="G104" s="51"/>
      <c r="H104" s="51"/>
      <c r="I104" s="51"/>
      <c r="J104" s="51"/>
      <c r="K104" s="51">
        <v>110</v>
      </c>
      <c r="L104" s="51">
        <v>0</v>
      </c>
      <c r="M104" s="51">
        <v>136.35</v>
      </c>
      <c r="N104" s="51">
        <v>0</v>
      </c>
      <c r="O104" s="51">
        <v>0</v>
      </c>
      <c r="P104" s="51">
        <v>0</v>
      </c>
      <c r="Q104" s="51">
        <v>220</v>
      </c>
      <c r="R104" s="51">
        <v>0</v>
      </c>
      <c r="S104" s="51">
        <v>0</v>
      </c>
      <c r="T104" s="51">
        <v>44.39</v>
      </c>
      <c r="U104" s="51">
        <v>0</v>
      </c>
      <c r="V104" s="51">
        <v>240</v>
      </c>
      <c r="W104" s="51"/>
      <c r="X104" s="84">
        <f t="shared" si="17"/>
        <v>750.74</v>
      </c>
      <c r="Y104" s="84">
        <v>1000</v>
      </c>
      <c r="Z104" s="84">
        <v>1000</v>
      </c>
      <c r="AA104" s="91"/>
    </row>
    <row r="105" spans="1:27" x14ac:dyDescent="0.3">
      <c r="A105" s="50"/>
      <c r="B105" s="50"/>
      <c r="C105" s="50"/>
      <c r="D105" s="50"/>
      <c r="E105" s="50"/>
      <c r="F105" s="50" t="s">
        <v>150</v>
      </c>
      <c r="G105" s="51"/>
      <c r="H105" s="51"/>
      <c r="I105" s="51"/>
      <c r="J105" s="51"/>
      <c r="K105" s="51">
        <v>42.34</v>
      </c>
      <c r="L105" s="51">
        <v>0</v>
      </c>
      <c r="M105" s="51">
        <v>0</v>
      </c>
      <c r="N105" s="51">
        <v>0</v>
      </c>
      <c r="O105" s="51">
        <v>0</v>
      </c>
      <c r="P105" s="51">
        <v>0</v>
      </c>
      <c r="Q105" s="51">
        <v>0</v>
      </c>
      <c r="R105" s="51">
        <v>0</v>
      </c>
      <c r="S105" s="51">
        <v>0</v>
      </c>
      <c r="T105" s="51">
        <v>195.72</v>
      </c>
      <c r="U105" s="51">
        <v>570.48</v>
      </c>
      <c r="V105" s="51">
        <v>2.99</v>
      </c>
      <c r="W105" s="51"/>
      <c r="X105" s="84">
        <f t="shared" si="17"/>
        <v>811.53</v>
      </c>
      <c r="Y105" s="84">
        <v>4000</v>
      </c>
      <c r="Z105" s="84">
        <v>2500</v>
      </c>
      <c r="AA105" s="91"/>
    </row>
    <row r="106" spans="1:27" x14ac:dyDescent="0.3">
      <c r="A106" s="50"/>
      <c r="B106" s="50"/>
      <c r="C106" s="50"/>
      <c r="D106" s="50"/>
      <c r="E106" s="50"/>
      <c r="F106" s="50" t="s">
        <v>237</v>
      </c>
      <c r="G106" s="51"/>
      <c r="H106" s="51"/>
      <c r="I106" s="51"/>
      <c r="J106" s="51"/>
      <c r="K106" s="51">
        <v>0</v>
      </c>
      <c r="L106" s="51">
        <v>22.04</v>
      </c>
      <c r="M106" s="51">
        <v>0</v>
      </c>
      <c r="N106" s="51">
        <v>0</v>
      </c>
      <c r="O106" s="51">
        <v>0</v>
      </c>
      <c r="P106" s="51">
        <v>0</v>
      </c>
      <c r="Q106" s="51">
        <v>0</v>
      </c>
      <c r="R106" s="51">
        <v>0</v>
      </c>
      <c r="S106" s="51">
        <v>0</v>
      </c>
      <c r="T106" s="51">
        <v>0</v>
      </c>
      <c r="U106" s="51">
        <v>0</v>
      </c>
      <c r="V106" s="51">
        <v>0</v>
      </c>
      <c r="W106" s="51"/>
      <c r="X106" s="84">
        <f t="shared" si="17"/>
        <v>22.04</v>
      </c>
      <c r="Y106" s="84">
        <v>0</v>
      </c>
      <c r="Z106" s="84">
        <v>2400</v>
      </c>
      <c r="AA106" s="91" t="s">
        <v>255</v>
      </c>
    </row>
    <row r="107" spans="1:27" x14ac:dyDescent="0.3">
      <c r="A107" s="50"/>
      <c r="B107" s="50"/>
      <c r="C107" s="50"/>
      <c r="D107" s="50"/>
      <c r="E107" s="50"/>
      <c r="F107" s="50" t="s">
        <v>151</v>
      </c>
      <c r="G107" s="51"/>
      <c r="H107" s="51"/>
      <c r="I107" s="51"/>
      <c r="J107" s="51"/>
      <c r="K107" s="51">
        <v>116</v>
      </c>
      <c r="L107" s="51">
        <v>116</v>
      </c>
      <c r="M107" s="51">
        <v>241</v>
      </c>
      <c r="N107" s="51">
        <v>0</v>
      </c>
      <c r="O107" s="51">
        <v>115</v>
      </c>
      <c r="P107" s="51">
        <v>115</v>
      </c>
      <c r="Q107" s="51">
        <v>115</v>
      </c>
      <c r="R107" s="51">
        <v>230</v>
      </c>
      <c r="S107" s="51">
        <v>0</v>
      </c>
      <c r="T107" s="51">
        <v>115</v>
      </c>
      <c r="U107" s="51">
        <v>116</v>
      </c>
      <c r="V107" s="51">
        <v>116</v>
      </c>
      <c r="W107" s="51"/>
      <c r="X107" s="84">
        <f t="shared" si="17"/>
        <v>1395</v>
      </c>
      <c r="Y107" s="84">
        <v>1500</v>
      </c>
      <c r="Z107" s="84">
        <v>1400</v>
      </c>
      <c r="AA107" s="91"/>
    </row>
    <row r="108" spans="1:27" x14ac:dyDescent="0.3">
      <c r="A108" s="50"/>
      <c r="B108" s="50"/>
      <c r="C108" s="50"/>
      <c r="D108" s="50"/>
      <c r="E108" s="50"/>
      <c r="F108" s="50" t="s">
        <v>152</v>
      </c>
      <c r="G108" s="51"/>
      <c r="H108" s="51"/>
      <c r="I108" s="51"/>
      <c r="J108" s="51"/>
      <c r="K108" s="51">
        <v>278.04000000000002</v>
      </c>
      <c r="L108" s="51">
        <v>270.92</v>
      </c>
      <c r="M108" s="51">
        <v>259.54000000000002</v>
      </c>
      <c r="N108" s="51">
        <v>435.49</v>
      </c>
      <c r="O108" s="51">
        <v>221.98</v>
      </c>
      <c r="P108" s="51">
        <v>279.07</v>
      </c>
      <c r="Q108" s="51">
        <v>425.18</v>
      </c>
      <c r="R108" s="51">
        <v>276.11</v>
      </c>
      <c r="S108" s="51">
        <v>276.11</v>
      </c>
      <c r="T108" s="51">
        <v>463.17</v>
      </c>
      <c r="U108" s="51">
        <v>370.92</v>
      </c>
      <c r="V108" s="51">
        <v>400.19</v>
      </c>
      <c r="W108" s="51"/>
      <c r="X108" s="84">
        <f t="shared" si="17"/>
        <v>3956.72</v>
      </c>
      <c r="Y108" s="84">
        <v>4200</v>
      </c>
      <c r="Z108" s="84">
        <v>4100</v>
      </c>
      <c r="AA108" s="91"/>
    </row>
    <row r="109" spans="1:27" x14ac:dyDescent="0.3">
      <c r="A109" s="50"/>
      <c r="B109" s="50"/>
      <c r="C109" s="50"/>
      <c r="D109" s="50"/>
      <c r="E109" s="50"/>
      <c r="F109" s="50" t="s">
        <v>153</v>
      </c>
      <c r="G109" s="51"/>
      <c r="H109" s="51"/>
      <c r="I109" s="51"/>
      <c r="J109" s="51"/>
      <c r="K109" s="51">
        <v>0</v>
      </c>
      <c r="L109" s="51">
        <v>8240</v>
      </c>
      <c r="M109" s="51">
        <v>2060</v>
      </c>
      <c r="N109" s="51">
        <v>0</v>
      </c>
      <c r="O109" s="51">
        <v>0</v>
      </c>
      <c r="P109" s="51">
        <v>0</v>
      </c>
      <c r="Q109" s="51">
        <v>0</v>
      </c>
      <c r="R109" s="51">
        <v>0</v>
      </c>
      <c r="S109" s="51">
        <v>0</v>
      </c>
      <c r="T109" s="51">
        <v>0</v>
      </c>
      <c r="U109" s="51">
        <v>0</v>
      </c>
      <c r="V109" s="51">
        <v>0</v>
      </c>
      <c r="W109" s="51"/>
      <c r="X109" s="84">
        <f t="shared" si="17"/>
        <v>10300</v>
      </c>
      <c r="Y109" s="84">
        <v>12000</v>
      </c>
      <c r="Z109" s="84">
        <v>11000</v>
      </c>
      <c r="AA109" s="91"/>
    </row>
    <row r="110" spans="1:27" x14ac:dyDescent="0.3">
      <c r="A110" s="50"/>
      <c r="B110" s="50"/>
      <c r="C110" s="50"/>
      <c r="D110" s="50"/>
      <c r="E110" s="50"/>
      <c r="F110" s="50" t="s">
        <v>154</v>
      </c>
      <c r="G110" s="51"/>
      <c r="H110" s="51"/>
      <c r="I110" s="51"/>
      <c r="J110" s="51"/>
      <c r="K110" s="51">
        <v>1023.75</v>
      </c>
      <c r="L110" s="51">
        <v>1102.5</v>
      </c>
      <c r="M110" s="51">
        <v>1155</v>
      </c>
      <c r="N110" s="51">
        <v>551.25</v>
      </c>
      <c r="O110" s="51">
        <v>813.75</v>
      </c>
      <c r="P110" s="51">
        <v>341.25</v>
      </c>
      <c r="Q110" s="51">
        <v>446.25</v>
      </c>
      <c r="R110" s="51">
        <v>632.5</v>
      </c>
      <c r="S110" s="51">
        <v>797.5</v>
      </c>
      <c r="T110" s="51">
        <v>972.9</v>
      </c>
      <c r="U110" s="51">
        <v>813.75</v>
      </c>
      <c r="V110" s="51">
        <v>971.25</v>
      </c>
      <c r="W110" s="51"/>
      <c r="X110" s="84">
        <f t="shared" si="17"/>
        <v>9621.65</v>
      </c>
      <c r="Y110" s="84">
        <v>8500</v>
      </c>
      <c r="Z110" s="84">
        <v>9500</v>
      </c>
      <c r="AA110" s="91" t="s">
        <v>254</v>
      </c>
    </row>
    <row r="111" spans="1:27" x14ac:dyDescent="0.3">
      <c r="A111" s="50"/>
      <c r="B111" s="50"/>
      <c r="C111" s="50"/>
      <c r="D111" s="50"/>
      <c r="E111" s="50"/>
      <c r="F111" s="50" t="s">
        <v>203</v>
      </c>
      <c r="G111" s="51"/>
      <c r="H111" s="51"/>
      <c r="I111" s="51"/>
      <c r="J111" s="51"/>
      <c r="K111" s="51">
        <v>0</v>
      </c>
      <c r="L111" s="51">
        <v>0</v>
      </c>
      <c r="M111" s="51">
        <v>0</v>
      </c>
      <c r="N111" s="51">
        <v>0</v>
      </c>
      <c r="O111" s="51">
        <v>0</v>
      </c>
      <c r="P111" s="51">
        <v>0</v>
      </c>
      <c r="Q111" s="51">
        <v>0</v>
      </c>
      <c r="R111" s="51">
        <v>0</v>
      </c>
      <c r="S111" s="51">
        <v>0</v>
      </c>
      <c r="T111" s="51">
        <v>0</v>
      </c>
      <c r="U111" s="51">
        <v>0</v>
      </c>
      <c r="V111" s="51">
        <v>0</v>
      </c>
      <c r="W111" s="51"/>
      <c r="X111" s="84">
        <f t="shared" si="17"/>
        <v>0</v>
      </c>
      <c r="Y111" s="84">
        <v>9000</v>
      </c>
      <c r="Z111" s="84">
        <v>9000</v>
      </c>
      <c r="AA111" s="91"/>
    </row>
    <row r="112" spans="1:27" x14ac:dyDescent="0.3">
      <c r="A112" s="50"/>
      <c r="B112" s="50"/>
      <c r="C112" s="50"/>
      <c r="D112" s="50"/>
      <c r="E112" s="50"/>
      <c r="F112" s="50" t="s">
        <v>238</v>
      </c>
      <c r="G112" s="51"/>
      <c r="H112" s="51"/>
      <c r="I112" s="51"/>
      <c r="J112" s="51"/>
      <c r="K112" s="51">
        <v>0</v>
      </c>
      <c r="L112" s="51">
        <v>0</v>
      </c>
      <c r="M112" s="51">
        <v>0</v>
      </c>
      <c r="N112" s="51">
        <v>0</v>
      </c>
      <c r="O112" s="51">
        <v>0</v>
      </c>
      <c r="P112" s="51">
        <v>0</v>
      </c>
      <c r="Q112" s="51">
        <v>375</v>
      </c>
      <c r="R112" s="51">
        <v>0</v>
      </c>
      <c r="S112" s="51">
        <v>0</v>
      </c>
      <c r="T112" s="51">
        <v>0</v>
      </c>
      <c r="U112" s="51">
        <v>0</v>
      </c>
      <c r="V112" s="51">
        <v>0</v>
      </c>
      <c r="W112" s="51"/>
      <c r="X112" s="84">
        <f t="shared" si="17"/>
        <v>375</v>
      </c>
      <c r="Y112" s="84">
        <v>200</v>
      </c>
      <c r="Z112" s="84">
        <v>400</v>
      </c>
      <c r="AA112" s="91" t="s">
        <v>256</v>
      </c>
    </row>
    <row r="113" spans="1:27" x14ac:dyDescent="0.3">
      <c r="A113" s="50"/>
      <c r="B113" s="50"/>
      <c r="C113" s="50"/>
      <c r="D113" s="50"/>
      <c r="E113" s="50"/>
      <c r="F113" s="50" t="s">
        <v>155</v>
      </c>
      <c r="G113" s="51"/>
      <c r="H113" s="51"/>
      <c r="I113" s="51"/>
      <c r="J113" s="51"/>
      <c r="K113" s="51">
        <v>540</v>
      </c>
      <c r="L113" s="51">
        <v>60</v>
      </c>
      <c r="M113" s="51">
        <v>0</v>
      </c>
      <c r="N113" s="51">
        <v>0</v>
      </c>
      <c r="O113" s="51">
        <v>650</v>
      </c>
      <c r="P113" s="51">
        <v>1360</v>
      </c>
      <c r="Q113" s="51">
        <v>170</v>
      </c>
      <c r="R113" s="51">
        <v>60</v>
      </c>
      <c r="S113" s="51">
        <v>1700</v>
      </c>
      <c r="T113" s="51">
        <v>0</v>
      </c>
      <c r="U113" s="51">
        <v>1245</v>
      </c>
      <c r="V113" s="51">
        <v>1215</v>
      </c>
      <c r="W113" s="51"/>
      <c r="X113" s="84">
        <f t="shared" si="17"/>
        <v>7000</v>
      </c>
      <c r="Y113" s="84">
        <v>30000</v>
      </c>
      <c r="Z113" s="84">
        <v>30000</v>
      </c>
      <c r="AA113" s="91" t="s">
        <v>257</v>
      </c>
    </row>
    <row r="114" spans="1:27" x14ac:dyDescent="0.3">
      <c r="A114" s="50"/>
      <c r="B114" s="50"/>
      <c r="C114" s="50"/>
      <c r="D114" s="50"/>
      <c r="E114" s="50"/>
      <c r="F114" s="50" t="s">
        <v>156</v>
      </c>
      <c r="G114" s="51"/>
      <c r="H114" s="51"/>
      <c r="I114" s="51"/>
      <c r="J114" s="51"/>
      <c r="K114" s="51">
        <v>445.33</v>
      </c>
      <c r="L114" s="51">
        <v>445.33</v>
      </c>
      <c r="M114" s="51">
        <v>445.33</v>
      </c>
      <c r="N114" s="51">
        <v>365.4</v>
      </c>
      <c r="O114" s="51">
        <v>365.4</v>
      </c>
      <c r="P114" s="51">
        <v>365.4</v>
      </c>
      <c r="Q114" s="51">
        <v>445.33</v>
      </c>
      <c r="R114" s="51">
        <v>445.33</v>
      </c>
      <c r="S114" s="51">
        <v>445.33</v>
      </c>
      <c r="T114" s="51">
        <v>445.33</v>
      </c>
      <c r="U114" s="51">
        <v>445.33</v>
      </c>
      <c r="V114" s="51">
        <v>445.33</v>
      </c>
      <c r="W114" s="51"/>
      <c r="X114" s="84">
        <f t="shared" si="17"/>
        <v>5104.17</v>
      </c>
      <c r="Y114" s="84">
        <v>5400</v>
      </c>
      <c r="Z114" s="84">
        <v>5400</v>
      </c>
      <c r="AA114" s="91"/>
    </row>
    <row r="115" spans="1:27" x14ac:dyDescent="0.3">
      <c r="A115" s="50"/>
      <c r="B115" s="50"/>
      <c r="C115" s="50"/>
      <c r="D115" s="50"/>
      <c r="E115" s="50"/>
      <c r="F115" s="50" t="s">
        <v>157</v>
      </c>
      <c r="G115" s="51"/>
      <c r="H115" s="51"/>
      <c r="I115" s="51"/>
      <c r="J115" s="51"/>
      <c r="K115" s="51">
        <v>0</v>
      </c>
      <c r="L115" s="51">
        <v>0</v>
      </c>
      <c r="M115" s="51">
        <v>384</v>
      </c>
      <c r="N115" s="51">
        <v>0</v>
      </c>
      <c r="O115" s="51">
        <v>469.18</v>
      </c>
      <c r="P115" s="51">
        <v>103.23</v>
      </c>
      <c r="Q115" s="51">
        <v>0</v>
      </c>
      <c r="R115" s="51">
        <v>0</v>
      </c>
      <c r="S115" s="51">
        <v>0</v>
      </c>
      <c r="T115" s="51">
        <v>0</v>
      </c>
      <c r="U115" s="51">
        <v>0</v>
      </c>
      <c r="V115" s="51">
        <v>0</v>
      </c>
      <c r="W115" s="51"/>
      <c r="X115" s="84">
        <f t="shared" si="17"/>
        <v>956.41</v>
      </c>
      <c r="Y115" s="84">
        <v>1800</v>
      </c>
      <c r="Z115" s="84">
        <v>1800</v>
      </c>
      <c r="AA115" s="91"/>
    </row>
    <row r="116" spans="1:27" x14ac:dyDescent="0.3">
      <c r="A116" s="50"/>
      <c r="B116" s="50"/>
      <c r="C116" s="50"/>
      <c r="D116" s="50"/>
      <c r="E116" s="50"/>
      <c r="F116" s="50" t="s">
        <v>244</v>
      </c>
      <c r="G116" s="51"/>
      <c r="H116" s="51"/>
      <c r="I116" s="51"/>
      <c r="J116" s="51"/>
      <c r="K116" s="51">
        <v>0</v>
      </c>
      <c r="L116" s="51">
        <v>0</v>
      </c>
      <c r="M116" s="51">
        <v>0</v>
      </c>
      <c r="N116" s="51">
        <v>0</v>
      </c>
      <c r="O116" s="51">
        <v>0</v>
      </c>
      <c r="P116" s="51">
        <v>0</v>
      </c>
      <c r="Q116" s="51">
        <v>0</v>
      </c>
      <c r="R116" s="51">
        <v>0</v>
      </c>
      <c r="S116" s="51">
        <v>0</v>
      </c>
      <c r="T116" s="51">
        <v>0</v>
      </c>
      <c r="U116" s="51">
        <v>0</v>
      </c>
      <c r="V116" s="51">
        <v>0</v>
      </c>
      <c r="W116" s="51"/>
      <c r="X116" s="84">
        <f t="shared" si="17"/>
        <v>0</v>
      </c>
      <c r="Y116" s="84">
        <v>250</v>
      </c>
      <c r="Z116" s="84">
        <v>300</v>
      </c>
      <c r="AA116" s="91"/>
    </row>
    <row r="117" spans="1:27" x14ac:dyDescent="0.3">
      <c r="A117" s="50"/>
      <c r="B117" s="50"/>
      <c r="C117" s="50"/>
      <c r="D117" s="50"/>
      <c r="E117" s="50"/>
      <c r="F117" s="50" t="s">
        <v>158</v>
      </c>
      <c r="G117" s="51"/>
      <c r="H117" s="51"/>
      <c r="I117" s="51"/>
      <c r="J117" s="51"/>
      <c r="K117" s="51">
        <v>0</v>
      </c>
      <c r="L117" s="51">
        <v>0</v>
      </c>
      <c r="M117" s="51">
        <v>0</v>
      </c>
      <c r="N117" s="51">
        <v>0</v>
      </c>
      <c r="O117" s="51">
        <v>0</v>
      </c>
      <c r="P117" s="51">
        <v>0</v>
      </c>
      <c r="Q117" s="51">
        <v>0</v>
      </c>
      <c r="R117" s="51">
        <v>0</v>
      </c>
      <c r="S117" s="51">
        <v>0</v>
      </c>
      <c r="T117" s="51">
        <v>0</v>
      </c>
      <c r="U117" s="51">
        <v>63</v>
      </c>
      <c r="V117" s="51">
        <v>0</v>
      </c>
      <c r="W117" s="51"/>
      <c r="X117" s="84">
        <f t="shared" si="17"/>
        <v>63</v>
      </c>
      <c r="Y117" s="84">
        <v>2500</v>
      </c>
      <c r="Z117" s="84">
        <v>2500</v>
      </c>
      <c r="AA117" s="91"/>
    </row>
    <row r="118" spans="1:27" x14ac:dyDescent="0.3">
      <c r="A118" s="50"/>
      <c r="B118" s="50"/>
      <c r="C118" s="50"/>
      <c r="D118" s="50"/>
      <c r="E118" s="50"/>
      <c r="F118" s="50" t="s">
        <v>159</v>
      </c>
      <c r="G118" s="51"/>
      <c r="H118" s="51"/>
      <c r="I118" s="51"/>
      <c r="J118" s="51"/>
      <c r="K118" s="51">
        <v>0</v>
      </c>
      <c r="L118" s="51">
        <v>378</v>
      </c>
      <c r="M118" s="51">
        <v>425</v>
      </c>
      <c r="N118" s="51">
        <v>0</v>
      </c>
      <c r="O118" s="51">
        <v>100</v>
      </c>
      <c r="P118" s="51">
        <v>0</v>
      </c>
      <c r="Q118" s="51">
        <v>99</v>
      </c>
      <c r="R118" s="51">
        <v>-100</v>
      </c>
      <c r="S118" s="51">
        <v>0</v>
      </c>
      <c r="T118" s="51">
        <v>0</v>
      </c>
      <c r="U118" s="51">
        <v>0</v>
      </c>
      <c r="V118" s="51">
        <v>0</v>
      </c>
      <c r="W118" s="51"/>
      <c r="X118" s="84">
        <f t="shared" si="17"/>
        <v>902</v>
      </c>
      <c r="Y118" s="84">
        <v>30000</v>
      </c>
      <c r="Z118" s="84">
        <v>30000</v>
      </c>
      <c r="AA118" s="91" t="s">
        <v>257</v>
      </c>
    </row>
    <row r="119" spans="1:27" x14ac:dyDescent="0.3">
      <c r="A119" s="50"/>
      <c r="B119" s="50"/>
      <c r="C119" s="50"/>
      <c r="D119" s="50"/>
      <c r="E119" s="50"/>
      <c r="F119" s="50" t="s">
        <v>160</v>
      </c>
      <c r="G119" s="51"/>
      <c r="H119" s="51"/>
      <c r="I119" s="51"/>
      <c r="J119" s="51"/>
      <c r="K119" s="51">
        <v>0</v>
      </c>
      <c r="L119" s="51">
        <v>75.34</v>
      </c>
      <c r="M119" s="51">
        <v>66.03</v>
      </c>
      <c r="N119" s="51">
        <v>100.89</v>
      </c>
      <c r="O119" s="51">
        <v>0</v>
      </c>
      <c r="P119" s="51">
        <v>0</v>
      </c>
      <c r="Q119" s="51">
        <v>43.21</v>
      </c>
      <c r="R119" s="51">
        <v>147.96</v>
      </c>
      <c r="S119" s="51">
        <v>64.540000000000006</v>
      </c>
      <c r="T119" s="51">
        <v>0</v>
      </c>
      <c r="U119" s="51">
        <v>0</v>
      </c>
      <c r="V119" s="51">
        <v>45.66</v>
      </c>
      <c r="W119" s="51"/>
      <c r="X119" s="84">
        <f t="shared" si="17"/>
        <v>543.63</v>
      </c>
      <c r="Y119" s="84">
        <v>2000</v>
      </c>
      <c r="Z119" s="84">
        <v>2000</v>
      </c>
      <c r="AA119" s="91"/>
    </row>
    <row r="120" spans="1:27" x14ac:dyDescent="0.3">
      <c r="A120" s="50"/>
      <c r="B120" s="50"/>
      <c r="C120" s="50"/>
      <c r="D120" s="50"/>
      <c r="E120" s="50"/>
      <c r="F120" s="50" t="s">
        <v>161</v>
      </c>
      <c r="G120" s="51"/>
      <c r="H120" s="51"/>
      <c r="I120" s="51"/>
      <c r="J120" s="51"/>
      <c r="K120" s="51">
        <v>0</v>
      </c>
      <c r="L120" s="51">
        <v>0</v>
      </c>
      <c r="M120" s="51">
        <v>0</v>
      </c>
      <c r="N120" s="51">
        <v>0</v>
      </c>
      <c r="O120" s="51">
        <v>0</v>
      </c>
      <c r="P120" s="51">
        <v>275.2</v>
      </c>
      <c r="Q120" s="51">
        <v>0</v>
      </c>
      <c r="R120" s="51">
        <v>0</v>
      </c>
      <c r="S120" s="51">
        <v>0</v>
      </c>
      <c r="T120" s="51">
        <v>0</v>
      </c>
      <c r="U120" s="51">
        <v>0</v>
      </c>
      <c r="V120" s="51">
        <v>0</v>
      </c>
      <c r="W120" s="51"/>
      <c r="X120" s="84">
        <f t="shared" si="17"/>
        <v>275.2</v>
      </c>
      <c r="Y120" s="84">
        <v>5000</v>
      </c>
      <c r="Z120" s="84">
        <v>5000</v>
      </c>
      <c r="AA120" s="91"/>
    </row>
    <row r="121" spans="1:27" x14ac:dyDescent="0.3">
      <c r="A121" s="50"/>
      <c r="B121" s="50"/>
      <c r="C121" s="50"/>
      <c r="D121" s="50"/>
      <c r="E121" s="50"/>
      <c r="F121" s="50" t="s">
        <v>162</v>
      </c>
      <c r="G121" s="51"/>
      <c r="H121" s="51"/>
      <c r="I121" s="51"/>
      <c r="J121" s="51"/>
      <c r="K121" s="51">
        <v>66.88</v>
      </c>
      <c r="L121" s="51">
        <v>157.94</v>
      </c>
      <c r="M121" s="51">
        <v>166.05</v>
      </c>
      <c r="N121" s="51">
        <v>0</v>
      </c>
      <c r="O121" s="51">
        <v>0</v>
      </c>
      <c r="P121" s="51">
        <v>0</v>
      </c>
      <c r="Q121" s="51">
        <v>0</v>
      </c>
      <c r="R121" s="51">
        <v>0</v>
      </c>
      <c r="S121" s="51">
        <v>248.76</v>
      </c>
      <c r="T121" s="51">
        <v>0</v>
      </c>
      <c r="U121" s="51">
        <v>127.06</v>
      </c>
      <c r="V121" s="51">
        <v>76.099999999999994</v>
      </c>
      <c r="W121" s="51"/>
      <c r="X121" s="84">
        <f t="shared" si="17"/>
        <v>842.79</v>
      </c>
      <c r="Y121" s="84">
        <v>2500</v>
      </c>
      <c r="Z121" s="84">
        <v>2500</v>
      </c>
      <c r="AA121" s="91"/>
    </row>
    <row r="122" spans="1:27" x14ac:dyDescent="0.3">
      <c r="A122" s="50"/>
      <c r="B122" s="50"/>
      <c r="C122" s="50"/>
      <c r="D122" s="50"/>
      <c r="E122" s="50"/>
      <c r="F122" s="50" t="s">
        <v>163</v>
      </c>
      <c r="G122" s="51"/>
      <c r="H122" s="51"/>
      <c r="I122" s="51"/>
      <c r="J122" s="51"/>
      <c r="K122" s="51">
        <v>50</v>
      </c>
      <c r="L122" s="51">
        <v>50</v>
      </c>
      <c r="M122" s="51">
        <v>0</v>
      </c>
      <c r="N122" s="51">
        <v>0</v>
      </c>
      <c r="O122" s="51">
        <v>150</v>
      </c>
      <c r="P122" s="51">
        <v>100</v>
      </c>
      <c r="Q122" s="51">
        <v>50</v>
      </c>
      <c r="R122" s="51">
        <v>0</v>
      </c>
      <c r="S122" s="51">
        <v>0</v>
      </c>
      <c r="T122" s="51">
        <v>50</v>
      </c>
      <c r="U122" s="51">
        <v>50</v>
      </c>
      <c r="V122" s="51">
        <v>50</v>
      </c>
      <c r="W122" s="51"/>
      <c r="X122" s="84">
        <f t="shared" si="17"/>
        <v>550</v>
      </c>
      <c r="Y122" s="84">
        <v>800</v>
      </c>
      <c r="Z122" s="84">
        <v>800</v>
      </c>
      <c r="AA122" s="91"/>
    </row>
    <row r="123" spans="1:27" ht="15" thickBot="1" x14ac:dyDescent="0.35">
      <c r="A123" s="50"/>
      <c r="B123" s="50"/>
      <c r="C123" s="50"/>
      <c r="D123" s="50"/>
      <c r="E123" s="50"/>
      <c r="F123" s="50" t="s">
        <v>164</v>
      </c>
      <c r="G123" s="52"/>
      <c r="H123" s="52"/>
      <c r="I123" s="52"/>
      <c r="J123" s="52"/>
      <c r="K123" s="52">
        <v>135.31</v>
      </c>
      <c r="L123" s="52">
        <v>0</v>
      </c>
      <c r="M123" s="52">
        <v>93.71</v>
      </c>
      <c r="N123" s="52">
        <v>72.73</v>
      </c>
      <c r="O123" s="52">
        <v>304.77999999999997</v>
      </c>
      <c r="P123" s="52">
        <v>41.26</v>
      </c>
      <c r="Q123" s="52">
        <v>24.99</v>
      </c>
      <c r="R123" s="52">
        <v>87.21</v>
      </c>
      <c r="S123" s="52">
        <v>51.92</v>
      </c>
      <c r="T123" s="52">
        <v>91.27</v>
      </c>
      <c r="U123" s="52">
        <v>51.85</v>
      </c>
      <c r="V123" s="52">
        <v>209.36</v>
      </c>
      <c r="W123" s="52"/>
      <c r="X123" s="86">
        <f t="shared" si="17"/>
        <v>1164.3900000000001</v>
      </c>
      <c r="Y123" s="86">
        <v>1600</v>
      </c>
      <c r="Z123" s="86">
        <v>1600</v>
      </c>
      <c r="AA123" s="92"/>
    </row>
    <row r="124" spans="1:27" x14ac:dyDescent="0.3">
      <c r="A124" s="50"/>
      <c r="B124" s="50"/>
      <c r="C124" s="50"/>
      <c r="D124" s="50"/>
      <c r="E124" s="50" t="s">
        <v>165</v>
      </c>
      <c r="F124" s="50"/>
      <c r="G124" s="51"/>
      <c r="H124" s="51"/>
      <c r="I124" s="51"/>
      <c r="J124" s="51"/>
      <c r="K124" s="51">
        <f t="shared" ref="K124:V124" si="18">ROUND(SUM(K92:K123),5)</f>
        <v>4929.17</v>
      </c>
      <c r="L124" s="51">
        <f t="shared" si="18"/>
        <v>14242.92</v>
      </c>
      <c r="M124" s="51">
        <f t="shared" si="18"/>
        <v>8152.11</v>
      </c>
      <c r="N124" s="51">
        <f t="shared" si="18"/>
        <v>4982.71</v>
      </c>
      <c r="O124" s="51">
        <f t="shared" si="18"/>
        <v>6733.26</v>
      </c>
      <c r="P124" s="51">
        <f t="shared" si="18"/>
        <v>7174.94</v>
      </c>
      <c r="Q124" s="51">
        <f t="shared" si="18"/>
        <v>5153.53</v>
      </c>
      <c r="R124" s="51">
        <f t="shared" si="18"/>
        <v>4437.3500000000004</v>
      </c>
      <c r="S124" s="51">
        <f t="shared" si="18"/>
        <v>6705.44</v>
      </c>
      <c r="T124" s="51">
        <f t="shared" si="18"/>
        <v>6301.27</v>
      </c>
      <c r="U124" s="51">
        <f t="shared" si="18"/>
        <v>6681.79</v>
      </c>
      <c r="V124" s="51">
        <f t="shared" si="18"/>
        <v>8959.83</v>
      </c>
      <c r="W124" s="51"/>
      <c r="X124" s="84">
        <f t="shared" si="17"/>
        <v>84454.32</v>
      </c>
      <c r="Y124" s="84">
        <f>ROUND(SUM(Y92:Y123),5)</f>
        <v>171350</v>
      </c>
      <c r="Z124" s="84">
        <f>ROUND(SUM(Z92:Z123),5)</f>
        <v>172150</v>
      </c>
      <c r="AA124" s="91"/>
    </row>
    <row r="125" spans="1:27" x14ac:dyDescent="0.3">
      <c r="A125" s="50"/>
      <c r="B125" s="50"/>
      <c r="C125" s="50"/>
      <c r="D125" s="50"/>
      <c r="E125" s="50"/>
      <c r="F125" s="50"/>
      <c r="G125" s="51"/>
      <c r="H125" s="51"/>
      <c r="I125" s="51"/>
      <c r="J125" s="51"/>
      <c r="K125" s="51"/>
      <c r="L125" s="51"/>
      <c r="M125" s="51"/>
      <c r="N125" s="51"/>
      <c r="O125" s="51"/>
      <c r="P125" s="51"/>
      <c r="Q125" s="51"/>
      <c r="R125" s="51"/>
      <c r="S125" s="51"/>
      <c r="T125" s="51"/>
      <c r="U125" s="51"/>
      <c r="V125" s="51"/>
      <c r="W125" s="51"/>
      <c r="X125" s="84"/>
      <c r="Y125" s="84"/>
      <c r="Z125" s="84"/>
      <c r="AA125" s="91"/>
    </row>
    <row r="126" spans="1:27" x14ac:dyDescent="0.3">
      <c r="A126" s="50"/>
      <c r="B126" s="50"/>
      <c r="C126" s="50"/>
      <c r="D126" s="50"/>
      <c r="E126" s="50"/>
      <c r="F126" s="50"/>
      <c r="G126" s="51"/>
      <c r="H126" s="51"/>
      <c r="I126" s="51"/>
      <c r="J126" s="51"/>
      <c r="K126" s="51"/>
      <c r="L126" s="51"/>
      <c r="M126" s="51"/>
      <c r="N126" s="51"/>
      <c r="O126" s="51"/>
      <c r="P126" s="51"/>
      <c r="Q126" s="51"/>
      <c r="R126" s="51"/>
      <c r="S126" s="51"/>
      <c r="T126" s="51"/>
      <c r="U126" s="51"/>
      <c r="V126" s="51"/>
      <c r="W126" s="51"/>
      <c r="X126" s="84"/>
      <c r="Y126" s="84"/>
      <c r="Z126" s="84"/>
      <c r="AA126" s="91"/>
    </row>
    <row r="127" spans="1:27" x14ac:dyDescent="0.3">
      <c r="A127" s="50"/>
      <c r="B127" s="50"/>
      <c r="C127" s="50"/>
      <c r="D127" s="50"/>
      <c r="E127" s="50"/>
      <c r="F127" s="50"/>
      <c r="G127" s="51"/>
      <c r="H127" s="51"/>
      <c r="I127" s="51"/>
      <c r="J127" s="51"/>
      <c r="K127" s="51"/>
      <c r="L127" s="51"/>
      <c r="M127" s="51"/>
      <c r="N127" s="51"/>
      <c r="O127" s="51"/>
      <c r="P127" s="51"/>
      <c r="Q127" s="51"/>
      <c r="R127" s="51"/>
      <c r="S127" s="51"/>
      <c r="T127" s="51"/>
      <c r="U127" s="51"/>
      <c r="V127" s="51"/>
      <c r="W127" s="51"/>
      <c r="X127" s="84"/>
      <c r="Y127" s="84"/>
      <c r="Z127" s="84"/>
      <c r="AA127" s="91"/>
    </row>
    <row r="128" spans="1:27" x14ac:dyDescent="0.3">
      <c r="A128" s="50"/>
      <c r="B128" s="50"/>
      <c r="C128" s="50"/>
      <c r="D128" s="50"/>
      <c r="E128" s="50"/>
      <c r="F128" s="50"/>
      <c r="G128" s="51"/>
      <c r="H128" s="51"/>
      <c r="I128" s="51"/>
      <c r="J128" s="51"/>
      <c r="K128" s="51"/>
      <c r="L128" s="51"/>
      <c r="M128" s="51"/>
      <c r="N128" s="51"/>
      <c r="O128" s="51"/>
      <c r="P128" s="51"/>
      <c r="Q128" s="51"/>
      <c r="R128" s="51"/>
      <c r="S128" s="51"/>
      <c r="T128" s="51"/>
      <c r="U128" s="51"/>
      <c r="V128" s="51"/>
      <c r="W128" s="51"/>
      <c r="X128" s="84"/>
      <c r="Y128" s="84"/>
      <c r="Z128" s="84"/>
      <c r="AA128" s="91"/>
    </row>
    <row r="129" spans="1:27" x14ac:dyDescent="0.3">
      <c r="A129" s="50"/>
      <c r="B129" s="50"/>
      <c r="C129" s="50"/>
      <c r="D129" s="50"/>
      <c r="E129" s="50"/>
      <c r="F129" s="50"/>
      <c r="G129" s="51"/>
      <c r="H129" s="51"/>
      <c r="I129" s="51"/>
      <c r="J129" s="51"/>
      <c r="K129" s="51"/>
      <c r="L129" s="51"/>
      <c r="M129" s="51"/>
      <c r="N129" s="51"/>
      <c r="O129" s="51"/>
      <c r="P129" s="51"/>
      <c r="Q129" s="51"/>
      <c r="R129" s="51"/>
      <c r="S129" s="51"/>
      <c r="T129" s="51"/>
      <c r="U129" s="51"/>
      <c r="V129" s="51"/>
      <c r="W129" s="51"/>
      <c r="X129" s="84"/>
      <c r="Y129" s="84"/>
      <c r="Z129" s="84"/>
      <c r="AA129" s="91"/>
    </row>
    <row r="130" spans="1:27" x14ac:dyDescent="0.3">
      <c r="A130" s="50"/>
      <c r="B130" s="50"/>
      <c r="C130" s="50"/>
      <c r="D130" s="50"/>
      <c r="E130" s="50"/>
      <c r="F130" s="50"/>
      <c r="G130" s="51"/>
      <c r="H130" s="51"/>
      <c r="I130" s="51"/>
      <c r="J130" s="51"/>
      <c r="K130" s="51"/>
      <c r="L130" s="51"/>
      <c r="M130" s="51"/>
      <c r="N130" s="51"/>
      <c r="O130" s="51"/>
      <c r="P130" s="51"/>
      <c r="Q130" s="51"/>
      <c r="R130" s="51"/>
      <c r="S130" s="51"/>
      <c r="T130" s="51"/>
      <c r="U130" s="51"/>
      <c r="V130" s="51"/>
      <c r="W130" s="51"/>
      <c r="X130" s="84"/>
      <c r="Y130" s="84"/>
      <c r="Z130" s="84"/>
      <c r="AA130" s="91"/>
    </row>
    <row r="131" spans="1:27" x14ac:dyDescent="0.3">
      <c r="A131" s="50"/>
      <c r="B131" s="50"/>
      <c r="C131" s="50"/>
      <c r="D131" s="50"/>
      <c r="E131" s="50"/>
      <c r="F131" s="50"/>
      <c r="G131" s="51"/>
      <c r="H131" s="51"/>
      <c r="I131" s="51"/>
      <c r="J131" s="51"/>
      <c r="K131" s="51"/>
      <c r="L131" s="51"/>
      <c r="M131" s="51"/>
      <c r="N131" s="51"/>
      <c r="O131" s="51"/>
      <c r="P131" s="51"/>
      <c r="Q131" s="51"/>
      <c r="R131" s="51"/>
      <c r="S131" s="51"/>
      <c r="T131" s="51"/>
      <c r="U131" s="51"/>
      <c r="V131" s="51"/>
      <c r="W131" s="51"/>
      <c r="X131" s="84"/>
      <c r="Y131" s="84"/>
      <c r="Z131" s="84"/>
      <c r="AA131" s="91"/>
    </row>
    <row r="132" spans="1:27" x14ac:dyDescent="0.3">
      <c r="A132" s="50"/>
      <c r="B132" s="50"/>
      <c r="C132" s="50"/>
      <c r="D132" s="50"/>
      <c r="E132" s="50"/>
      <c r="F132" s="50"/>
      <c r="G132" s="51"/>
      <c r="H132" s="51"/>
      <c r="I132" s="51"/>
      <c r="J132" s="51"/>
      <c r="K132" s="51"/>
      <c r="L132" s="51"/>
      <c r="M132" s="51"/>
      <c r="N132" s="51"/>
      <c r="O132" s="51"/>
      <c r="P132" s="51"/>
      <c r="Q132" s="51"/>
      <c r="R132" s="51"/>
      <c r="S132" s="51"/>
      <c r="T132" s="51"/>
      <c r="U132" s="51"/>
      <c r="V132" s="51"/>
      <c r="W132" s="51"/>
      <c r="X132" s="84"/>
      <c r="Y132" s="84"/>
      <c r="Z132" s="84"/>
      <c r="AA132" s="91"/>
    </row>
    <row r="133" spans="1:27" x14ac:dyDescent="0.3">
      <c r="A133" s="50"/>
      <c r="B133" s="50"/>
      <c r="C133" s="50"/>
      <c r="D133" s="50"/>
      <c r="E133" s="50"/>
      <c r="F133" s="50"/>
      <c r="G133" s="51"/>
      <c r="H133" s="51"/>
      <c r="I133" s="51"/>
      <c r="J133" s="51"/>
      <c r="K133" s="51"/>
      <c r="L133" s="51"/>
      <c r="M133" s="51"/>
      <c r="N133" s="51"/>
      <c r="O133" s="51"/>
      <c r="P133" s="51"/>
      <c r="Q133" s="51"/>
      <c r="R133" s="51"/>
      <c r="S133" s="51"/>
      <c r="T133" s="51"/>
      <c r="U133" s="51"/>
      <c r="V133" s="51"/>
      <c r="W133" s="51"/>
      <c r="X133" s="84"/>
      <c r="Y133" s="84"/>
      <c r="Z133" s="84"/>
      <c r="AA133" s="91"/>
    </row>
    <row r="134" spans="1:27" x14ac:dyDescent="0.3">
      <c r="A134" s="50"/>
      <c r="B134" s="50"/>
      <c r="C134" s="50"/>
      <c r="D134" s="50"/>
      <c r="E134" s="50"/>
      <c r="F134" s="50"/>
      <c r="G134" s="51"/>
      <c r="H134" s="51"/>
      <c r="I134" s="51"/>
      <c r="J134" s="51"/>
      <c r="K134" s="51"/>
      <c r="L134" s="51"/>
      <c r="M134" s="51"/>
      <c r="N134" s="51"/>
      <c r="O134" s="51"/>
      <c r="P134" s="51"/>
      <c r="Q134" s="51"/>
      <c r="R134" s="51"/>
      <c r="S134" s="51"/>
      <c r="T134" s="51"/>
      <c r="U134" s="51"/>
      <c r="V134" s="51"/>
      <c r="W134" s="51"/>
      <c r="X134" s="84"/>
      <c r="Y134" s="84"/>
      <c r="Z134" s="84"/>
      <c r="AA134" s="91"/>
    </row>
    <row r="135" spans="1:27" x14ac:dyDescent="0.3">
      <c r="A135" s="50"/>
      <c r="B135" s="50"/>
      <c r="C135" s="50"/>
      <c r="D135" s="50"/>
      <c r="E135" s="50"/>
      <c r="F135" s="50"/>
      <c r="G135" s="51"/>
      <c r="H135" s="51"/>
      <c r="I135" s="51"/>
      <c r="J135" s="51"/>
      <c r="K135" s="51"/>
      <c r="L135" s="51"/>
      <c r="M135" s="51"/>
      <c r="N135" s="51"/>
      <c r="O135" s="51"/>
      <c r="P135" s="51"/>
      <c r="Q135" s="51"/>
      <c r="R135" s="51"/>
      <c r="S135" s="51"/>
      <c r="T135" s="51"/>
      <c r="U135" s="51"/>
      <c r="V135" s="51"/>
      <c r="W135" s="51"/>
      <c r="X135" s="84"/>
      <c r="Y135" s="84"/>
      <c r="Z135" s="84"/>
      <c r="AA135" s="91"/>
    </row>
    <row r="136" spans="1:27" x14ac:dyDescent="0.3">
      <c r="A136" s="50"/>
      <c r="B136" s="50"/>
      <c r="C136" s="50"/>
      <c r="D136" s="50"/>
      <c r="E136" s="50" t="s">
        <v>166</v>
      </c>
      <c r="F136" s="50"/>
      <c r="G136" s="51"/>
      <c r="H136" s="51"/>
      <c r="I136" s="51"/>
      <c r="J136" s="51"/>
      <c r="K136" s="51"/>
      <c r="L136" s="51"/>
      <c r="M136" s="51"/>
      <c r="N136" s="51"/>
      <c r="O136" s="51"/>
      <c r="P136" s="51"/>
      <c r="Q136" s="51"/>
      <c r="R136" s="51"/>
      <c r="S136" s="51"/>
      <c r="T136" s="51"/>
      <c r="U136" s="51"/>
      <c r="V136" s="51"/>
      <c r="W136" s="51"/>
      <c r="X136" s="84"/>
      <c r="Y136" s="84"/>
      <c r="Z136" s="84"/>
      <c r="AA136" s="91"/>
    </row>
    <row r="137" spans="1:27" x14ac:dyDescent="0.3">
      <c r="A137" s="50"/>
      <c r="B137" s="50"/>
      <c r="C137" s="50"/>
      <c r="D137" s="50"/>
      <c r="E137" s="50"/>
      <c r="F137" s="50" t="s">
        <v>167</v>
      </c>
      <c r="G137" s="51"/>
      <c r="H137" s="51"/>
      <c r="I137" s="51"/>
      <c r="J137" s="51"/>
      <c r="K137" s="51">
        <v>0</v>
      </c>
      <c r="L137" s="51">
        <v>0</v>
      </c>
      <c r="M137" s="51">
        <v>256.27</v>
      </c>
      <c r="N137" s="51">
        <v>0</v>
      </c>
      <c r="O137" s="51">
        <v>309.95</v>
      </c>
      <c r="P137" s="51">
        <v>0</v>
      </c>
      <c r="Q137" s="51">
        <v>0</v>
      </c>
      <c r="R137" s="51">
        <v>100</v>
      </c>
      <c r="S137" s="51">
        <v>0</v>
      </c>
      <c r="T137" s="51">
        <v>0</v>
      </c>
      <c r="U137" s="51">
        <v>0</v>
      </c>
      <c r="V137" s="51">
        <v>0</v>
      </c>
      <c r="W137" s="51"/>
      <c r="X137" s="84">
        <f t="shared" ref="X137:X149" si="19">ROUND(SUM(G137:W137),5)</f>
        <v>666.22</v>
      </c>
      <c r="Y137" s="84">
        <v>10000</v>
      </c>
      <c r="Z137" s="84">
        <v>10000</v>
      </c>
      <c r="AA137" s="91"/>
    </row>
    <row r="138" spans="1:27" x14ac:dyDescent="0.3">
      <c r="A138" s="50"/>
      <c r="B138" s="50"/>
      <c r="C138" s="50"/>
      <c r="D138" s="50"/>
      <c r="E138" s="50"/>
      <c r="F138" s="50" t="s">
        <v>168</v>
      </c>
      <c r="G138" s="51"/>
      <c r="H138" s="51"/>
      <c r="I138" s="51"/>
      <c r="J138" s="51"/>
      <c r="K138" s="51">
        <v>260</v>
      </c>
      <c r="L138" s="51">
        <v>0</v>
      </c>
      <c r="M138" s="51">
        <v>0</v>
      </c>
      <c r="N138" s="51">
        <v>0</v>
      </c>
      <c r="O138" s="51">
        <v>0</v>
      </c>
      <c r="P138" s="51">
        <v>0</v>
      </c>
      <c r="Q138" s="51">
        <v>55.85</v>
      </c>
      <c r="R138" s="51">
        <v>0</v>
      </c>
      <c r="S138" s="51">
        <v>675</v>
      </c>
      <c r="T138" s="51">
        <v>1525</v>
      </c>
      <c r="U138" s="51">
        <v>591</v>
      </c>
      <c r="V138" s="51">
        <v>0</v>
      </c>
      <c r="W138" s="51"/>
      <c r="X138" s="84">
        <f t="shared" si="19"/>
        <v>3106.85</v>
      </c>
      <c r="Y138" s="84">
        <v>2500</v>
      </c>
      <c r="Z138" s="84">
        <v>2500</v>
      </c>
      <c r="AA138" s="91"/>
    </row>
    <row r="139" spans="1:27" x14ac:dyDescent="0.3">
      <c r="A139" s="50"/>
      <c r="B139" s="50"/>
      <c r="C139" s="50"/>
      <c r="D139" s="50"/>
      <c r="E139" s="50"/>
      <c r="F139" s="50" t="s">
        <v>169</v>
      </c>
      <c r="G139" s="51"/>
      <c r="H139" s="51"/>
      <c r="I139" s="51"/>
      <c r="J139" s="51"/>
      <c r="K139" s="51">
        <v>2873.04</v>
      </c>
      <c r="L139" s="51">
        <v>51</v>
      </c>
      <c r="M139" s="51">
        <v>490</v>
      </c>
      <c r="N139" s="51">
        <v>2228</v>
      </c>
      <c r="O139" s="51">
        <v>650.25</v>
      </c>
      <c r="P139" s="51">
        <v>497.74</v>
      </c>
      <c r="Q139" s="51">
        <v>2718</v>
      </c>
      <c r="R139" s="51">
        <v>490</v>
      </c>
      <c r="S139" s="51">
        <v>490</v>
      </c>
      <c r="T139" s="51">
        <v>504.13</v>
      </c>
      <c r="U139" s="51">
        <v>2433.37</v>
      </c>
      <c r="V139" s="51">
        <v>0</v>
      </c>
      <c r="W139" s="51"/>
      <c r="X139" s="84">
        <f t="shared" si="19"/>
        <v>13425.53</v>
      </c>
      <c r="Y139" s="84">
        <v>16500</v>
      </c>
      <c r="Z139" s="84">
        <v>16500</v>
      </c>
      <c r="AA139" s="91"/>
    </row>
    <row r="140" spans="1:27" x14ac:dyDescent="0.3">
      <c r="A140" s="50"/>
      <c r="B140" s="50"/>
      <c r="C140" s="50"/>
      <c r="D140" s="50"/>
      <c r="E140" s="50"/>
      <c r="F140" s="50" t="s">
        <v>170</v>
      </c>
      <c r="G140" s="51"/>
      <c r="H140" s="51"/>
      <c r="I140" s="51"/>
      <c r="J140" s="51"/>
      <c r="K140" s="51">
        <v>496</v>
      </c>
      <c r="L140" s="51">
        <v>450</v>
      </c>
      <c r="M140" s="51">
        <v>496</v>
      </c>
      <c r="N140" s="51">
        <v>450</v>
      </c>
      <c r="O140" s="51">
        <v>450</v>
      </c>
      <c r="P140" s="51">
        <v>496</v>
      </c>
      <c r="Q140" s="51">
        <v>496</v>
      </c>
      <c r="R140" s="51">
        <v>450</v>
      </c>
      <c r="S140" s="51">
        <v>496</v>
      </c>
      <c r="T140" s="51">
        <v>450</v>
      </c>
      <c r="U140" s="51">
        <v>496</v>
      </c>
      <c r="V140" s="51">
        <v>450</v>
      </c>
      <c r="W140" s="51"/>
      <c r="X140" s="84">
        <f t="shared" si="19"/>
        <v>5676</v>
      </c>
      <c r="Y140" s="84">
        <v>6000</v>
      </c>
      <c r="Z140" s="84">
        <v>6000</v>
      </c>
      <c r="AA140" s="91"/>
    </row>
    <row r="141" spans="1:27" x14ac:dyDescent="0.3">
      <c r="A141" s="50"/>
      <c r="B141" s="50"/>
      <c r="C141" s="50"/>
      <c r="D141" s="50"/>
      <c r="E141" s="50"/>
      <c r="F141" s="50" t="s">
        <v>171</v>
      </c>
      <c r="G141" s="51"/>
      <c r="H141" s="51"/>
      <c r="I141" s="51"/>
      <c r="J141" s="51"/>
      <c r="K141" s="51">
        <v>300</v>
      </c>
      <c r="L141" s="51">
        <v>0</v>
      </c>
      <c r="M141" s="51">
        <v>0</v>
      </c>
      <c r="N141" s="51">
        <v>0</v>
      </c>
      <c r="O141" s="51">
        <v>0</v>
      </c>
      <c r="P141" s="51">
        <v>0</v>
      </c>
      <c r="Q141" s="51">
        <v>0</v>
      </c>
      <c r="R141" s="51">
        <v>0</v>
      </c>
      <c r="S141" s="51">
        <v>0</v>
      </c>
      <c r="T141" s="51">
        <v>0</v>
      </c>
      <c r="U141" s="51">
        <v>0</v>
      </c>
      <c r="V141" s="51">
        <v>0</v>
      </c>
      <c r="W141" s="51"/>
      <c r="X141" s="84">
        <f t="shared" si="19"/>
        <v>300</v>
      </c>
      <c r="Y141" s="84">
        <v>3500</v>
      </c>
      <c r="Z141" s="84">
        <v>2500</v>
      </c>
      <c r="AA141" s="91" t="s">
        <v>258</v>
      </c>
    </row>
    <row r="142" spans="1:27" x14ac:dyDescent="0.3">
      <c r="A142" s="50"/>
      <c r="B142" s="50"/>
      <c r="C142" s="50"/>
      <c r="D142" s="50"/>
      <c r="E142" s="50"/>
      <c r="F142" s="50" t="s">
        <v>172</v>
      </c>
      <c r="G142" s="51"/>
      <c r="H142" s="51"/>
      <c r="I142" s="51"/>
      <c r="J142" s="51"/>
      <c r="K142" s="51">
        <v>0</v>
      </c>
      <c r="L142" s="51">
        <v>0</v>
      </c>
      <c r="M142" s="51">
        <v>389</v>
      </c>
      <c r="N142" s="51">
        <v>125</v>
      </c>
      <c r="O142" s="51">
        <v>250</v>
      </c>
      <c r="P142" s="51">
        <v>0</v>
      </c>
      <c r="Q142" s="51">
        <v>0</v>
      </c>
      <c r="R142" s="51">
        <v>0</v>
      </c>
      <c r="S142" s="51">
        <v>560</v>
      </c>
      <c r="T142" s="51">
        <v>0</v>
      </c>
      <c r="U142" s="51">
        <v>250</v>
      </c>
      <c r="V142" s="51">
        <v>0</v>
      </c>
      <c r="W142" s="51"/>
      <c r="X142" s="84">
        <f t="shared" si="19"/>
        <v>1574</v>
      </c>
      <c r="Y142" s="84">
        <v>2500</v>
      </c>
      <c r="Z142" s="84">
        <v>2500</v>
      </c>
      <c r="AA142" s="91"/>
    </row>
    <row r="143" spans="1:27" ht="21.6" x14ac:dyDescent="0.3">
      <c r="A143" s="50"/>
      <c r="B143" s="50"/>
      <c r="C143" s="50"/>
      <c r="D143" s="50"/>
      <c r="E143" s="50"/>
      <c r="F143" s="50" t="s">
        <v>173</v>
      </c>
      <c r="G143" s="51"/>
      <c r="H143" s="51"/>
      <c r="I143" s="51"/>
      <c r="J143" s="51"/>
      <c r="K143" s="51">
        <v>0</v>
      </c>
      <c r="L143" s="51">
        <v>0</v>
      </c>
      <c r="M143" s="51">
        <v>0</v>
      </c>
      <c r="N143" s="51">
        <v>0</v>
      </c>
      <c r="O143" s="51">
        <v>0</v>
      </c>
      <c r="P143" s="51">
        <v>0</v>
      </c>
      <c r="Q143" s="51">
        <v>0</v>
      </c>
      <c r="R143" s="51">
        <v>0</v>
      </c>
      <c r="S143" s="51">
        <v>0</v>
      </c>
      <c r="T143" s="51">
        <v>0</v>
      </c>
      <c r="U143" s="51">
        <v>0</v>
      </c>
      <c r="V143" s="51">
        <v>0</v>
      </c>
      <c r="W143" s="51"/>
      <c r="X143" s="84">
        <f t="shared" si="19"/>
        <v>0</v>
      </c>
      <c r="Y143" s="84">
        <v>250</v>
      </c>
      <c r="Z143" s="84">
        <v>400</v>
      </c>
      <c r="AA143" s="91" t="s">
        <v>273</v>
      </c>
    </row>
    <row r="144" spans="1:27" ht="21.6" x14ac:dyDescent="0.3">
      <c r="A144" s="50"/>
      <c r="B144" s="50"/>
      <c r="C144" s="50"/>
      <c r="D144" s="50"/>
      <c r="E144" s="50"/>
      <c r="F144" s="50" t="s">
        <v>174</v>
      </c>
      <c r="G144" s="51"/>
      <c r="H144" s="51"/>
      <c r="I144" s="51"/>
      <c r="J144" s="51"/>
      <c r="K144" s="51">
        <v>305.61</v>
      </c>
      <c r="L144" s="51">
        <v>0</v>
      </c>
      <c r="M144" s="51">
        <v>611.22</v>
      </c>
      <c r="N144" s="51">
        <v>305.61</v>
      </c>
      <c r="O144" s="51">
        <v>305.61</v>
      </c>
      <c r="P144" s="51">
        <v>414.25</v>
      </c>
      <c r="Q144" s="51">
        <v>305.61</v>
      </c>
      <c r="R144" s="51">
        <v>0</v>
      </c>
      <c r="S144" s="51">
        <v>611.22</v>
      </c>
      <c r="T144" s="51">
        <v>305.61</v>
      </c>
      <c r="U144" s="51">
        <v>305.61</v>
      </c>
      <c r="V144" s="51">
        <v>305.61</v>
      </c>
      <c r="W144" s="51"/>
      <c r="X144" s="84">
        <f t="shared" si="19"/>
        <v>3775.96</v>
      </c>
      <c r="Y144" s="84">
        <v>3700</v>
      </c>
      <c r="Z144" s="84">
        <v>7500</v>
      </c>
      <c r="AA144" s="91" t="s">
        <v>272</v>
      </c>
    </row>
    <row r="145" spans="1:27" ht="21.6" x14ac:dyDescent="0.3">
      <c r="A145" s="50"/>
      <c r="B145" s="50"/>
      <c r="C145" s="50"/>
      <c r="D145" s="50"/>
      <c r="E145" s="50"/>
      <c r="F145" s="50" t="s">
        <v>175</v>
      </c>
      <c r="G145" s="51"/>
      <c r="H145" s="51"/>
      <c r="I145" s="51"/>
      <c r="J145" s="51"/>
      <c r="K145" s="51">
        <v>330.81</v>
      </c>
      <c r="L145" s="51">
        <v>96.32</v>
      </c>
      <c r="M145" s="51">
        <v>169.12</v>
      </c>
      <c r="N145" s="51">
        <v>97.75</v>
      </c>
      <c r="O145" s="51">
        <v>134.9</v>
      </c>
      <c r="P145" s="51">
        <v>147.91</v>
      </c>
      <c r="Q145" s="51">
        <v>325.38</v>
      </c>
      <c r="R145" s="51">
        <v>0</v>
      </c>
      <c r="S145" s="51">
        <v>265.42</v>
      </c>
      <c r="T145" s="51">
        <v>163.34</v>
      </c>
      <c r="U145" s="51">
        <v>122.25</v>
      </c>
      <c r="V145" s="51">
        <v>199.82</v>
      </c>
      <c r="W145" s="51"/>
      <c r="X145" s="84">
        <f t="shared" si="19"/>
        <v>2053.02</v>
      </c>
      <c r="Y145" s="84">
        <v>2800</v>
      </c>
      <c r="Z145" s="84">
        <v>4000</v>
      </c>
      <c r="AA145" s="91" t="s">
        <v>271</v>
      </c>
    </row>
    <row r="146" spans="1:27" x14ac:dyDescent="0.3">
      <c r="A146" s="50"/>
      <c r="B146" s="50"/>
      <c r="C146" s="50"/>
      <c r="D146" s="50"/>
      <c r="E146" s="50"/>
      <c r="F146" s="50" t="s">
        <v>176</v>
      </c>
      <c r="G146" s="51"/>
      <c r="H146" s="51"/>
      <c r="I146" s="51"/>
      <c r="J146" s="51"/>
      <c r="K146" s="51">
        <v>1549.97</v>
      </c>
      <c r="L146" s="51">
        <v>1016.67</v>
      </c>
      <c r="M146" s="51">
        <v>1015.39</v>
      </c>
      <c r="N146" s="51">
        <v>289.32</v>
      </c>
      <c r="O146" s="51">
        <v>1934.04</v>
      </c>
      <c r="P146" s="51">
        <v>903.78</v>
      </c>
      <c r="Q146" s="51">
        <v>1184.33</v>
      </c>
      <c r="R146" s="51">
        <v>443.68</v>
      </c>
      <c r="S146" s="51">
        <v>1731.99</v>
      </c>
      <c r="T146" s="51">
        <v>1022.29</v>
      </c>
      <c r="U146" s="51">
        <v>833.3</v>
      </c>
      <c r="V146" s="51">
        <v>572.04999999999995</v>
      </c>
      <c r="W146" s="51"/>
      <c r="X146" s="84">
        <f t="shared" si="19"/>
        <v>12496.81</v>
      </c>
      <c r="Y146" s="84">
        <v>12500</v>
      </c>
      <c r="Z146" s="84">
        <v>13000</v>
      </c>
      <c r="AA146" s="91"/>
    </row>
    <row r="147" spans="1:27" ht="15" thickBot="1" x14ac:dyDescent="0.35">
      <c r="A147" s="50"/>
      <c r="B147" s="50"/>
      <c r="C147" s="50"/>
      <c r="D147" s="50"/>
      <c r="E147" s="50"/>
      <c r="F147" s="50" t="s">
        <v>177</v>
      </c>
      <c r="G147" s="51"/>
      <c r="H147" s="51"/>
      <c r="I147" s="51"/>
      <c r="J147" s="51"/>
      <c r="K147" s="51">
        <v>0</v>
      </c>
      <c r="L147" s="51">
        <v>0</v>
      </c>
      <c r="M147" s="51">
        <v>188.42</v>
      </c>
      <c r="N147" s="51">
        <v>1763.16</v>
      </c>
      <c r="O147" s="51">
        <v>0</v>
      </c>
      <c r="P147" s="51">
        <v>82</v>
      </c>
      <c r="Q147" s="51">
        <v>88</v>
      </c>
      <c r="R147" s="51">
        <v>0</v>
      </c>
      <c r="S147" s="51">
        <v>216</v>
      </c>
      <c r="T147" s="51">
        <v>0</v>
      </c>
      <c r="U147" s="51">
        <v>0</v>
      </c>
      <c r="V147" s="51">
        <v>0</v>
      </c>
      <c r="W147" s="51"/>
      <c r="X147" s="84">
        <f t="shared" si="19"/>
        <v>2337.58</v>
      </c>
      <c r="Y147" s="84">
        <v>8500</v>
      </c>
      <c r="Z147" s="84">
        <v>8500</v>
      </c>
      <c r="AA147" s="91"/>
    </row>
    <row r="148" spans="1:27" ht="15" thickBot="1" x14ac:dyDescent="0.35">
      <c r="A148" s="50"/>
      <c r="B148" s="50"/>
      <c r="C148" s="50"/>
      <c r="D148" s="50"/>
      <c r="E148" s="50" t="s">
        <v>178</v>
      </c>
      <c r="F148" s="50"/>
      <c r="G148" s="53"/>
      <c r="H148" s="53"/>
      <c r="I148" s="53"/>
      <c r="J148" s="53"/>
      <c r="K148" s="53">
        <f t="shared" ref="K148:V148" si="20">ROUND(SUM(K136:K147),5)</f>
        <v>6115.43</v>
      </c>
      <c r="L148" s="53">
        <f t="shared" si="20"/>
        <v>1613.99</v>
      </c>
      <c r="M148" s="53">
        <f t="shared" si="20"/>
        <v>3615.42</v>
      </c>
      <c r="N148" s="53">
        <f t="shared" si="20"/>
        <v>5258.84</v>
      </c>
      <c r="O148" s="53">
        <f t="shared" si="20"/>
        <v>4034.75</v>
      </c>
      <c r="P148" s="53">
        <f t="shared" si="20"/>
        <v>2541.6799999999998</v>
      </c>
      <c r="Q148" s="53">
        <f t="shared" si="20"/>
        <v>5173.17</v>
      </c>
      <c r="R148" s="53">
        <f t="shared" si="20"/>
        <v>1483.68</v>
      </c>
      <c r="S148" s="53">
        <f t="shared" si="20"/>
        <v>5045.63</v>
      </c>
      <c r="T148" s="53">
        <f t="shared" si="20"/>
        <v>3970.37</v>
      </c>
      <c r="U148" s="53">
        <f t="shared" si="20"/>
        <v>5031.53</v>
      </c>
      <c r="V148" s="53">
        <f t="shared" si="20"/>
        <v>1527.48</v>
      </c>
      <c r="W148" s="53"/>
      <c r="X148" s="85">
        <f t="shared" si="19"/>
        <v>45411.97</v>
      </c>
      <c r="Y148" s="85">
        <f>ROUND(SUM(Y136:Y147),5)</f>
        <v>68750</v>
      </c>
      <c r="Z148" s="85">
        <f>ROUND(SUM(Z136:Z147),5)</f>
        <v>73400</v>
      </c>
      <c r="AA148" s="93"/>
    </row>
    <row r="149" spans="1:27" x14ac:dyDescent="0.3">
      <c r="A149" s="50"/>
      <c r="B149" s="50"/>
      <c r="C149" s="50"/>
      <c r="D149" s="50" t="s">
        <v>179</v>
      </c>
      <c r="E149" s="50"/>
      <c r="F149" s="50"/>
      <c r="G149" s="51"/>
      <c r="H149" s="51"/>
      <c r="I149" s="51"/>
      <c r="J149" s="51"/>
      <c r="K149" s="51">
        <f t="shared" ref="K149:V149" si="21">ROUND(K69+K73+K124+K148,5)</f>
        <v>11309.88</v>
      </c>
      <c r="L149" s="51">
        <f t="shared" si="21"/>
        <v>16749.12</v>
      </c>
      <c r="M149" s="51">
        <f t="shared" si="21"/>
        <v>12622.71</v>
      </c>
      <c r="N149" s="51">
        <f t="shared" si="21"/>
        <v>11103.24</v>
      </c>
      <c r="O149" s="51">
        <f t="shared" si="21"/>
        <v>11446.41</v>
      </c>
      <c r="P149" s="51">
        <f t="shared" si="21"/>
        <v>10453.459999999999</v>
      </c>
      <c r="Q149" s="51">
        <f t="shared" si="21"/>
        <v>11012.23</v>
      </c>
      <c r="R149" s="51">
        <f t="shared" si="21"/>
        <v>6587.86</v>
      </c>
      <c r="S149" s="51">
        <f t="shared" si="21"/>
        <v>12475.07</v>
      </c>
      <c r="T149" s="51">
        <f t="shared" si="21"/>
        <v>10928.87</v>
      </c>
      <c r="U149" s="51">
        <f t="shared" si="21"/>
        <v>12329.12</v>
      </c>
      <c r="V149" s="51">
        <f t="shared" si="21"/>
        <v>11692.02</v>
      </c>
      <c r="W149" s="51"/>
      <c r="X149" s="84">
        <f t="shared" si="19"/>
        <v>138709.99</v>
      </c>
      <c r="Y149" s="84">
        <f>ROUND(Y69+Y73+Y124+Y148,5)</f>
        <v>248400</v>
      </c>
      <c r="Z149" s="84">
        <f>ROUND(Z69+Z73+Z124+Z148,5)</f>
        <v>255150</v>
      </c>
      <c r="AA149" s="91"/>
    </row>
    <row r="150" spans="1:27" x14ac:dyDescent="0.3">
      <c r="A150" s="50"/>
      <c r="B150" s="50"/>
      <c r="C150" s="50"/>
      <c r="D150" s="50" t="s">
        <v>180</v>
      </c>
      <c r="E150" s="50"/>
      <c r="F150" s="50"/>
      <c r="G150" s="51"/>
      <c r="H150" s="51"/>
      <c r="I150" s="51"/>
      <c r="J150" s="51"/>
      <c r="K150" s="51"/>
      <c r="L150" s="51"/>
      <c r="M150" s="51"/>
      <c r="N150" s="51"/>
      <c r="O150" s="51"/>
      <c r="P150" s="51"/>
      <c r="Q150" s="51"/>
      <c r="R150" s="51"/>
      <c r="S150" s="51"/>
      <c r="T150" s="51"/>
      <c r="U150" s="51"/>
      <c r="V150" s="51"/>
      <c r="W150" s="51"/>
      <c r="X150" s="84"/>
      <c r="Y150" s="84"/>
      <c r="Z150" s="84"/>
      <c r="AA150" s="91"/>
    </row>
    <row r="151" spans="1:27" x14ac:dyDescent="0.3">
      <c r="A151" s="50"/>
      <c r="B151" s="50"/>
      <c r="C151" s="50"/>
      <c r="D151" s="50"/>
      <c r="E151" s="50" t="s">
        <v>181</v>
      </c>
      <c r="F151" s="50"/>
      <c r="G151" s="51"/>
      <c r="H151" s="51"/>
      <c r="I151" s="51"/>
      <c r="J151" s="51"/>
      <c r="K151" s="51"/>
      <c r="L151" s="51"/>
      <c r="M151" s="51"/>
      <c r="N151" s="51"/>
      <c r="O151" s="51"/>
      <c r="P151" s="51"/>
      <c r="Q151" s="51"/>
      <c r="R151" s="51"/>
      <c r="S151" s="51"/>
      <c r="T151" s="51"/>
      <c r="U151" s="51"/>
      <c r="V151" s="51"/>
      <c r="W151" s="51"/>
      <c r="X151" s="84"/>
      <c r="Y151" s="84"/>
      <c r="Z151" s="84"/>
      <c r="AA151" s="91"/>
    </row>
    <row r="152" spans="1:27" ht="22.2" thickBot="1" x14ac:dyDescent="0.35">
      <c r="A152" s="50"/>
      <c r="B152" s="50"/>
      <c r="C152" s="50"/>
      <c r="D152" s="50"/>
      <c r="E152" s="50"/>
      <c r="F152" s="50" t="s">
        <v>182</v>
      </c>
      <c r="G152" s="52"/>
      <c r="H152" s="52"/>
      <c r="I152" s="52"/>
      <c r="J152" s="52"/>
      <c r="K152" s="52">
        <v>0</v>
      </c>
      <c r="L152" s="52">
        <v>0</v>
      </c>
      <c r="M152" s="52">
        <v>0</v>
      </c>
      <c r="N152" s="52">
        <v>0</v>
      </c>
      <c r="O152" s="52">
        <v>0</v>
      </c>
      <c r="P152" s="52">
        <v>0</v>
      </c>
      <c r="Q152" s="52">
        <v>0</v>
      </c>
      <c r="R152" s="52">
        <v>0</v>
      </c>
      <c r="S152" s="52">
        <v>0</v>
      </c>
      <c r="T152" s="52">
        <v>0</v>
      </c>
      <c r="U152" s="52">
        <v>0</v>
      </c>
      <c r="V152" s="52">
        <v>50812.91</v>
      </c>
      <c r="W152" s="52"/>
      <c r="X152" s="86">
        <f>ROUND(SUM(G152:W152),5)</f>
        <v>50812.91</v>
      </c>
      <c r="Y152" s="86">
        <v>0</v>
      </c>
      <c r="Z152" s="86">
        <v>0</v>
      </c>
      <c r="AA152" s="92" t="s">
        <v>208</v>
      </c>
    </row>
    <row r="153" spans="1:27" x14ac:dyDescent="0.3">
      <c r="A153" s="50"/>
      <c r="B153" s="50"/>
      <c r="C153" s="50"/>
      <c r="D153" s="50"/>
      <c r="E153" s="50" t="s">
        <v>183</v>
      </c>
      <c r="F153" s="50"/>
      <c r="G153" s="51"/>
      <c r="H153" s="51"/>
      <c r="I153" s="51"/>
      <c r="J153" s="51"/>
      <c r="K153" s="51">
        <f t="shared" ref="K153:V153" si="22">ROUND(SUM(K151:K152),5)</f>
        <v>0</v>
      </c>
      <c r="L153" s="51">
        <f t="shared" si="22"/>
        <v>0</v>
      </c>
      <c r="M153" s="51">
        <f t="shared" si="22"/>
        <v>0</v>
      </c>
      <c r="N153" s="51">
        <f t="shared" si="22"/>
        <v>0</v>
      </c>
      <c r="O153" s="51">
        <f t="shared" si="22"/>
        <v>0</v>
      </c>
      <c r="P153" s="51">
        <f t="shared" si="22"/>
        <v>0</v>
      </c>
      <c r="Q153" s="51">
        <f t="shared" si="22"/>
        <v>0</v>
      </c>
      <c r="R153" s="51">
        <f t="shared" si="22"/>
        <v>0</v>
      </c>
      <c r="S153" s="51">
        <f t="shared" si="22"/>
        <v>0</v>
      </c>
      <c r="T153" s="51">
        <f t="shared" si="22"/>
        <v>0</v>
      </c>
      <c r="U153" s="51">
        <f t="shared" si="22"/>
        <v>0</v>
      </c>
      <c r="V153" s="51">
        <f t="shared" si="22"/>
        <v>50812.91</v>
      </c>
      <c r="W153" s="51"/>
      <c r="X153" s="84">
        <f>ROUND(SUM(G153:W153),5)</f>
        <v>50812.91</v>
      </c>
      <c r="Y153" s="84">
        <f>ROUND(SUM(Y151:Y152),5)</f>
        <v>0</v>
      </c>
      <c r="Z153" s="84">
        <f>ROUND(SUM(Z151:Z152),5)</f>
        <v>0</v>
      </c>
      <c r="AA153" s="91"/>
    </row>
    <row r="154" spans="1:27" ht="15" thickBot="1" x14ac:dyDescent="0.35">
      <c r="A154" s="50"/>
      <c r="B154" s="50"/>
      <c r="C154" s="50"/>
      <c r="D154" s="50"/>
      <c r="E154" s="50" t="s">
        <v>184</v>
      </c>
      <c r="F154" s="50"/>
      <c r="G154" s="52"/>
      <c r="H154" s="52"/>
      <c r="I154" s="52"/>
      <c r="J154" s="52"/>
      <c r="K154" s="52">
        <v>298.70999999999998</v>
      </c>
      <c r="L154" s="52">
        <v>172.26</v>
      </c>
      <c r="M154" s="52">
        <v>191.39</v>
      </c>
      <c r="N154" s="52">
        <v>0</v>
      </c>
      <c r="O154" s="52">
        <v>0</v>
      </c>
      <c r="P154" s="52">
        <v>689.18</v>
      </c>
      <c r="Q154" s="52">
        <v>484.71</v>
      </c>
      <c r="R154" s="52">
        <v>0</v>
      </c>
      <c r="S154" s="52">
        <v>357.28</v>
      </c>
      <c r="T154" s="52">
        <v>185.02</v>
      </c>
      <c r="U154" s="52">
        <v>241.33</v>
      </c>
      <c r="V154" s="52">
        <v>416.65</v>
      </c>
      <c r="W154" s="52"/>
      <c r="X154" s="86">
        <f>ROUND(SUM(G154:W154),5)</f>
        <v>3036.53</v>
      </c>
      <c r="Y154" s="86">
        <v>4000</v>
      </c>
      <c r="Z154" s="86">
        <v>4000</v>
      </c>
      <c r="AA154" s="92"/>
    </row>
    <row r="155" spans="1:27" x14ac:dyDescent="0.3">
      <c r="A155" s="50"/>
      <c r="B155" s="50"/>
      <c r="C155" s="50"/>
      <c r="D155" s="50" t="s">
        <v>185</v>
      </c>
      <c r="E155" s="50"/>
      <c r="F155" s="50"/>
      <c r="G155" s="51"/>
      <c r="H155" s="51"/>
      <c r="I155" s="51"/>
      <c r="J155" s="51"/>
      <c r="K155" s="51">
        <f t="shared" ref="K155:V155" si="23">ROUND(K150+SUM(K153:K154),5)</f>
        <v>298.70999999999998</v>
      </c>
      <c r="L155" s="51">
        <f t="shared" si="23"/>
        <v>172.26</v>
      </c>
      <c r="M155" s="51">
        <f t="shared" si="23"/>
        <v>191.39</v>
      </c>
      <c r="N155" s="51">
        <f t="shared" si="23"/>
        <v>0</v>
      </c>
      <c r="O155" s="51">
        <f t="shared" si="23"/>
        <v>0</v>
      </c>
      <c r="P155" s="51">
        <f t="shared" si="23"/>
        <v>689.18</v>
      </c>
      <c r="Q155" s="51">
        <f t="shared" si="23"/>
        <v>484.71</v>
      </c>
      <c r="R155" s="51">
        <f t="shared" si="23"/>
        <v>0</v>
      </c>
      <c r="S155" s="51">
        <f t="shared" si="23"/>
        <v>357.28</v>
      </c>
      <c r="T155" s="51">
        <f t="shared" si="23"/>
        <v>185.02</v>
      </c>
      <c r="U155" s="51">
        <f t="shared" si="23"/>
        <v>241.33</v>
      </c>
      <c r="V155" s="51">
        <f t="shared" si="23"/>
        <v>51229.56</v>
      </c>
      <c r="W155" s="51"/>
      <c r="X155" s="84">
        <f>ROUND(SUM(G155:W155),5)</f>
        <v>53849.440000000002</v>
      </c>
      <c r="Y155" s="84">
        <f>ROUND(Y150+SUM(Y153:Y154),5)</f>
        <v>4000</v>
      </c>
      <c r="Z155" s="84">
        <f>ROUND(Z150+SUM(Z153:Z154),5)</f>
        <v>4000</v>
      </c>
      <c r="AA155" s="91"/>
    </row>
    <row r="156" spans="1:27" x14ac:dyDescent="0.3">
      <c r="A156" s="50"/>
      <c r="B156" s="50"/>
      <c r="C156" s="50"/>
      <c r="D156" s="50" t="s">
        <v>186</v>
      </c>
      <c r="E156" s="50"/>
      <c r="F156" s="50"/>
      <c r="G156" s="51"/>
      <c r="H156" s="51"/>
      <c r="I156" s="51"/>
      <c r="J156" s="51"/>
      <c r="K156" s="51"/>
      <c r="L156" s="51"/>
      <c r="M156" s="51"/>
      <c r="N156" s="51"/>
      <c r="O156" s="51"/>
      <c r="P156" s="51"/>
      <c r="Q156" s="51"/>
      <c r="R156" s="51"/>
      <c r="S156" s="51"/>
      <c r="T156" s="51"/>
      <c r="U156" s="51"/>
      <c r="V156" s="51"/>
      <c r="W156" s="51"/>
      <c r="X156" s="84"/>
      <c r="Y156" s="84"/>
      <c r="Z156" s="84"/>
      <c r="AA156" s="91"/>
    </row>
    <row r="157" spans="1:27" x14ac:dyDescent="0.3">
      <c r="A157" s="50"/>
      <c r="B157" s="50"/>
      <c r="C157" s="50"/>
      <c r="D157" s="50"/>
      <c r="E157" s="50" t="s">
        <v>187</v>
      </c>
      <c r="F157" s="50"/>
      <c r="G157" s="51"/>
      <c r="H157" s="51"/>
      <c r="I157" s="51"/>
      <c r="J157" s="51"/>
      <c r="K157" s="51"/>
      <c r="L157" s="51"/>
      <c r="M157" s="51"/>
      <c r="N157" s="51"/>
      <c r="O157" s="51"/>
      <c r="P157" s="51"/>
      <c r="Q157" s="51"/>
      <c r="R157" s="51"/>
      <c r="S157" s="51"/>
      <c r="T157" s="51"/>
      <c r="U157" s="51"/>
      <c r="V157" s="51"/>
      <c r="W157" s="51"/>
      <c r="X157" s="84"/>
      <c r="Y157" s="84"/>
      <c r="Z157" s="84"/>
      <c r="AA157" s="91"/>
    </row>
    <row r="158" spans="1:27" x14ac:dyDescent="0.3">
      <c r="A158" s="50"/>
      <c r="B158" s="50"/>
      <c r="C158" s="50"/>
      <c r="D158" s="50"/>
      <c r="E158" s="50"/>
      <c r="F158" s="50" t="s">
        <v>204</v>
      </c>
      <c r="G158" s="51"/>
      <c r="H158" s="51"/>
      <c r="I158" s="51"/>
      <c r="J158" s="51"/>
      <c r="K158" s="51">
        <v>0</v>
      </c>
      <c r="L158" s="51">
        <v>0</v>
      </c>
      <c r="M158" s="51">
        <v>0</v>
      </c>
      <c r="N158" s="51">
        <v>0</v>
      </c>
      <c r="O158" s="51">
        <v>0</v>
      </c>
      <c r="P158" s="51">
        <v>0</v>
      </c>
      <c r="Q158" s="51">
        <v>0</v>
      </c>
      <c r="R158" s="51">
        <v>0</v>
      </c>
      <c r="S158" s="51">
        <v>0</v>
      </c>
      <c r="T158" s="51">
        <v>0</v>
      </c>
      <c r="U158" s="51">
        <v>0</v>
      </c>
      <c r="V158" s="51">
        <v>0</v>
      </c>
      <c r="W158" s="51"/>
      <c r="X158" s="84">
        <f>ROUND(SUM(G158:W158),5)</f>
        <v>0</v>
      </c>
      <c r="Y158" s="84">
        <v>100000</v>
      </c>
      <c r="Z158" s="84">
        <v>100000</v>
      </c>
      <c r="AA158" s="91"/>
    </row>
    <row r="159" spans="1:27" x14ac:dyDescent="0.3">
      <c r="A159" s="50"/>
      <c r="B159" s="50"/>
      <c r="C159" s="50"/>
      <c r="D159" s="50"/>
      <c r="E159" s="50"/>
      <c r="F159" s="50" t="s">
        <v>205</v>
      </c>
      <c r="G159" s="51"/>
      <c r="H159" s="51"/>
      <c r="I159" s="51"/>
      <c r="J159" s="51"/>
      <c r="K159" s="51">
        <v>0</v>
      </c>
      <c r="L159" s="51">
        <v>0</v>
      </c>
      <c r="M159" s="51">
        <v>0</v>
      </c>
      <c r="N159" s="51">
        <v>0</v>
      </c>
      <c r="O159" s="51">
        <v>0</v>
      </c>
      <c r="P159" s="51">
        <v>0</v>
      </c>
      <c r="Q159" s="51">
        <v>0</v>
      </c>
      <c r="R159" s="51">
        <v>0</v>
      </c>
      <c r="S159" s="51">
        <v>0</v>
      </c>
      <c r="T159" s="51">
        <v>0</v>
      </c>
      <c r="U159" s="51">
        <v>0</v>
      </c>
      <c r="V159" s="51">
        <v>0</v>
      </c>
      <c r="W159" s="51"/>
      <c r="X159" s="84">
        <f>ROUND(SUM(G159:W159),5)</f>
        <v>0</v>
      </c>
      <c r="Y159" s="84">
        <v>6000</v>
      </c>
      <c r="Z159" s="84">
        <v>6000</v>
      </c>
      <c r="AA159" s="91"/>
    </row>
    <row r="160" spans="1:27" x14ac:dyDescent="0.3">
      <c r="A160" s="50"/>
      <c r="B160" s="50"/>
      <c r="C160" s="50"/>
      <c r="D160" s="50"/>
      <c r="E160" s="50"/>
      <c r="F160" s="50" t="s">
        <v>188</v>
      </c>
      <c r="G160" s="51"/>
      <c r="H160" s="51"/>
      <c r="I160" s="51"/>
      <c r="J160" s="51"/>
      <c r="K160" s="51">
        <v>0</v>
      </c>
      <c r="L160" s="51">
        <v>0</v>
      </c>
      <c r="M160" s="51">
        <v>0</v>
      </c>
      <c r="N160" s="51">
        <v>0</v>
      </c>
      <c r="O160" s="51">
        <v>0</v>
      </c>
      <c r="P160" s="51">
        <v>0</v>
      </c>
      <c r="Q160" s="51">
        <v>0</v>
      </c>
      <c r="R160" s="51">
        <v>0</v>
      </c>
      <c r="S160" s="51">
        <v>0</v>
      </c>
      <c r="T160" s="51">
        <v>0</v>
      </c>
      <c r="U160" s="51">
        <v>0</v>
      </c>
      <c r="V160" s="51">
        <v>0</v>
      </c>
      <c r="W160" s="51"/>
      <c r="X160" s="84">
        <f>ROUND(SUM(G160:W160),5)</f>
        <v>0</v>
      </c>
      <c r="Y160" s="84">
        <v>7500</v>
      </c>
      <c r="Z160" s="84">
        <v>7500</v>
      </c>
      <c r="AA160" s="91"/>
    </row>
    <row r="161" spans="1:27" ht="15" thickBot="1" x14ac:dyDescent="0.35">
      <c r="A161" s="50"/>
      <c r="B161" s="50"/>
      <c r="C161" s="50"/>
      <c r="D161" s="50"/>
      <c r="E161" s="50"/>
      <c r="F161" s="50" t="s">
        <v>245</v>
      </c>
      <c r="G161" s="52"/>
      <c r="H161" s="52"/>
      <c r="I161" s="52"/>
      <c r="J161" s="52"/>
      <c r="K161" s="52">
        <v>0</v>
      </c>
      <c r="L161" s="52">
        <v>0</v>
      </c>
      <c r="M161" s="52">
        <v>0</v>
      </c>
      <c r="N161" s="52">
        <v>0</v>
      </c>
      <c r="O161" s="52">
        <v>0</v>
      </c>
      <c r="P161" s="52">
        <v>0</v>
      </c>
      <c r="Q161" s="52">
        <v>0</v>
      </c>
      <c r="R161" s="52">
        <v>0</v>
      </c>
      <c r="S161" s="52">
        <v>0</v>
      </c>
      <c r="T161" s="52">
        <v>0</v>
      </c>
      <c r="U161" s="52">
        <v>0</v>
      </c>
      <c r="V161" s="52">
        <v>0</v>
      </c>
      <c r="W161" s="52"/>
      <c r="X161" s="86">
        <f>ROUND(SUM(G161:W161),5)</f>
        <v>0</v>
      </c>
      <c r="Y161" s="86">
        <v>6000</v>
      </c>
      <c r="Z161" s="86">
        <v>6000</v>
      </c>
      <c r="AA161" s="92"/>
    </row>
    <row r="162" spans="1:27" x14ac:dyDescent="0.3">
      <c r="A162" s="50"/>
      <c r="B162" s="50"/>
      <c r="C162" s="50"/>
      <c r="D162" s="50"/>
      <c r="E162" s="50" t="s">
        <v>189</v>
      </c>
      <c r="F162" s="50"/>
      <c r="G162" s="51"/>
      <c r="H162" s="51"/>
      <c r="I162" s="51"/>
      <c r="J162" s="51"/>
      <c r="K162" s="51">
        <f t="shared" ref="K162:V162" si="24">ROUND(SUM(K157:K161),5)</f>
        <v>0</v>
      </c>
      <c r="L162" s="51">
        <f t="shared" si="24"/>
        <v>0</v>
      </c>
      <c r="M162" s="51">
        <f t="shared" si="24"/>
        <v>0</v>
      </c>
      <c r="N162" s="51">
        <f t="shared" si="24"/>
        <v>0</v>
      </c>
      <c r="O162" s="51">
        <f t="shared" si="24"/>
        <v>0</v>
      </c>
      <c r="P162" s="51">
        <f t="shared" si="24"/>
        <v>0</v>
      </c>
      <c r="Q162" s="51">
        <f t="shared" si="24"/>
        <v>0</v>
      </c>
      <c r="R162" s="51">
        <f t="shared" si="24"/>
        <v>0</v>
      </c>
      <c r="S162" s="51">
        <f t="shared" si="24"/>
        <v>0</v>
      </c>
      <c r="T162" s="51">
        <f t="shared" si="24"/>
        <v>0</v>
      </c>
      <c r="U162" s="51">
        <f t="shared" si="24"/>
        <v>0</v>
      </c>
      <c r="V162" s="51">
        <f t="shared" si="24"/>
        <v>0</v>
      </c>
      <c r="W162" s="51"/>
      <c r="X162" s="84">
        <f>ROUND(SUM(G162:W162),5)</f>
        <v>0</v>
      </c>
      <c r="Y162" s="84">
        <f>ROUND(SUM(Y157:Y161),5)</f>
        <v>119500</v>
      </c>
      <c r="Z162" s="84">
        <f>ROUND(SUM(Z157:Z161),5)</f>
        <v>119500</v>
      </c>
      <c r="AA162" s="91"/>
    </row>
    <row r="163" spans="1:27" x14ac:dyDescent="0.3">
      <c r="A163" s="50"/>
      <c r="B163" s="50"/>
      <c r="C163" s="50"/>
      <c r="D163" s="50"/>
      <c r="E163" s="50" t="s">
        <v>190</v>
      </c>
      <c r="F163" s="50"/>
      <c r="G163" s="51"/>
      <c r="H163" s="51"/>
      <c r="I163" s="51"/>
      <c r="J163" s="51"/>
      <c r="K163" s="51"/>
      <c r="L163" s="51"/>
      <c r="M163" s="51"/>
      <c r="N163" s="51"/>
      <c r="O163" s="51"/>
      <c r="P163" s="51"/>
      <c r="Q163" s="51"/>
      <c r="R163" s="51"/>
      <c r="S163" s="51"/>
      <c r="T163" s="51"/>
      <c r="U163" s="51"/>
      <c r="V163" s="51"/>
      <c r="W163" s="51"/>
      <c r="X163" s="84"/>
      <c r="Y163" s="84"/>
      <c r="Z163" s="84"/>
      <c r="AA163" s="91"/>
    </row>
    <row r="164" spans="1:27" ht="15" thickBot="1" x14ac:dyDescent="0.35">
      <c r="A164" s="50"/>
      <c r="B164" s="50"/>
      <c r="C164" s="50"/>
      <c r="D164" s="50"/>
      <c r="E164" s="50"/>
      <c r="F164" s="50" t="s">
        <v>191</v>
      </c>
      <c r="G164" s="52"/>
      <c r="H164" s="52"/>
      <c r="I164" s="52"/>
      <c r="J164" s="52"/>
      <c r="K164" s="52">
        <v>0</v>
      </c>
      <c r="L164" s="52">
        <v>0</v>
      </c>
      <c r="M164" s="52">
        <v>5379.38</v>
      </c>
      <c r="N164" s="52">
        <v>0</v>
      </c>
      <c r="O164" s="52">
        <v>0</v>
      </c>
      <c r="P164" s="52">
        <v>0</v>
      </c>
      <c r="Q164" s="52">
        <v>0</v>
      </c>
      <c r="R164" s="52">
        <v>0</v>
      </c>
      <c r="S164" s="52">
        <v>0</v>
      </c>
      <c r="T164" s="52">
        <v>0</v>
      </c>
      <c r="U164" s="52">
        <v>0</v>
      </c>
      <c r="V164" s="52">
        <v>0</v>
      </c>
      <c r="W164" s="52"/>
      <c r="X164" s="86">
        <f>ROUND(SUM(G164:W164),5)</f>
        <v>5379.38</v>
      </c>
      <c r="Y164" s="86">
        <v>150000</v>
      </c>
      <c r="Z164" s="86">
        <v>150000</v>
      </c>
      <c r="AA164" s="92" t="s">
        <v>257</v>
      </c>
    </row>
    <row r="165" spans="1:27" x14ac:dyDescent="0.3">
      <c r="A165" s="50"/>
      <c r="B165" s="50"/>
      <c r="C165" s="50"/>
      <c r="D165" s="50"/>
      <c r="E165" s="50" t="s">
        <v>192</v>
      </c>
      <c r="F165" s="50"/>
      <c r="G165" s="51"/>
      <c r="H165" s="51"/>
      <c r="I165" s="51"/>
      <c r="J165" s="51"/>
      <c r="K165" s="51">
        <f t="shared" ref="K165:V165" si="25">ROUND(SUM(K163:K164),5)</f>
        <v>0</v>
      </c>
      <c r="L165" s="51">
        <f t="shared" si="25"/>
        <v>0</v>
      </c>
      <c r="M165" s="51">
        <f t="shared" si="25"/>
        <v>5379.38</v>
      </c>
      <c r="N165" s="51">
        <f t="shared" si="25"/>
        <v>0</v>
      </c>
      <c r="O165" s="51">
        <f t="shared" si="25"/>
        <v>0</v>
      </c>
      <c r="P165" s="51">
        <f t="shared" si="25"/>
        <v>0</v>
      </c>
      <c r="Q165" s="51">
        <f t="shared" si="25"/>
        <v>0</v>
      </c>
      <c r="R165" s="51">
        <f t="shared" si="25"/>
        <v>0</v>
      </c>
      <c r="S165" s="51">
        <f t="shared" si="25"/>
        <v>0</v>
      </c>
      <c r="T165" s="51">
        <f t="shared" si="25"/>
        <v>0</v>
      </c>
      <c r="U165" s="51">
        <f t="shared" si="25"/>
        <v>0</v>
      </c>
      <c r="V165" s="51">
        <f t="shared" si="25"/>
        <v>0</v>
      </c>
      <c r="W165" s="51"/>
      <c r="X165" s="84">
        <f>ROUND(SUM(G165:W165),5)</f>
        <v>5379.38</v>
      </c>
      <c r="Y165" s="84">
        <f>ROUND(SUM(Y163:Y164),5)</f>
        <v>150000</v>
      </c>
      <c r="Z165" s="84">
        <f>ROUND(SUM(Z163:Z164),5)</f>
        <v>150000</v>
      </c>
      <c r="AA165" s="91"/>
    </row>
    <row r="166" spans="1:27" x14ac:dyDescent="0.3">
      <c r="A166" s="50"/>
      <c r="B166" s="50"/>
      <c r="C166" s="50"/>
      <c r="D166" s="50"/>
      <c r="E166" s="50" t="s">
        <v>193</v>
      </c>
      <c r="F166" s="50"/>
      <c r="G166" s="51"/>
      <c r="H166" s="51"/>
      <c r="I166" s="51"/>
      <c r="J166" s="51"/>
      <c r="K166" s="51"/>
      <c r="L166" s="51"/>
      <c r="M166" s="51"/>
      <c r="N166" s="51"/>
      <c r="O166" s="51"/>
      <c r="P166" s="51"/>
      <c r="Q166" s="51"/>
      <c r="R166" s="51"/>
      <c r="S166" s="51"/>
      <c r="T166" s="51"/>
      <c r="U166" s="51"/>
      <c r="V166" s="51"/>
      <c r="W166" s="51"/>
      <c r="X166" s="84"/>
      <c r="Y166" s="84"/>
      <c r="Z166" s="84"/>
      <c r="AA166" s="91"/>
    </row>
    <row r="167" spans="1:27" x14ac:dyDescent="0.3">
      <c r="A167" s="50"/>
      <c r="B167" s="50"/>
      <c r="C167" s="50"/>
      <c r="D167" s="50"/>
      <c r="E167" s="50"/>
      <c r="F167" s="50" t="s">
        <v>194</v>
      </c>
      <c r="G167" s="51"/>
      <c r="H167" s="51"/>
      <c r="I167" s="51"/>
      <c r="J167" s="51"/>
      <c r="K167" s="51">
        <v>0</v>
      </c>
      <c r="L167" s="51">
        <v>0</v>
      </c>
      <c r="M167" s="51">
        <v>0</v>
      </c>
      <c r="N167" s="51">
        <v>0</v>
      </c>
      <c r="O167" s="51">
        <v>0</v>
      </c>
      <c r="P167" s="51">
        <v>0</v>
      </c>
      <c r="Q167" s="51">
        <v>0</v>
      </c>
      <c r="R167" s="51">
        <v>0</v>
      </c>
      <c r="S167" s="51">
        <v>9137.67</v>
      </c>
      <c r="T167" s="51">
        <v>0</v>
      </c>
      <c r="U167" s="51">
        <v>0</v>
      </c>
      <c r="V167" s="51">
        <v>0</v>
      </c>
      <c r="W167" s="51"/>
      <c r="X167" s="84">
        <f>ROUND(SUM(G167:W167),5)</f>
        <v>9137.67</v>
      </c>
      <c r="Y167" s="84">
        <v>75000</v>
      </c>
      <c r="Z167" s="84">
        <v>60000</v>
      </c>
      <c r="AA167" s="91"/>
    </row>
    <row r="168" spans="1:27" x14ac:dyDescent="0.3">
      <c r="A168" s="50"/>
      <c r="B168" s="50"/>
      <c r="C168" s="50"/>
      <c r="D168" s="50"/>
      <c r="E168" s="50"/>
      <c r="F168" s="50" t="s">
        <v>195</v>
      </c>
      <c r="G168" s="51"/>
      <c r="H168" s="51"/>
      <c r="I168" s="51"/>
      <c r="J168" s="51"/>
      <c r="K168" s="51">
        <v>0</v>
      </c>
      <c r="L168" s="51">
        <v>0</v>
      </c>
      <c r="M168" s="51">
        <v>0</v>
      </c>
      <c r="N168" s="51">
        <v>0</v>
      </c>
      <c r="O168" s="51">
        <v>0</v>
      </c>
      <c r="P168" s="51">
        <v>0</v>
      </c>
      <c r="Q168" s="51">
        <v>0</v>
      </c>
      <c r="R168" s="51">
        <v>2082.06</v>
      </c>
      <c r="S168" s="51">
        <v>0</v>
      </c>
      <c r="T168" s="51">
        <v>0</v>
      </c>
      <c r="U168" s="51">
        <v>0</v>
      </c>
      <c r="V168" s="51">
        <v>0</v>
      </c>
      <c r="W168" s="51"/>
      <c r="X168" s="84">
        <f>ROUND(SUM(G168:W168),5)</f>
        <v>2082.06</v>
      </c>
      <c r="Y168" s="84">
        <v>17000</v>
      </c>
      <c r="Z168" s="84">
        <v>17000</v>
      </c>
      <c r="AA168" s="91"/>
    </row>
    <row r="169" spans="1:27" ht="22.2" thickBot="1" x14ac:dyDescent="0.35">
      <c r="A169" s="50"/>
      <c r="B169" s="50"/>
      <c r="C169" s="50"/>
      <c r="D169" s="50"/>
      <c r="E169" s="50"/>
      <c r="F169" s="50" t="s">
        <v>196</v>
      </c>
      <c r="G169" s="51"/>
      <c r="H169" s="51"/>
      <c r="I169" s="51"/>
      <c r="J169" s="51"/>
      <c r="K169" s="51">
        <v>0</v>
      </c>
      <c r="L169" s="51">
        <v>1945</v>
      </c>
      <c r="M169" s="51">
        <v>0</v>
      </c>
      <c r="N169" s="51">
        <v>0</v>
      </c>
      <c r="O169" s="51">
        <v>0</v>
      </c>
      <c r="P169" s="51">
        <v>0</v>
      </c>
      <c r="Q169" s="51">
        <v>0</v>
      </c>
      <c r="R169" s="51">
        <v>0</v>
      </c>
      <c r="S169" s="51">
        <v>0</v>
      </c>
      <c r="T169" s="51">
        <v>0</v>
      </c>
      <c r="U169" s="51">
        <v>0</v>
      </c>
      <c r="V169" s="51">
        <v>0</v>
      </c>
      <c r="W169" s="51"/>
      <c r="X169" s="84">
        <f>ROUND(SUM(G169:W169),5)</f>
        <v>1945</v>
      </c>
      <c r="Y169" s="84">
        <v>5000</v>
      </c>
      <c r="Z169" s="84">
        <v>5000</v>
      </c>
      <c r="AA169" s="91" t="s">
        <v>260</v>
      </c>
    </row>
    <row r="170" spans="1:27" x14ac:dyDescent="0.3">
      <c r="A170" s="50"/>
      <c r="B170" s="50"/>
      <c r="C170" s="50"/>
      <c r="D170" s="50"/>
      <c r="E170" s="50" t="s">
        <v>197</v>
      </c>
      <c r="F170" s="50"/>
      <c r="G170" s="54"/>
      <c r="H170" s="54"/>
      <c r="I170" s="54"/>
      <c r="J170" s="54"/>
      <c r="K170" s="54">
        <f t="shared" ref="K170:V170" si="26">ROUND(SUM(K166:K169),5)</f>
        <v>0</v>
      </c>
      <c r="L170" s="54">
        <f t="shared" si="26"/>
        <v>1945</v>
      </c>
      <c r="M170" s="54">
        <f t="shared" si="26"/>
        <v>0</v>
      </c>
      <c r="N170" s="54">
        <f t="shared" si="26"/>
        <v>0</v>
      </c>
      <c r="O170" s="54">
        <f t="shared" si="26"/>
        <v>0</v>
      </c>
      <c r="P170" s="54">
        <f t="shared" si="26"/>
        <v>0</v>
      </c>
      <c r="Q170" s="54">
        <f t="shared" si="26"/>
        <v>0</v>
      </c>
      <c r="R170" s="54">
        <f t="shared" si="26"/>
        <v>2082.06</v>
      </c>
      <c r="S170" s="54">
        <f t="shared" si="26"/>
        <v>9137.67</v>
      </c>
      <c r="T170" s="54">
        <f t="shared" si="26"/>
        <v>0</v>
      </c>
      <c r="U170" s="54">
        <f t="shared" si="26"/>
        <v>0</v>
      </c>
      <c r="V170" s="54">
        <f t="shared" si="26"/>
        <v>0</v>
      </c>
      <c r="W170" s="54"/>
      <c r="X170" s="87">
        <f>ROUND(SUM(G170:W170),5)</f>
        <v>13164.73</v>
      </c>
      <c r="Y170" s="87">
        <f>ROUND(SUM(Y166:Y169),5)</f>
        <v>97000</v>
      </c>
      <c r="Z170" s="87">
        <f>ROUND(SUM(Z166:Z169),5)</f>
        <v>82000</v>
      </c>
      <c r="AA170" s="94"/>
    </row>
    <row r="171" spans="1:27" x14ac:dyDescent="0.3">
      <c r="A171" s="50"/>
      <c r="B171" s="50"/>
      <c r="C171" s="50"/>
      <c r="D171" s="50" t="s">
        <v>198</v>
      </c>
      <c r="E171" s="50"/>
      <c r="F171" s="50"/>
      <c r="G171" s="51"/>
      <c r="H171" s="51"/>
      <c r="I171" s="51"/>
      <c r="J171" s="51"/>
      <c r="K171" s="70">
        <f t="shared" ref="K171:V171" si="27">ROUND(K156+K162+K165+K170,5)</f>
        <v>0</v>
      </c>
      <c r="L171" s="70">
        <f t="shared" si="27"/>
        <v>1945</v>
      </c>
      <c r="M171" s="70">
        <f t="shared" si="27"/>
        <v>5379.38</v>
      </c>
      <c r="N171" s="70">
        <f t="shared" si="27"/>
        <v>0</v>
      </c>
      <c r="O171" s="70">
        <f t="shared" si="27"/>
        <v>0</v>
      </c>
      <c r="P171" s="70">
        <f t="shared" si="27"/>
        <v>0</v>
      </c>
      <c r="Q171" s="70">
        <f t="shared" si="27"/>
        <v>0</v>
      </c>
      <c r="R171" s="70">
        <f t="shared" si="27"/>
        <v>2082.06</v>
      </c>
      <c r="S171" s="70">
        <f t="shared" si="27"/>
        <v>9137.67</v>
      </c>
      <c r="T171" s="70">
        <f t="shared" si="27"/>
        <v>0</v>
      </c>
      <c r="U171" s="70">
        <f t="shared" si="27"/>
        <v>0</v>
      </c>
      <c r="V171" s="70">
        <f t="shared" si="27"/>
        <v>0</v>
      </c>
      <c r="W171" s="70"/>
      <c r="X171" s="88">
        <f>ROUND(SUM(G171:W171),5)</f>
        <v>18544.11</v>
      </c>
      <c r="Y171" s="88">
        <f>ROUND(Y156+Y162+Y165+Y170,5)</f>
        <v>366500</v>
      </c>
      <c r="Z171" s="88">
        <f>ROUND(Z156+Z162+Z165+Z170,5)</f>
        <v>351500</v>
      </c>
      <c r="AA171" s="95"/>
    </row>
    <row r="172" spans="1:27" x14ac:dyDescent="0.3">
      <c r="A172" s="50"/>
      <c r="B172" s="50"/>
      <c r="C172" s="50"/>
      <c r="D172" s="50"/>
      <c r="E172" s="50"/>
      <c r="F172" s="50"/>
      <c r="G172" s="51"/>
      <c r="H172" s="51"/>
      <c r="I172" s="51"/>
      <c r="J172" s="51"/>
      <c r="K172" s="70"/>
      <c r="L172" s="70"/>
      <c r="M172" s="70"/>
      <c r="N172" s="70"/>
      <c r="O172" s="70"/>
      <c r="P172" s="70"/>
      <c r="Q172" s="70"/>
      <c r="R172" s="70"/>
      <c r="S172" s="70"/>
      <c r="T172" s="70"/>
      <c r="U172" s="70"/>
      <c r="V172" s="70"/>
      <c r="W172" s="70"/>
      <c r="X172" s="50"/>
      <c r="Y172" s="50"/>
      <c r="Z172" s="50"/>
      <c r="AA172" s="50"/>
    </row>
    <row r="173" spans="1:27" x14ac:dyDescent="0.3">
      <c r="A173" s="50"/>
      <c r="B173" s="50"/>
      <c r="C173" s="50"/>
      <c r="D173" s="50"/>
      <c r="E173" s="50"/>
      <c r="F173" s="50"/>
      <c r="G173" s="51"/>
      <c r="H173" s="51"/>
      <c r="I173" s="51"/>
      <c r="J173" s="51"/>
      <c r="K173" s="70"/>
      <c r="L173" s="70"/>
      <c r="M173" s="70"/>
      <c r="N173" s="70"/>
      <c r="O173" s="70"/>
      <c r="P173" s="70"/>
      <c r="Q173" s="70"/>
      <c r="R173" s="70"/>
      <c r="S173" s="70"/>
      <c r="T173" s="70"/>
      <c r="U173" s="70"/>
      <c r="V173" s="70"/>
      <c r="W173" s="70"/>
      <c r="X173" s="50"/>
      <c r="Y173" s="50"/>
      <c r="Z173" s="50"/>
      <c r="AA173" s="50"/>
    </row>
    <row r="174" spans="1:27" x14ac:dyDescent="0.3">
      <c r="A174" s="50"/>
      <c r="B174" s="50"/>
      <c r="C174" s="50"/>
      <c r="D174" s="50"/>
      <c r="E174" s="50"/>
      <c r="F174" s="50"/>
      <c r="G174" s="51"/>
      <c r="H174" s="51"/>
      <c r="I174" s="51"/>
      <c r="J174" s="51"/>
      <c r="K174" s="70"/>
      <c r="L174" s="70"/>
      <c r="M174" s="70"/>
      <c r="N174" s="70"/>
      <c r="O174" s="70"/>
      <c r="P174" s="70"/>
      <c r="Q174" s="70"/>
      <c r="R174" s="70"/>
      <c r="S174" s="70"/>
      <c r="T174" s="70"/>
      <c r="U174" s="70"/>
      <c r="V174" s="70"/>
      <c r="W174" s="70"/>
      <c r="X174" s="50"/>
      <c r="Y174" s="50"/>
      <c r="Z174" s="50"/>
      <c r="AA174" s="50"/>
    </row>
    <row r="175" spans="1:27" x14ac:dyDescent="0.3">
      <c r="A175" s="50"/>
      <c r="B175" s="50"/>
      <c r="C175" s="50"/>
      <c r="D175" s="50"/>
      <c r="E175" s="50"/>
      <c r="F175" s="50"/>
      <c r="G175" s="51"/>
      <c r="H175" s="51"/>
      <c r="I175" s="51"/>
      <c r="J175" s="51"/>
      <c r="K175" s="70"/>
      <c r="L175" s="70"/>
      <c r="M175" s="70"/>
      <c r="N175" s="70"/>
      <c r="O175" s="70"/>
      <c r="P175" s="70"/>
      <c r="Q175" s="70"/>
      <c r="R175" s="70"/>
      <c r="S175" s="70"/>
      <c r="T175" s="70"/>
      <c r="U175" s="70"/>
      <c r="V175" s="70"/>
      <c r="W175" s="70"/>
      <c r="X175" s="50"/>
      <c r="Y175" s="50"/>
      <c r="Z175" s="50"/>
      <c r="AA175" s="50"/>
    </row>
    <row r="176" spans="1:27" ht="39.6" customHeight="1" thickBot="1" x14ac:dyDescent="0.35">
      <c r="A176" s="50"/>
      <c r="B176" s="50"/>
      <c r="C176" s="50"/>
      <c r="D176" s="50" t="s">
        <v>206</v>
      </c>
      <c r="E176" s="50"/>
      <c r="F176" s="50"/>
      <c r="G176" s="51"/>
      <c r="H176" s="51"/>
      <c r="I176" s="51"/>
      <c r="J176" s="51"/>
      <c r="K176" s="69">
        <v>0</v>
      </c>
      <c r="L176" s="69">
        <v>0</v>
      </c>
      <c r="M176" s="69">
        <v>0</v>
      </c>
      <c r="N176" s="69">
        <v>0</v>
      </c>
      <c r="O176" s="69">
        <v>0</v>
      </c>
      <c r="P176" s="69">
        <v>0</v>
      </c>
      <c r="Q176" s="69">
        <v>0</v>
      </c>
      <c r="R176" s="69">
        <v>0</v>
      </c>
      <c r="S176" s="69">
        <v>0</v>
      </c>
      <c r="T176" s="69">
        <v>0</v>
      </c>
      <c r="U176" s="69">
        <v>0</v>
      </c>
      <c r="V176" s="69">
        <v>0</v>
      </c>
      <c r="W176" s="69"/>
      <c r="X176" s="96">
        <v>0</v>
      </c>
      <c r="Y176" s="96">
        <v>177000</v>
      </c>
      <c r="Z176" s="96">
        <f>Z16+Z17+Z23+Z19</f>
        <v>226000</v>
      </c>
      <c r="AA176" s="97" t="s">
        <v>212</v>
      </c>
    </row>
    <row r="177" spans="1:27" ht="52.8" thickBot="1" x14ac:dyDescent="0.35">
      <c r="A177" s="50"/>
      <c r="B177" s="50"/>
      <c r="C177" s="50"/>
      <c r="D177" s="50" t="s">
        <v>207</v>
      </c>
      <c r="E177" s="50"/>
      <c r="F177" s="50"/>
      <c r="G177" s="51"/>
      <c r="H177" s="51"/>
      <c r="I177" s="51"/>
      <c r="J177" s="51"/>
      <c r="K177" s="51">
        <v>0</v>
      </c>
      <c r="L177" s="51">
        <v>0</v>
      </c>
      <c r="M177" s="51">
        <v>0</v>
      </c>
      <c r="N177" s="51">
        <v>0</v>
      </c>
      <c r="O177" s="51">
        <v>0</v>
      </c>
      <c r="P177" s="51">
        <v>0</v>
      </c>
      <c r="Q177" s="51">
        <v>0</v>
      </c>
      <c r="R177" s="51">
        <v>0</v>
      </c>
      <c r="S177" s="51">
        <v>0</v>
      </c>
      <c r="T177" s="51">
        <v>0</v>
      </c>
      <c r="U177" s="51">
        <v>0</v>
      </c>
      <c r="V177" s="51">
        <v>0</v>
      </c>
      <c r="W177" s="51"/>
      <c r="X177" s="84">
        <v>0</v>
      </c>
      <c r="Y177" s="84">
        <v>236020</v>
      </c>
      <c r="Z177" s="84">
        <v>245659</v>
      </c>
      <c r="AA177" s="91" t="s">
        <v>266</v>
      </c>
    </row>
    <row r="178" spans="1:27" ht="15" thickBot="1" x14ac:dyDescent="0.35">
      <c r="A178" s="50"/>
      <c r="B178" s="50"/>
      <c r="C178" s="50" t="s">
        <v>8</v>
      </c>
      <c r="D178" s="50"/>
      <c r="E178" s="50"/>
      <c r="F178" s="50"/>
      <c r="G178" s="53"/>
      <c r="H178" s="53"/>
      <c r="I178" s="53"/>
      <c r="J178" s="53"/>
      <c r="K178" s="53">
        <f>ROUND(K39+K68+K149+K155+K171,5)+K176+K177</f>
        <v>27999</v>
      </c>
      <c r="L178" s="53">
        <f t="shared" ref="L178:Z178" si="28">ROUND(L39+L68+L149+L155+L171,5)+L176+L177</f>
        <v>43641.53</v>
      </c>
      <c r="M178" s="53">
        <f t="shared" si="28"/>
        <v>40907.26</v>
      </c>
      <c r="N178" s="53">
        <f t="shared" si="28"/>
        <v>48192.54</v>
      </c>
      <c r="O178" s="53">
        <f t="shared" si="28"/>
        <v>32728.26</v>
      </c>
      <c r="P178" s="53">
        <f t="shared" si="28"/>
        <v>36866.379999999997</v>
      </c>
      <c r="Q178" s="53">
        <f t="shared" si="28"/>
        <v>44453.31</v>
      </c>
      <c r="R178" s="53">
        <f t="shared" si="28"/>
        <v>32567.72</v>
      </c>
      <c r="S178" s="53">
        <f t="shared" si="28"/>
        <v>48013.1</v>
      </c>
      <c r="T178" s="53">
        <f t="shared" si="28"/>
        <v>52967.27</v>
      </c>
      <c r="U178" s="53">
        <f t="shared" si="28"/>
        <v>50116.65</v>
      </c>
      <c r="V178" s="53">
        <f t="shared" si="28"/>
        <v>98258.22</v>
      </c>
      <c r="W178" s="53">
        <f t="shared" si="28"/>
        <v>0</v>
      </c>
      <c r="X178" s="85">
        <f t="shared" si="28"/>
        <v>556711.24</v>
      </c>
      <c r="Y178" s="85">
        <f t="shared" si="28"/>
        <v>1445300</v>
      </c>
      <c r="Z178" s="85">
        <f t="shared" si="28"/>
        <v>1552500</v>
      </c>
      <c r="AA178" s="93"/>
    </row>
    <row r="179" spans="1:27" x14ac:dyDescent="0.3">
      <c r="A179" s="50" t="s">
        <v>9</v>
      </c>
      <c r="B179" s="50"/>
      <c r="C179" s="50"/>
      <c r="D179" s="50"/>
      <c r="E179" s="50"/>
      <c r="F179" s="50"/>
      <c r="G179" s="51"/>
      <c r="H179" s="51"/>
      <c r="I179" s="51"/>
      <c r="J179" s="51"/>
      <c r="K179" s="51">
        <f t="shared" ref="K179:V179" si="29">ROUND(K2+K38-K178,5)</f>
        <v>-8841.0400000000009</v>
      </c>
      <c r="L179" s="51">
        <f t="shared" si="29"/>
        <v>-10879.27</v>
      </c>
      <c r="M179" s="51">
        <f t="shared" si="29"/>
        <v>-2325.44</v>
      </c>
      <c r="N179" s="51">
        <f t="shared" si="29"/>
        <v>43497.59</v>
      </c>
      <c r="O179" s="51">
        <f t="shared" si="29"/>
        <v>-13444.18</v>
      </c>
      <c r="P179" s="51">
        <f t="shared" si="29"/>
        <v>210923.04</v>
      </c>
      <c r="Q179" s="51">
        <f t="shared" si="29"/>
        <v>211891.47</v>
      </c>
      <c r="R179" s="51">
        <f t="shared" si="29"/>
        <v>26678.65</v>
      </c>
      <c r="S179" s="51">
        <f t="shared" si="29"/>
        <v>17447.71</v>
      </c>
      <c r="T179" s="51">
        <f t="shared" si="29"/>
        <v>44297.38</v>
      </c>
      <c r="U179" s="51">
        <f t="shared" si="29"/>
        <v>172821.62</v>
      </c>
      <c r="V179" s="51">
        <f t="shared" si="29"/>
        <v>16430.13</v>
      </c>
      <c r="W179" s="51"/>
      <c r="X179" s="84">
        <f>ROUND(SUM(G179:W179),5)</f>
        <v>708497.66</v>
      </c>
      <c r="Y179" s="84">
        <f>ROUND(Y2+Y38-Y178,5)</f>
        <v>-366500</v>
      </c>
      <c r="Z179" s="84">
        <f>ROUND(Z2+Z38-Z178,5)</f>
        <v>-351500</v>
      </c>
      <c r="AA179" s="91"/>
    </row>
    <row r="180" spans="1:27" x14ac:dyDescent="0.3">
      <c r="A180" s="50" t="s">
        <v>10</v>
      </c>
      <c r="B180" s="50"/>
      <c r="C180" s="50"/>
      <c r="D180" s="50"/>
      <c r="E180" s="50"/>
      <c r="F180" s="50"/>
      <c r="G180" s="51"/>
      <c r="H180" s="51"/>
      <c r="I180" s="51"/>
      <c r="J180" s="51"/>
      <c r="K180" s="51"/>
      <c r="L180" s="51"/>
      <c r="M180" s="51"/>
      <c r="N180" s="51"/>
      <c r="O180" s="51"/>
      <c r="P180" s="51"/>
      <c r="Q180" s="51"/>
      <c r="R180" s="51"/>
      <c r="S180" s="51"/>
      <c r="T180" s="51"/>
      <c r="U180" s="51"/>
      <c r="V180" s="51"/>
      <c r="W180" s="51"/>
      <c r="X180" s="84"/>
      <c r="Y180" s="84"/>
      <c r="Z180" s="84"/>
      <c r="AA180" s="91"/>
    </row>
    <row r="181" spans="1:27" x14ac:dyDescent="0.3">
      <c r="A181" s="50"/>
      <c r="B181" s="50" t="s">
        <v>11</v>
      </c>
      <c r="C181" s="50"/>
      <c r="D181" s="50"/>
      <c r="E181" s="50"/>
      <c r="F181" s="50"/>
      <c r="G181" s="51"/>
      <c r="H181" s="51"/>
      <c r="I181" s="51"/>
      <c r="J181" s="51"/>
      <c r="K181" s="51"/>
      <c r="L181" s="51"/>
      <c r="M181" s="51"/>
      <c r="N181" s="51"/>
      <c r="O181" s="51"/>
      <c r="P181" s="51"/>
      <c r="Q181" s="51"/>
      <c r="R181" s="51"/>
      <c r="S181" s="51"/>
      <c r="T181" s="51"/>
      <c r="U181" s="51"/>
      <c r="V181" s="51"/>
      <c r="W181" s="51"/>
      <c r="X181" s="84"/>
      <c r="Y181" s="84"/>
      <c r="Z181" s="84"/>
      <c r="AA181" s="91"/>
    </row>
    <row r="182" spans="1:27" ht="28.2" customHeight="1" x14ac:dyDescent="0.3">
      <c r="A182" s="50"/>
      <c r="B182" s="50"/>
      <c r="C182" s="50" t="s">
        <v>199</v>
      </c>
      <c r="D182" s="50"/>
      <c r="E182" s="50"/>
      <c r="F182" s="50"/>
      <c r="G182" s="51"/>
      <c r="H182" s="51"/>
      <c r="I182" s="51"/>
      <c r="J182" s="51"/>
      <c r="K182" s="51">
        <v>0</v>
      </c>
      <c r="L182" s="51">
        <v>0</v>
      </c>
      <c r="M182" s="51">
        <v>0</v>
      </c>
      <c r="N182" s="51">
        <v>0</v>
      </c>
      <c r="O182" s="51">
        <v>0</v>
      </c>
      <c r="P182" s="51">
        <v>0</v>
      </c>
      <c r="Q182" s="51">
        <v>2768.64</v>
      </c>
      <c r="R182" s="51">
        <v>0</v>
      </c>
      <c r="S182" s="51">
        <v>0</v>
      </c>
      <c r="T182" s="51">
        <v>0</v>
      </c>
      <c r="U182" s="51">
        <v>0</v>
      </c>
      <c r="V182" s="51">
        <v>0</v>
      </c>
      <c r="W182" s="51"/>
      <c r="X182" s="84">
        <f>ROUND(SUM(G182:W182),5)</f>
        <v>2768.64</v>
      </c>
      <c r="Y182" s="84">
        <v>0</v>
      </c>
      <c r="Z182" s="84">
        <v>0</v>
      </c>
      <c r="AA182" s="91" t="s">
        <v>209</v>
      </c>
    </row>
    <row r="183" spans="1:27" ht="30.6" customHeight="1" thickBot="1" x14ac:dyDescent="0.35">
      <c r="A183" s="50"/>
      <c r="B183" s="50"/>
      <c r="C183" s="50" t="s">
        <v>200</v>
      </c>
      <c r="D183" s="50"/>
      <c r="E183" s="50"/>
      <c r="F183" s="50"/>
      <c r="G183" s="51"/>
      <c r="H183" s="51"/>
      <c r="I183" s="51"/>
      <c r="J183" s="51"/>
      <c r="K183" s="51">
        <v>3379.65</v>
      </c>
      <c r="L183" s="51">
        <v>-3012.35</v>
      </c>
      <c r="M183" s="51">
        <v>-3352.29</v>
      </c>
      <c r="N183" s="51">
        <v>-8759.74</v>
      </c>
      <c r="O183" s="51">
        <v>2275.2600000000002</v>
      </c>
      <c r="P183" s="51">
        <v>-9141.42</v>
      </c>
      <c r="Q183" s="51">
        <v>-5290.7</v>
      </c>
      <c r="R183" s="51">
        <v>-9875.18</v>
      </c>
      <c r="S183" s="51">
        <v>-10281.08</v>
      </c>
      <c r="T183" s="51">
        <v>-4192.53</v>
      </c>
      <c r="U183" s="51">
        <v>11137.13</v>
      </c>
      <c r="V183" s="51">
        <v>-416.52</v>
      </c>
      <c r="W183" s="51"/>
      <c r="X183" s="84">
        <f>ROUND(SUM(G183:W183),5)</f>
        <v>-37529.769999999997</v>
      </c>
      <c r="Y183" s="84">
        <v>0</v>
      </c>
      <c r="Z183" s="84">
        <v>0</v>
      </c>
      <c r="AA183" s="91" t="s">
        <v>209</v>
      </c>
    </row>
    <row r="184" spans="1:27" ht="15" thickBot="1" x14ac:dyDescent="0.35">
      <c r="A184" s="50"/>
      <c r="B184" s="50" t="s">
        <v>12</v>
      </c>
      <c r="C184" s="50"/>
      <c r="D184" s="50"/>
      <c r="E184" s="50"/>
      <c r="F184" s="50"/>
      <c r="G184" s="54"/>
      <c r="H184" s="54"/>
      <c r="I184" s="54"/>
      <c r="J184" s="54"/>
      <c r="K184" s="54">
        <f t="shared" ref="K184:V184" si="30">ROUND(SUM(K181:K183),5)</f>
        <v>3379.65</v>
      </c>
      <c r="L184" s="54">
        <f t="shared" si="30"/>
        <v>-3012.35</v>
      </c>
      <c r="M184" s="54">
        <f t="shared" si="30"/>
        <v>-3352.29</v>
      </c>
      <c r="N184" s="54">
        <f t="shared" si="30"/>
        <v>-8759.74</v>
      </c>
      <c r="O184" s="54">
        <f t="shared" si="30"/>
        <v>2275.2600000000002</v>
      </c>
      <c r="P184" s="54">
        <f t="shared" si="30"/>
        <v>-9141.42</v>
      </c>
      <c r="Q184" s="54">
        <f t="shared" si="30"/>
        <v>-2522.06</v>
      </c>
      <c r="R184" s="54">
        <f t="shared" si="30"/>
        <v>-9875.18</v>
      </c>
      <c r="S184" s="54">
        <f t="shared" si="30"/>
        <v>-10281.08</v>
      </c>
      <c r="T184" s="54">
        <f t="shared" si="30"/>
        <v>-4192.53</v>
      </c>
      <c r="U184" s="54">
        <f t="shared" si="30"/>
        <v>11137.13</v>
      </c>
      <c r="V184" s="54">
        <f t="shared" si="30"/>
        <v>-416.52</v>
      </c>
      <c r="W184" s="54"/>
      <c r="X184" s="87">
        <f>ROUND(SUM(G184:W184),5)</f>
        <v>-34761.129999999997</v>
      </c>
      <c r="Y184" s="87">
        <f>ROUND(SUM(Y181:Y183),5)</f>
        <v>0</v>
      </c>
      <c r="Z184" s="87">
        <f>ROUND(SUM(Z181:Z183),5)</f>
        <v>0</v>
      </c>
      <c r="AA184" s="94"/>
    </row>
    <row r="185" spans="1:27" ht="15" thickBot="1" x14ac:dyDescent="0.35">
      <c r="A185" s="50" t="s">
        <v>13</v>
      </c>
      <c r="B185" s="50"/>
      <c r="C185" s="50"/>
      <c r="D185" s="50"/>
      <c r="E185" s="50"/>
      <c r="F185" s="50"/>
      <c r="G185" s="54"/>
      <c r="H185" s="54"/>
      <c r="I185" s="54"/>
      <c r="J185" s="54"/>
      <c r="K185" s="54">
        <f t="shared" ref="K185:V185" si="31">ROUND(K180+K184,5)</f>
        <v>3379.65</v>
      </c>
      <c r="L185" s="54">
        <f t="shared" si="31"/>
        <v>-3012.35</v>
      </c>
      <c r="M185" s="54">
        <f t="shared" si="31"/>
        <v>-3352.29</v>
      </c>
      <c r="N185" s="54">
        <f t="shared" si="31"/>
        <v>-8759.74</v>
      </c>
      <c r="O185" s="54">
        <f t="shared" si="31"/>
        <v>2275.2600000000002</v>
      </c>
      <c r="P185" s="54">
        <f t="shared" si="31"/>
        <v>-9141.42</v>
      </c>
      <c r="Q185" s="54">
        <f t="shared" si="31"/>
        <v>-2522.06</v>
      </c>
      <c r="R185" s="54">
        <f t="shared" si="31"/>
        <v>-9875.18</v>
      </c>
      <c r="S185" s="54">
        <f t="shared" si="31"/>
        <v>-10281.08</v>
      </c>
      <c r="T185" s="54">
        <f t="shared" si="31"/>
        <v>-4192.53</v>
      </c>
      <c r="U185" s="54">
        <f t="shared" si="31"/>
        <v>11137.13</v>
      </c>
      <c r="V185" s="54">
        <f t="shared" si="31"/>
        <v>-416.52</v>
      </c>
      <c r="W185" s="54"/>
      <c r="X185" s="87">
        <f>ROUND(SUM(G185:W185),5)</f>
        <v>-34761.129999999997</v>
      </c>
      <c r="Y185" s="87">
        <f>ROUND(Y180+Y184,5)</f>
        <v>0</v>
      </c>
      <c r="Z185" s="87">
        <f>ROUND(Z180+Z184,5)</f>
        <v>0</v>
      </c>
      <c r="AA185" s="94"/>
    </row>
    <row r="186" spans="1:27" s="56" customFormat="1" ht="10.8" thickBot="1" x14ac:dyDescent="0.25">
      <c r="A186" s="50"/>
      <c r="B186" s="50"/>
      <c r="C186" s="50"/>
      <c r="D186" s="50"/>
      <c r="E186" s="50"/>
      <c r="F186" s="50"/>
      <c r="G186" s="55"/>
      <c r="H186" s="55"/>
      <c r="I186" s="55"/>
      <c r="J186" s="55"/>
      <c r="K186" s="55">
        <f t="shared" ref="K186:V186" si="32">ROUND(K179+K185,5)</f>
        <v>-5461.39</v>
      </c>
      <c r="L186" s="55">
        <f t="shared" si="32"/>
        <v>-13891.62</v>
      </c>
      <c r="M186" s="55">
        <f t="shared" si="32"/>
        <v>-5677.73</v>
      </c>
      <c r="N186" s="55">
        <f t="shared" si="32"/>
        <v>34737.85</v>
      </c>
      <c r="O186" s="55">
        <f t="shared" si="32"/>
        <v>-11168.92</v>
      </c>
      <c r="P186" s="55">
        <f t="shared" si="32"/>
        <v>201781.62</v>
      </c>
      <c r="Q186" s="55">
        <f t="shared" si="32"/>
        <v>209369.41</v>
      </c>
      <c r="R186" s="55">
        <f t="shared" si="32"/>
        <v>16803.47</v>
      </c>
      <c r="S186" s="55">
        <f t="shared" si="32"/>
        <v>7166.63</v>
      </c>
      <c r="T186" s="55">
        <f t="shared" si="32"/>
        <v>40104.85</v>
      </c>
      <c r="U186" s="55">
        <f t="shared" si="32"/>
        <v>183958.75</v>
      </c>
      <c r="V186" s="55">
        <f t="shared" si="32"/>
        <v>16013.61</v>
      </c>
      <c r="W186" s="55"/>
      <c r="X186" s="89">
        <f>ROUND(SUM(G186:W186),5)</f>
        <v>673736.53</v>
      </c>
      <c r="Y186" s="89">
        <f>ROUND(Y179+Y185,5)</f>
        <v>-366500</v>
      </c>
      <c r="Z186" s="89">
        <f>ROUND(Z179+Z185,5)</f>
        <v>-351500</v>
      </c>
      <c r="AA186" s="98"/>
    </row>
    <row r="187" spans="1:27" ht="15" thickTop="1" x14ac:dyDescent="0.3"/>
  </sheetData>
  <printOptions horizontalCentered="1"/>
  <pageMargins left="0.2" right="0.2" top="0.75" bottom="0.75" header="0.1" footer="0.3"/>
  <pageSetup orientation="portrait" horizontalDpi="0" verticalDpi="0" r:id="rId1"/>
  <headerFooter>
    <oddHeader xml:space="preserve">&amp;C&amp;"Arial,Bold"&amp;12 Temecula Public Cemetery District
&amp;14 Draft Budget #2 
FYE 06/30/2022
</oddHeader>
    <oddFooter>&amp;R&amp;"Arial,Bold"&amp;8 Page &amp;P of &amp;N</oddFooter>
  </headerFooter>
  <drawing r:id="rId2"/>
  <legacyDrawing r:id="rId3"/>
  <controls>
    <mc:AlternateContent xmlns:mc="http://schemas.openxmlformats.org/markup-compatibility/2006">
      <mc:Choice Requires="x14">
        <control shapeId="76801" r:id="rId4" name="FILTER">
          <controlPr defaultSize="0" autoLine="0" r:id="rId5">
            <anchor moveWithCells="1">
              <from>
                <xdr:col>0</xdr:col>
                <xdr:colOff>0</xdr:colOff>
                <xdr:row>0</xdr:row>
                <xdr:rowOff>0</xdr:rowOff>
              </from>
              <to>
                <xdr:col>4</xdr:col>
                <xdr:colOff>91440</xdr:colOff>
                <xdr:row>0</xdr:row>
                <xdr:rowOff>228600</xdr:rowOff>
              </to>
            </anchor>
          </controlPr>
        </control>
      </mc:Choice>
      <mc:Fallback>
        <control shapeId="76801" r:id="rId4" name="FILTER"/>
      </mc:Fallback>
    </mc:AlternateContent>
    <mc:AlternateContent xmlns:mc="http://schemas.openxmlformats.org/markup-compatibility/2006">
      <mc:Choice Requires="x14">
        <control shapeId="76802" r:id="rId6" name="HEADER">
          <controlPr defaultSize="0" autoLine="0" r:id="rId7">
            <anchor moveWithCells="1">
              <from>
                <xdr:col>0</xdr:col>
                <xdr:colOff>0</xdr:colOff>
                <xdr:row>0</xdr:row>
                <xdr:rowOff>0</xdr:rowOff>
              </from>
              <to>
                <xdr:col>4</xdr:col>
                <xdr:colOff>91440</xdr:colOff>
                <xdr:row>0</xdr:row>
                <xdr:rowOff>228600</xdr:rowOff>
              </to>
            </anchor>
          </controlPr>
        </control>
      </mc:Choice>
      <mc:Fallback>
        <control shapeId="76802" r:id="rId6" name="HEADER"/>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C6649-98AC-40B9-A271-940DAAC7DFED}">
  <sheetPr codeName="Sheet11"/>
  <dimension ref="A1:AB152"/>
  <sheetViews>
    <sheetView workbookViewId="0">
      <pane xSplit="7" ySplit="1" topLeftCell="L2" activePane="bottomRight" state="frozenSplit"/>
      <selection pane="topRight" activeCell="H1" sqref="H1"/>
      <selection pane="bottomLeft" activeCell="A2" sqref="A2"/>
      <selection pane="bottomRight" activeCell="Y2" sqref="Y2"/>
    </sheetView>
  </sheetViews>
  <sheetFormatPr defaultRowHeight="14.4" x14ac:dyDescent="0.3"/>
  <cols>
    <col min="1" max="6" width="3" style="56" customWidth="1"/>
    <col min="7" max="7" width="30.5546875" style="56" customWidth="1"/>
    <col min="8" max="9" width="7.109375" hidden="1" customWidth="1"/>
    <col min="10" max="10" width="7.88671875" hidden="1" customWidth="1"/>
    <col min="11" max="11" width="8.33203125" hidden="1" customWidth="1"/>
    <col min="12" max="12" width="7.109375" bestFit="1" customWidth="1"/>
    <col min="13" max="13" width="7.5546875" bestFit="1" customWidth="1"/>
    <col min="14" max="15" width="7.109375" bestFit="1" customWidth="1"/>
    <col min="16" max="16" width="7.5546875" bestFit="1" customWidth="1"/>
    <col min="17" max="18" width="7.88671875" bestFit="1" customWidth="1"/>
    <col min="19" max="19" width="7.109375" bestFit="1" customWidth="1"/>
    <col min="20" max="20" width="7.5546875" bestFit="1" customWidth="1"/>
    <col min="21" max="23" width="9.5546875" customWidth="1"/>
    <col min="24" max="24" width="7.5546875" hidden="1" customWidth="1"/>
    <col min="25" max="25" width="8.6640625" customWidth="1"/>
    <col min="26" max="27" width="9.5546875" customWidth="1"/>
    <col min="28" max="28" width="22.88671875" style="67" customWidth="1"/>
  </cols>
  <sheetData>
    <row r="1" spans="1:28" s="47" customFormat="1" ht="43.8" customHeight="1" thickBot="1" x14ac:dyDescent="0.35">
      <c r="A1" s="57"/>
      <c r="B1" s="57"/>
      <c r="C1" s="57"/>
      <c r="D1" s="57"/>
      <c r="E1" s="57"/>
      <c r="F1" s="57"/>
      <c r="G1" s="57"/>
      <c r="H1" s="58"/>
      <c r="I1" s="58"/>
      <c r="J1" s="58"/>
      <c r="K1" s="58"/>
      <c r="L1" s="58" t="s">
        <v>226</v>
      </c>
      <c r="M1" s="58" t="s">
        <v>227</v>
      </c>
      <c r="N1" s="58" t="s">
        <v>228</v>
      </c>
      <c r="O1" s="58" t="s">
        <v>229</v>
      </c>
      <c r="P1" s="58" t="s">
        <v>230</v>
      </c>
      <c r="Q1" s="58" t="s">
        <v>231</v>
      </c>
      <c r="R1" s="58" t="s">
        <v>232</v>
      </c>
      <c r="S1" s="58" t="s">
        <v>233</v>
      </c>
      <c r="T1" s="58" t="s">
        <v>234</v>
      </c>
      <c r="U1" s="58" t="s">
        <v>267</v>
      </c>
      <c r="V1" s="58" t="s">
        <v>240</v>
      </c>
      <c r="W1" s="58" t="s">
        <v>241</v>
      </c>
      <c r="X1" s="58"/>
      <c r="Y1" s="58" t="s">
        <v>274</v>
      </c>
      <c r="Z1" s="58" t="s">
        <v>224</v>
      </c>
      <c r="AA1" s="58" t="s">
        <v>246</v>
      </c>
      <c r="AB1" s="77" t="s">
        <v>247</v>
      </c>
    </row>
    <row r="2" spans="1:28" ht="15" thickTop="1" x14ac:dyDescent="0.3">
      <c r="A2" s="50"/>
      <c r="B2" s="50" t="s">
        <v>4</v>
      </c>
      <c r="C2" s="50"/>
      <c r="D2" s="50"/>
      <c r="E2" s="50"/>
      <c r="F2" s="50"/>
      <c r="G2" s="50"/>
      <c r="H2" s="51"/>
      <c r="I2" s="51"/>
      <c r="J2" s="51"/>
      <c r="K2" s="51"/>
      <c r="L2" s="51"/>
      <c r="M2" s="51"/>
      <c r="N2" s="51"/>
      <c r="O2" s="51"/>
      <c r="P2" s="51"/>
      <c r="Q2" s="51"/>
      <c r="R2" s="51"/>
      <c r="S2" s="51"/>
      <c r="T2" s="51"/>
      <c r="U2" s="51"/>
      <c r="V2" s="51"/>
      <c r="W2" s="51"/>
      <c r="X2" s="51"/>
      <c r="Y2" s="51"/>
      <c r="Z2" s="51"/>
      <c r="AA2" s="51"/>
      <c r="AB2" s="62"/>
    </row>
    <row r="3" spans="1:28" x14ac:dyDescent="0.3">
      <c r="A3" s="50"/>
      <c r="B3" s="50"/>
      <c r="C3" s="50"/>
      <c r="D3" s="50" t="s">
        <v>5</v>
      </c>
      <c r="E3" s="50"/>
      <c r="F3" s="50"/>
      <c r="G3" s="50"/>
      <c r="H3" s="51"/>
      <c r="I3" s="51"/>
      <c r="J3" s="51"/>
      <c r="K3" s="51"/>
      <c r="L3" s="51"/>
      <c r="M3" s="51"/>
      <c r="N3" s="51"/>
      <c r="O3" s="51"/>
      <c r="P3" s="51"/>
      <c r="Q3" s="51"/>
      <c r="R3" s="51"/>
      <c r="S3" s="51"/>
      <c r="T3" s="51"/>
      <c r="U3" s="51"/>
      <c r="V3" s="51"/>
      <c r="W3" s="51"/>
      <c r="X3" s="51"/>
      <c r="Y3" s="51"/>
      <c r="Z3" s="51"/>
      <c r="AA3" s="51"/>
      <c r="AB3" s="62"/>
    </row>
    <row r="4" spans="1:28" x14ac:dyDescent="0.3">
      <c r="A4" s="50"/>
      <c r="B4" s="50"/>
      <c r="C4" s="50"/>
      <c r="D4" s="50"/>
      <c r="E4" s="50" t="s">
        <v>77</v>
      </c>
      <c r="F4" s="50"/>
      <c r="G4" s="50"/>
      <c r="H4" s="51"/>
      <c r="I4" s="51"/>
      <c r="J4" s="51"/>
      <c r="K4" s="51"/>
      <c r="L4" s="51"/>
      <c r="M4" s="51"/>
      <c r="N4" s="51"/>
      <c r="O4" s="51"/>
      <c r="P4" s="51"/>
      <c r="Q4" s="51"/>
      <c r="R4" s="51"/>
      <c r="S4" s="51"/>
      <c r="T4" s="51"/>
      <c r="U4" s="51"/>
      <c r="V4" s="51"/>
      <c r="W4" s="51"/>
      <c r="X4" s="51"/>
      <c r="Y4" s="51"/>
      <c r="Z4" s="51"/>
      <c r="AA4" s="51"/>
      <c r="AB4" s="62"/>
    </row>
    <row r="5" spans="1:28" x14ac:dyDescent="0.3">
      <c r="A5" s="50"/>
      <c r="B5" s="50"/>
      <c r="C5" s="50"/>
      <c r="D5" s="50"/>
      <c r="E5" s="50"/>
      <c r="F5" s="50" t="s">
        <v>78</v>
      </c>
      <c r="G5" s="50"/>
      <c r="H5" s="51"/>
      <c r="I5" s="51"/>
      <c r="J5" s="51"/>
      <c r="K5" s="51"/>
      <c r="L5" s="51">
        <v>-4000.33</v>
      </c>
      <c r="M5" s="51">
        <v>0</v>
      </c>
      <c r="N5" s="51">
        <v>0</v>
      </c>
      <c r="O5" s="51">
        <v>0</v>
      </c>
      <c r="P5" s="51">
        <v>0</v>
      </c>
      <c r="Q5" s="51">
        <v>198022.72</v>
      </c>
      <c r="R5" s="51">
        <v>156187.59</v>
      </c>
      <c r="S5" s="51">
        <v>3095.51</v>
      </c>
      <c r="T5" s="51">
        <v>0</v>
      </c>
      <c r="U5" s="51">
        <v>66007.55</v>
      </c>
      <c r="V5" s="51">
        <v>190781.16</v>
      </c>
      <c r="W5" s="51">
        <v>13907</v>
      </c>
      <c r="X5" s="51"/>
      <c r="Y5" s="51">
        <f t="shared" ref="Y5:Y14" si="0">ROUND(SUM(H5:X5),5)</f>
        <v>624001.19999999995</v>
      </c>
      <c r="Z5" s="51">
        <v>625300</v>
      </c>
      <c r="AA5" s="73">
        <v>663000</v>
      </c>
      <c r="AB5" s="62"/>
    </row>
    <row r="6" spans="1:28" x14ac:dyDescent="0.3">
      <c r="A6" s="50"/>
      <c r="B6" s="50"/>
      <c r="C6" s="50"/>
      <c r="D6" s="50"/>
      <c r="E6" s="50"/>
      <c r="F6" s="50" t="s">
        <v>79</v>
      </c>
      <c r="G6" s="50"/>
      <c r="H6" s="51"/>
      <c r="I6" s="51"/>
      <c r="J6" s="51"/>
      <c r="K6" s="51"/>
      <c r="L6" s="51">
        <v>0</v>
      </c>
      <c r="M6" s="51">
        <v>0</v>
      </c>
      <c r="N6" s="51">
        <v>0</v>
      </c>
      <c r="O6" s="51">
        <v>25398.66</v>
      </c>
      <c r="P6" s="51">
        <v>0</v>
      </c>
      <c r="Q6" s="51">
        <v>1708.76</v>
      </c>
      <c r="R6" s="51">
        <v>0</v>
      </c>
      <c r="S6" s="51">
        <v>0</v>
      </c>
      <c r="T6" s="51">
        <v>0</v>
      </c>
      <c r="U6" s="51">
        <v>0</v>
      </c>
      <c r="V6" s="51">
        <v>0</v>
      </c>
      <c r="W6" s="51">
        <v>17730</v>
      </c>
      <c r="X6" s="51"/>
      <c r="Y6" s="51">
        <f t="shared" si="0"/>
        <v>44837.42</v>
      </c>
      <c r="Z6" s="51">
        <v>15000</v>
      </c>
      <c r="AA6" s="73">
        <v>25000</v>
      </c>
      <c r="AB6" s="62" t="s">
        <v>261</v>
      </c>
    </row>
    <row r="7" spans="1:28" x14ac:dyDescent="0.3">
      <c r="A7" s="50"/>
      <c r="B7" s="50"/>
      <c r="C7" s="50"/>
      <c r="D7" s="50"/>
      <c r="E7" s="50"/>
      <c r="F7" s="50" t="s">
        <v>80</v>
      </c>
      <c r="G7" s="50"/>
      <c r="H7" s="51"/>
      <c r="I7" s="51"/>
      <c r="J7" s="51"/>
      <c r="K7" s="51"/>
      <c r="L7" s="51">
        <v>0</v>
      </c>
      <c r="M7" s="51">
        <v>0</v>
      </c>
      <c r="N7" s="51">
        <v>0</v>
      </c>
      <c r="O7" s="51">
        <v>0</v>
      </c>
      <c r="P7" s="51">
        <v>0</v>
      </c>
      <c r="Q7" s="51">
        <v>0</v>
      </c>
      <c r="R7" s="51">
        <v>3744.8</v>
      </c>
      <c r="S7" s="51">
        <v>0</v>
      </c>
      <c r="T7" s="51">
        <v>2285.4699999999998</v>
      </c>
      <c r="U7" s="51">
        <v>0</v>
      </c>
      <c r="V7" s="51">
        <v>3115.61</v>
      </c>
      <c r="W7" s="51">
        <v>260</v>
      </c>
      <c r="X7" s="51"/>
      <c r="Y7" s="51">
        <f t="shared" si="0"/>
        <v>9405.8799999999992</v>
      </c>
      <c r="Z7" s="51">
        <v>9000</v>
      </c>
      <c r="AA7" s="73">
        <v>9600</v>
      </c>
      <c r="AB7" s="62" t="s">
        <v>261</v>
      </c>
    </row>
    <row r="8" spans="1:28" x14ac:dyDescent="0.3">
      <c r="A8" s="50"/>
      <c r="B8" s="50"/>
      <c r="C8" s="50"/>
      <c r="D8" s="50"/>
      <c r="E8" s="50"/>
      <c r="F8" s="50" t="s">
        <v>81</v>
      </c>
      <c r="G8" s="50"/>
      <c r="H8" s="51"/>
      <c r="I8" s="51"/>
      <c r="J8" s="51"/>
      <c r="K8" s="51"/>
      <c r="L8" s="51">
        <v>0</v>
      </c>
      <c r="M8" s="51">
        <v>0</v>
      </c>
      <c r="N8" s="51">
        <v>0</v>
      </c>
      <c r="O8" s="51">
        <v>0</v>
      </c>
      <c r="P8" s="51">
        <v>0</v>
      </c>
      <c r="Q8" s="51">
        <v>0</v>
      </c>
      <c r="R8" s="51">
        <v>3829.4</v>
      </c>
      <c r="S8" s="51">
        <v>0</v>
      </c>
      <c r="T8" s="51">
        <v>644.45000000000005</v>
      </c>
      <c r="U8" s="51">
        <v>0</v>
      </c>
      <c r="V8" s="51">
        <v>0</v>
      </c>
      <c r="W8" s="51">
        <v>2014.63</v>
      </c>
      <c r="X8" s="51"/>
      <c r="Y8" s="51">
        <f t="shared" si="0"/>
        <v>6488.48</v>
      </c>
      <c r="Z8" s="51">
        <v>3500</v>
      </c>
      <c r="AA8" s="73">
        <v>4500</v>
      </c>
      <c r="AB8" s="62" t="s">
        <v>261</v>
      </c>
    </row>
    <row r="9" spans="1:28" x14ac:dyDescent="0.3">
      <c r="A9" s="50"/>
      <c r="B9" s="50"/>
      <c r="C9" s="50"/>
      <c r="D9" s="50"/>
      <c r="E9" s="50"/>
      <c r="F9" s="50" t="s">
        <v>82</v>
      </c>
      <c r="G9" s="50"/>
      <c r="H9" s="51"/>
      <c r="I9" s="51"/>
      <c r="J9" s="51"/>
      <c r="K9" s="51"/>
      <c r="L9" s="51">
        <v>0</v>
      </c>
      <c r="M9" s="51">
        <v>0</v>
      </c>
      <c r="N9" s="51">
        <v>0</v>
      </c>
      <c r="O9" s="51">
        <v>4889.55</v>
      </c>
      <c r="P9" s="51">
        <v>0</v>
      </c>
      <c r="Q9" s="51">
        <v>0</v>
      </c>
      <c r="R9" s="51">
        <v>0</v>
      </c>
      <c r="S9" s="51">
        <v>0</v>
      </c>
      <c r="T9" s="51">
        <v>0</v>
      </c>
      <c r="U9" s="51">
        <v>0</v>
      </c>
      <c r="V9" s="51">
        <v>0</v>
      </c>
      <c r="W9" s="51">
        <v>-1639</v>
      </c>
      <c r="X9" s="51"/>
      <c r="Y9" s="51">
        <f t="shared" si="0"/>
        <v>3250.55</v>
      </c>
      <c r="Z9" s="51">
        <v>10000</v>
      </c>
      <c r="AA9" s="73">
        <v>10000</v>
      </c>
      <c r="AB9" s="62"/>
    </row>
    <row r="10" spans="1:28" x14ac:dyDescent="0.3">
      <c r="A10" s="50"/>
      <c r="B10" s="50"/>
      <c r="C10" s="50"/>
      <c r="D10" s="50"/>
      <c r="E10" s="50"/>
      <c r="F10" s="50" t="s">
        <v>83</v>
      </c>
      <c r="G10" s="50"/>
      <c r="H10" s="51"/>
      <c r="I10" s="51"/>
      <c r="J10" s="51"/>
      <c r="K10" s="51"/>
      <c r="L10" s="51">
        <v>0</v>
      </c>
      <c r="M10" s="51">
        <v>0</v>
      </c>
      <c r="N10" s="51">
        <v>0</v>
      </c>
      <c r="O10" s="51">
        <v>0</v>
      </c>
      <c r="P10" s="51">
        <v>0</v>
      </c>
      <c r="Q10" s="51">
        <v>0</v>
      </c>
      <c r="R10" s="51">
        <v>43513.8</v>
      </c>
      <c r="S10" s="51">
        <v>0</v>
      </c>
      <c r="T10" s="51">
        <v>0</v>
      </c>
      <c r="U10" s="51">
        <v>0</v>
      </c>
      <c r="V10" s="51">
        <v>0</v>
      </c>
      <c r="W10" s="51">
        <v>41834.04</v>
      </c>
      <c r="X10" s="51"/>
      <c r="Y10" s="51">
        <f t="shared" si="0"/>
        <v>85347.839999999997</v>
      </c>
      <c r="Z10" s="51">
        <v>40000</v>
      </c>
      <c r="AA10" s="73">
        <v>40000</v>
      </c>
      <c r="AB10" s="62"/>
    </row>
    <row r="11" spans="1:28" x14ac:dyDescent="0.3">
      <c r="A11" s="50"/>
      <c r="B11" s="50"/>
      <c r="C11" s="50"/>
      <c r="D11" s="50"/>
      <c r="E11" s="50"/>
      <c r="F11" s="50" t="s">
        <v>84</v>
      </c>
      <c r="G11" s="50"/>
      <c r="H11" s="51"/>
      <c r="I11" s="51"/>
      <c r="J11" s="51"/>
      <c r="K11" s="51"/>
      <c r="L11" s="51">
        <v>0</v>
      </c>
      <c r="M11" s="51">
        <v>0</v>
      </c>
      <c r="N11" s="51">
        <v>0</v>
      </c>
      <c r="O11" s="51">
        <v>0</v>
      </c>
      <c r="P11" s="51">
        <v>0</v>
      </c>
      <c r="Q11" s="51">
        <v>0</v>
      </c>
      <c r="R11" s="51">
        <v>0</v>
      </c>
      <c r="S11" s="51">
        <v>0</v>
      </c>
      <c r="T11" s="51">
        <v>0</v>
      </c>
      <c r="U11" s="51">
        <v>0</v>
      </c>
      <c r="V11" s="51">
        <v>2208.9</v>
      </c>
      <c r="W11" s="51">
        <v>946.84</v>
      </c>
      <c r="X11" s="51"/>
      <c r="Y11" s="51">
        <f t="shared" si="0"/>
        <v>3155.74</v>
      </c>
      <c r="Z11" s="51">
        <v>7000</v>
      </c>
      <c r="AA11" s="73">
        <v>4000</v>
      </c>
      <c r="AB11" s="62"/>
    </row>
    <row r="12" spans="1:28" x14ac:dyDescent="0.3">
      <c r="A12" s="50"/>
      <c r="B12" s="50"/>
      <c r="C12" s="50"/>
      <c r="D12" s="50"/>
      <c r="E12" s="50"/>
      <c r="F12" s="50" t="s">
        <v>85</v>
      </c>
      <c r="G12" s="50"/>
      <c r="H12" s="51"/>
      <c r="I12" s="51"/>
      <c r="J12" s="51"/>
      <c r="K12" s="51"/>
      <c r="L12" s="51">
        <v>0</v>
      </c>
      <c r="M12" s="51">
        <v>0</v>
      </c>
      <c r="N12" s="51">
        <v>0</v>
      </c>
      <c r="O12" s="51">
        <v>0</v>
      </c>
      <c r="P12" s="51">
        <v>0</v>
      </c>
      <c r="Q12" s="51">
        <v>0</v>
      </c>
      <c r="R12" s="51">
        <v>5671.54</v>
      </c>
      <c r="S12" s="51">
        <v>0</v>
      </c>
      <c r="T12" s="51">
        <v>0</v>
      </c>
      <c r="U12" s="51">
        <v>0</v>
      </c>
      <c r="V12" s="51">
        <v>4670.6000000000004</v>
      </c>
      <c r="W12" s="51">
        <v>143</v>
      </c>
      <c r="X12" s="51"/>
      <c r="Y12" s="51">
        <f t="shared" si="0"/>
        <v>10485.14</v>
      </c>
      <c r="Z12" s="51">
        <v>10000</v>
      </c>
      <c r="AA12" s="73">
        <v>10500</v>
      </c>
      <c r="AB12" s="62"/>
    </row>
    <row r="13" spans="1:28" ht="15" thickBot="1" x14ac:dyDescent="0.35">
      <c r="A13" s="50"/>
      <c r="B13" s="50"/>
      <c r="C13" s="50"/>
      <c r="D13" s="50"/>
      <c r="E13" s="50"/>
      <c r="F13" s="50" t="s">
        <v>86</v>
      </c>
      <c r="G13" s="50"/>
      <c r="H13" s="52"/>
      <c r="I13" s="52"/>
      <c r="J13" s="52"/>
      <c r="K13" s="52"/>
      <c r="L13" s="52">
        <v>0</v>
      </c>
      <c r="M13" s="52">
        <v>0</v>
      </c>
      <c r="N13" s="52">
        <v>0</v>
      </c>
      <c r="O13" s="52">
        <v>0</v>
      </c>
      <c r="P13" s="52">
        <v>0</v>
      </c>
      <c r="Q13" s="52">
        <v>115.4</v>
      </c>
      <c r="R13" s="52">
        <v>0</v>
      </c>
      <c r="S13" s="52">
        <v>0</v>
      </c>
      <c r="T13" s="52">
        <v>0</v>
      </c>
      <c r="U13" s="52">
        <v>0</v>
      </c>
      <c r="V13" s="52">
        <v>0</v>
      </c>
      <c r="W13" s="52">
        <v>0</v>
      </c>
      <c r="X13" s="52"/>
      <c r="Y13" s="52">
        <f t="shared" si="0"/>
        <v>115.4</v>
      </c>
      <c r="Z13" s="52">
        <v>200</v>
      </c>
      <c r="AA13" s="74">
        <v>200</v>
      </c>
      <c r="AB13" s="63"/>
    </row>
    <row r="14" spans="1:28" x14ac:dyDescent="0.3">
      <c r="A14" s="50"/>
      <c r="B14" s="50"/>
      <c r="C14" s="50"/>
      <c r="D14" s="50"/>
      <c r="E14" s="50" t="s">
        <v>87</v>
      </c>
      <c r="F14" s="50"/>
      <c r="G14" s="50"/>
      <c r="H14" s="51"/>
      <c r="I14" s="51"/>
      <c r="J14" s="51"/>
      <c r="K14" s="51"/>
      <c r="L14" s="51">
        <f t="shared" ref="L14:W14" si="1">ROUND(SUM(L4:L13),5)</f>
        <v>-4000.33</v>
      </c>
      <c r="M14" s="51">
        <f t="shared" si="1"/>
        <v>0</v>
      </c>
      <c r="N14" s="51">
        <f t="shared" si="1"/>
        <v>0</v>
      </c>
      <c r="O14" s="51">
        <f t="shared" si="1"/>
        <v>30288.21</v>
      </c>
      <c r="P14" s="51">
        <f t="shared" si="1"/>
        <v>0</v>
      </c>
      <c r="Q14" s="51">
        <f t="shared" si="1"/>
        <v>199846.88</v>
      </c>
      <c r="R14" s="51">
        <f t="shared" si="1"/>
        <v>212947.13</v>
      </c>
      <c r="S14" s="51">
        <f t="shared" si="1"/>
        <v>3095.51</v>
      </c>
      <c r="T14" s="51">
        <f t="shared" si="1"/>
        <v>2929.92</v>
      </c>
      <c r="U14" s="51">
        <f t="shared" si="1"/>
        <v>66007.55</v>
      </c>
      <c r="V14" s="51">
        <f t="shared" si="1"/>
        <v>200776.27</v>
      </c>
      <c r="W14" s="51">
        <f t="shared" si="1"/>
        <v>75196.509999999995</v>
      </c>
      <c r="X14" s="51"/>
      <c r="Y14" s="51">
        <f t="shared" si="0"/>
        <v>787087.65</v>
      </c>
      <c r="Z14" s="51">
        <f>ROUND(SUM(Z4:Z13),5)</f>
        <v>720000</v>
      </c>
      <c r="AA14" s="60">
        <f>ROUND(SUM(AA4:AA13),5)</f>
        <v>766800</v>
      </c>
      <c r="AB14" s="62"/>
    </row>
    <row r="15" spans="1:28" x14ac:dyDescent="0.3">
      <c r="A15" s="50"/>
      <c r="B15" s="50"/>
      <c r="C15" s="50"/>
      <c r="D15" s="50"/>
      <c r="E15" s="50" t="s">
        <v>88</v>
      </c>
      <c r="F15" s="50"/>
      <c r="G15" s="50"/>
      <c r="H15" s="51"/>
      <c r="I15" s="51"/>
      <c r="J15" s="51"/>
      <c r="K15" s="51"/>
      <c r="L15" s="51"/>
      <c r="M15" s="51"/>
      <c r="N15" s="51"/>
      <c r="O15" s="51"/>
      <c r="P15" s="51"/>
      <c r="Q15" s="51"/>
      <c r="R15" s="51"/>
      <c r="S15" s="51"/>
      <c r="T15" s="51"/>
      <c r="U15" s="51"/>
      <c r="V15" s="51"/>
      <c r="W15" s="51"/>
      <c r="X15" s="51"/>
      <c r="Y15" s="51"/>
      <c r="Z15" s="51"/>
      <c r="AA15" s="60"/>
      <c r="AB15" s="62"/>
    </row>
    <row r="16" spans="1:28" x14ac:dyDescent="0.3">
      <c r="A16" s="50"/>
      <c r="B16" s="50"/>
      <c r="C16" s="50"/>
      <c r="D16" s="50"/>
      <c r="E16" s="50"/>
      <c r="F16" s="50" t="s">
        <v>89</v>
      </c>
      <c r="G16" s="50"/>
      <c r="H16" s="51"/>
      <c r="I16" s="51"/>
      <c r="J16" s="51"/>
      <c r="K16" s="51"/>
      <c r="L16" s="51">
        <v>603.74</v>
      </c>
      <c r="M16" s="51">
        <v>636.47</v>
      </c>
      <c r="N16" s="51">
        <v>550.29999999999995</v>
      </c>
      <c r="O16" s="51">
        <v>512.91999999999996</v>
      </c>
      <c r="P16" s="51">
        <v>505.03</v>
      </c>
      <c r="Q16" s="51">
        <v>452.33</v>
      </c>
      <c r="R16" s="51">
        <v>7314.37</v>
      </c>
      <c r="S16" s="51">
        <v>420.5</v>
      </c>
      <c r="T16" s="51">
        <v>378.15</v>
      </c>
      <c r="U16" s="51">
        <v>381.98</v>
      </c>
      <c r="V16" s="51">
        <v>954.87</v>
      </c>
      <c r="W16" s="51">
        <v>652.66</v>
      </c>
      <c r="X16" s="51"/>
      <c r="Y16" s="51">
        <f t="shared" ref="Y16:Y21" si="2">ROUND(SUM(H16:X16),5)</f>
        <v>13363.32</v>
      </c>
      <c r="Z16" s="51">
        <v>4000</v>
      </c>
      <c r="AA16" s="73">
        <v>10000</v>
      </c>
      <c r="AB16" s="62" t="s">
        <v>253</v>
      </c>
    </row>
    <row r="17" spans="1:28" x14ac:dyDescent="0.3">
      <c r="A17" s="50"/>
      <c r="B17" s="50"/>
      <c r="C17" s="50"/>
      <c r="D17" s="50"/>
      <c r="E17" s="50"/>
      <c r="F17" s="50" t="s">
        <v>90</v>
      </c>
      <c r="G17" s="50"/>
      <c r="H17" s="51"/>
      <c r="I17" s="51"/>
      <c r="J17" s="51"/>
      <c r="K17" s="51"/>
      <c r="L17" s="51">
        <v>4709.55</v>
      </c>
      <c r="M17" s="51">
        <v>9565.7900000000009</v>
      </c>
      <c r="N17" s="51">
        <v>-941.62</v>
      </c>
      <c r="O17" s="51">
        <v>8144.95</v>
      </c>
      <c r="P17" s="51">
        <v>6079.05</v>
      </c>
      <c r="Q17" s="51">
        <v>4930.87</v>
      </c>
      <c r="R17" s="51">
        <v>4937.05</v>
      </c>
      <c r="S17" s="51">
        <v>4807.21</v>
      </c>
      <c r="T17" s="51">
        <v>4995.72</v>
      </c>
      <c r="U17" s="51">
        <v>6212.36</v>
      </c>
      <c r="V17" s="51">
        <v>5047.13</v>
      </c>
      <c r="W17" s="51">
        <v>5522.27</v>
      </c>
      <c r="X17" s="51"/>
      <c r="Y17" s="51">
        <f t="shared" si="2"/>
        <v>64010.33</v>
      </c>
      <c r="Z17" s="51">
        <v>40000</v>
      </c>
      <c r="AA17" s="73">
        <v>50000</v>
      </c>
      <c r="AB17" s="62"/>
    </row>
    <row r="18" spans="1:28" x14ac:dyDescent="0.3">
      <c r="A18" s="50"/>
      <c r="B18" s="50"/>
      <c r="C18" s="50"/>
      <c r="D18" s="50"/>
      <c r="E18" s="50"/>
      <c r="F18" s="50" t="s">
        <v>91</v>
      </c>
      <c r="G18" s="50"/>
      <c r="H18" s="51"/>
      <c r="I18" s="51"/>
      <c r="J18" s="51"/>
      <c r="K18" s="51"/>
      <c r="L18" s="51">
        <v>0</v>
      </c>
      <c r="M18" s="51">
        <v>0</v>
      </c>
      <c r="N18" s="51">
        <v>2382.91</v>
      </c>
      <c r="O18" s="51">
        <v>164.98</v>
      </c>
      <c r="P18" s="51">
        <v>0</v>
      </c>
      <c r="Q18" s="51">
        <v>1779.4</v>
      </c>
      <c r="R18" s="51">
        <v>208.6</v>
      </c>
      <c r="S18" s="51">
        <v>0</v>
      </c>
      <c r="T18" s="51">
        <v>1194.3699999999999</v>
      </c>
      <c r="U18" s="51">
        <v>83.37</v>
      </c>
      <c r="V18" s="51">
        <v>0</v>
      </c>
      <c r="W18" s="51">
        <v>5126.62</v>
      </c>
      <c r="X18" s="51"/>
      <c r="Y18" s="51">
        <f t="shared" si="2"/>
        <v>10940.25</v>
      </c>
      <c r="Z18" s="51">
        <v>13000</v>
      </c>
      <c r="AA18" s="73">
        <v>10000</v>
      </c>
      <c r="AB18" s="62" t="s">
        <v>253</v>
      </c>
    </row>
    <row r="19" spans="1:28" x14ac:dyDescent="0.3">
      <c r="A19" s="50"/>
      <c r="B19" s="50"/>
      <c r="C19" s="50"/>
      <c r="D19" s="50"/>
      <c r="E19" s="50"/>
      <c r="F19" s="50" t="s">
        <v>92</v>
      </c>
      <c r="G19" s="50"/>
      <c r="H19" s="51"/>
      <c r="I19" s="51"/>
      <c r="J19" s="51"/>
      <c r="K19" s="51"/>
      <c r="L19" s="51">
        <v>-854</v>
      </c>
      <c r="M19" s="51">
        <v>0</v>
      </c>
      <c r="N19" s="51">
        <v>541.74</v>
      </c>
      <c r="O19" s="51">
        <v>38.130000000000003</v>
      </c>
      <c r="P19" s="51">
        <v>0</v>
      </c>
      <c r="Q19" s="51">
        <v>411.31</v>
      </c>
      <c r="R19" s="51">
        <v>53.48</v>
      </c>
      <c r="S19" s="51">
        <v>0</v>
      </c>
      <c r="T19" s="51">
        <v>306.22000000000003</v>
      </c>
      <c r="U19" s="51">
        <v>19.61</v>
      </c>
      <c r="V19" s="51">
        <v>0</v>
      </c>
      <c r="W19" s="51">
        <v>816.59</v>
      </c>
      <c r="X19" s="51"/>
      <c r="Y19" s="51">
        <f t="shared" si="2"/>
        <v>1333.08</v>
      </c>
      <c r="Z19" s="51">
        <v>3000</v>
      </c>
      <c r="AA19" s="73">
        <v>1000</v>
      </c>
      <c r="AB19" s="62" t="s">
        <v>253</v>
      </c>
    </row>
    <row r="20" spans="1:28" ht="15" thickBot="1" x14ac:dyDescent="0.35">
      <c r="A20" s="50"/>
      <c r="B20" s="50"/>
      <c r="C20" s="50"/>
      <c r="D20" s="50"/>
      <c r="E20" s="50"/>
      <c r="F20" s="50" t="s">
        <v>93</v>
      </c>
      <c r="G20" s="50"/>
      <c r="H20" s="52"/>
      <c r="I20" s="52"/>
      <c r="J20" s="52"/>
      <c r="K20" s="52"/>
      <c r="L20" s="52">
        <v>-126</v>
      </c>
      <c r="M20" s="52">
        <v>0</v>
      </c>
      <c r="N20" s="52">
        <v>3663.49</v>
      </c>
      <c r="O20" s="52">
        <v>240.94</v>
      </c>
      <c r="P20" s="52">
        <v>0</v>
      </c>
      <c r="Q20" s="52">
        <v>2598.63</v>
      </c>
      <c r="R20" s="52">
        <v>304.14999999999998</v>
      </c>
      <c r="S20" s="52">
        <v>0</v>
      </c>
      <c r="T20" s="52">
        <v>1741.43</v>
      </c>
      <c r="U20" s="52">
        <v>99.78</v>
      </c>
      <c r="V20" s="52">
        <v>0</v>
      </c>
      <c r="W20" s="52">
        <v>6128.28</v>
      </c>
      <c r="X20" s="52"/>
      <c r="Y20" s="52">
        <f t="shared" si="2"/>
        <v>14650.7</v>
      </c>
      <c r="Z20" s="52">
        <v>30000</v>
      </c>
      <c r="AA20" s="74">
        <v>20000</v>
      </c>
      <c r="AB20" s="63" t="s">
        <v>253</v>
      </c>
    </row>
    <row r="21" spans="1:28" x14ac:dyDescent="0.3">
      <c r="A21" s="50"/>
      <c r="B21" s="50"/>
      <c r="C21" s="50"/>
      <c r="D21" s="50"/>
      <c r="E21" s="50" t="s">
        <v>94</v>
      </c>
      <c r="F21" s="50"/>
      <c r="G21" s="50"/>
      <c r="H21" s="51"/>
      <c r="I21" s="51"/>
      <c r="J21" s="51"/>
      <c r="K21" s="51"/>
      <c r="L21" s="51">
        <f t="shared" ref="L21:W21" si="3">ROUND(SUM(L15:L20),5)</f>
        <v>4333.29</v>
      </c>
      <c r="M21" s="51">
        <f t="shared" si="3"/>
        <v>10202.26</v>
      </c>
      <c r="N21" s="51">
        <f t="shared" si="3"/>
        <v>6196.82</v>
      </c>
      <c r="O21" s="51">
        <f t="shared" si="3"/>
        <v>9101.92</v>
      </c>
      <c r="P21" s="51">
        <f t="shared" si="3"/>
        <v>6584.08</v>
      </c>
      <c r="Q21" s="51">
        <f t="shared" si="3"/>
        <v>10172.540000000001</v>
      </c>
      <c r="R21" s="51">
        <f t="shared" si="3"/>
        <v>12817.65</v>
      </c>
      <c r="S21" s="51">
        <f t="shared" si="3"/>
        <v>5227.71</v>
      </c>
      <c r="T21" s="51">
        <f t="shared" si="3"/>
        <v>8615.89</v>
      </c>
      <c r="U21" s="51">
        <f t="shared" si="3"/>
        <v>6797.1</v>
      </c>
      <c r="V21" s="51">
        <f t="shared" si="3"/>
        <v>6002</v>
      </c>
      <c r="W21" s="51">
        <f t="shared" si="3"/>
        <v>18246.419999999998</v>
      </c>
      <c r="X21" s="51"/>
      <c r="Y21" s="51">
        <f t="shared" si="2"/>
        <v>104297.68</v>
      </c>
      <c r="Z21" s="51">
        <f>ROUND(SUM(Z15:Z20),5)</f>
        <v>90000</v>
      </c>
      <c r="AA21" s="60">
        <f>ROUND(SUM(AA15:AA20),5)</f>
        <v>91000</v>
      </c>
      <c r="AB21" s="62"/>
    </row>
    <row r="22" spans="1:28" x14ac:dyDescent="0.3">
      <c r="A22" s="50"/>
      <c r="B22" s="50"/>
      <c r="C22" s="50"/>
      <c r="D22" s="50"/>
      <c r="E22" s="50" t="s">
        <v>95</v>
      </c>
      <c r="F22" s="50"/>
      <c r="G22" s="50"/>
      <c r="H22" s="51"/>
      <c r="I22" s="51"/>
      <c r="J22" s="51"/>
      <c r="K22" s="51"/>
      <c r="L22" s="51"/>
      <c r="M22" s="51"/>
      <c r="N22" s="51"/>
      <c r="O22" s="51"/>
      <c r="P22" s="51"/>
      <c r="Q22" s="51"/>
      <c r="R22" s="51"/>
      <c r="S22" s="51"/>
      <c r="T22" s="51"/>
      <c r="U22" s="51"/>
      <c r="V22" s="51"/>
      <c r="W22" s="51"/>
      <c r="X22" s="51"/>
      <c r="Y22" s="51"/>
      <c r="Z22" s="51"/>
      <c r="AA22" s="60"/>
      <c r="AB22" s="62"/>
    </row>
    <row r="23" spans="1:28" x14ac:dyDescent="0.3">
      <c r="A23" s="50"/>
      <c r="B23" s="50"/>
      <c r="C23" s="50"/>
      <c r="D23" s="50"/>
      <c r="E23" s="50"/>
      <c r="F23" s="50" t="s">
        <v>96</v>
      </c>
      <c r="G23" s="50"/>
      <c r="H23" s="51"/>
      <c r="I23" s="51"/>
      <c r="J23" s="51"/>
      <c r="K23" s="51"/>
      <c r="L23" s="51">
        <v>8225</v>
      </c>
      <c r="M23" s="51">
        <v>10866.67</v>
      </c>
      <c r="N23" s="51">
        <v>9500</v>
      </c>
      <c r="O23" s="51">
        <v>25066.67</v>
      </c>
      <c r="P23" s="51">
        <v>7800</v>
      </c>
      <c r="Q23" s="51">
        <v>20950</v>
      </c>
      <c r="R23" s="51">
        <v>19000</v>
      </c>
      <c r="S23" s="51">
        <v>24450</v>
      </c>
      <c r="T23" s="51">
        <v>22500</v>
      </c>
      <c r="U23" s="51">
        <v>12325</v>
      </c>
      <c r="V23" s="51">
        <v>5000</v>
      </c>
      <c r="W23" s="51">
        <v>10643</v>
      </c>
      <c r="X23" s="51"/>
      <c r="Y23" s="51">
        <f t="shared" ref="Y23:Y34" si="4">ROUND(SUM(H23:X23),5)</f>
        <v>176326.34</v>
      </c>
      <c r="Z23" s="51">
        <v>120000</v>
      </c>
      <c r="AA23" s="73">
        <v>165000</v>
      </c>
      <c r="AB23" s="62" t="s">
        <v>253</v>
      </c>
    </row>
    <row r="24" spans="1:28" x14ac:dyDescent="0.3">
      <c r="A24" s="50"/>
      <c r="B24" s="50"/>
      <c r="C24" s="50"/>
      <c r="D24" s="50"/>
      <c r="E24" s="50"/>
      <c r="F24" s="50" t="s">
        <v>97</v>
      </c>
      <c r="G24" s="50"/>
      <c r="H24" s="51"/>
      <c r="I24" s="51"/>
      <c r="J24" s="51"/>
      <c r="K24" s="51"/>
      <c r="L24" s="51">
        <v>1200</v>
      </c>
      <c r="M24" s="51">
        <v>1410</v>
      </c>
      <c r="N24" s="51">
        <v>1250</v>
      </c>
      <c r="O24" s="51">
        <v>2500</v>
      </c>
      <c r="P24" s="51">
        <v>500</v>
      </c>
      <c r="Q24" s="51">
        <v>2000</v>
      </c>
      <c r="R24" s="51">
        <v>1250</v>
      </c>
      <c r="S24" s="51">
        <v>1910</v>
      </c>
      <c r="T24" s="51">
        <v>2500</v>
      </c>
      <c r="U24" s="51">
        <v>1450</v>
      </c>
      <c r="V24" s="51">
        <v>1250</v>
      </c>
      <c r="W24" s="51">
        <v>750</v>
      </c>
      <c r="X24" s="51"/>
      <c r="Y24" s="51">
        <f t="shared" si="4"/>
        <v>17970</v>
      </c>
      <c r="Z24" s="51">
        <v>12000</v>
      </c>
      <c r="AA24" s="73">
        <v>18000</v>
      </c>
      <c r="AB24" s="62"/>
    </row>
    <row r="25" spans="1:28" x14ac:dyDescent="0.3">
      <c r="A25" s="50"/>
      <c r="B25" s="50"/>
      <c r="C25" s="50"/>
      <c r="D25" s="50"/>
      <c r="E25" s="50"/>
      <c r="F25" s="50" t="s">
        <v>235</v>
      </c>
      <c r="G25" s="50"/>
      <c r="H25" s="51"/>
      <c r="I25" s="51"/>
      <c r="J25" s="51"/>
      <c r="K25" s="51"/>
      <c r="L25" s="51">
        <v>0</v>
      </c>
      <c r="M25" s="51">
        <v>0</v>
      </c>
      <c r="N25" s="51">
        <v>0</v>
      </c>
      <c r="O25" s="51">
        <v>0</v>
      </c>
      <c r="P25" s="51">
        <v>0</v>
      </c>
      <c r="Q25" s="51">
        <v>450</v>
      </c>
      <c r="R25" s="51">
        <v>0</v>
      </c>
      <c r="S25" s="51">
        <v>450</v>
      </c>
      <c r="T25" s="51">
        <v>0</v>
      </c>
      <c r="U25" s="51">
        <v>225</v>
      </c>
      <c r="V25" s="51">
        <v>0</v>
      </c>
      <c r="W25" s="51">
        <v>0</v>
      </c>
      <c r="X25" s="51"/>
      <c r="Y25" s="51">
        <f t="shared" si="4"/>
        <v>1125</v>
      </c>
      <c r="Z25" s="51">
        <v>0</v>
      </c>
      <c r="AA25" s="73">
        <v>3000</v>
      </c>
      <c r="AB25" s="62"/>
    </row>
    <row r="26" spans="1:28" x14ac:dyDescent="0.3">
      <c r="A26" s="50"/>
      <c r="B26" s="50"/>
      <c r="C26" s="50"/>
      <c r="D26" s="50"/>
      <c r="E26" s="50"/>
      <c r="F26" s="50" t="s">
        <v>98</v>
      </c>
      <c r="G26" s="50"/>
      <c r="H26" s="51"/>
      <c r="I26" s="51"/>
      <c r="J26" s="51"/>
      <c r="K26" s="51"/>
      <c r="L26" s="51">
        <v>3650</v>
      </c>
      <c r="M26" s="51">
        <v>3250</v>
      </c>
      <c r="N26" s="51">
        <v>2800</v>
      </c>
      <c r="O26" s="51">
        <v>6100</v>
      </c>
      <c r="P26" s="51">
        <v>100</v>
      </c>
      <c r="Q26" s="51">
        <v>4900</v>
      </c>
      <c r="R26" s="51">
        <v>3500</v>
      </c>
      <c r="S26" s="51">
        <v>7650</v>
      </c>
      <c r="T26" s="51">
        <v>8000</v>
      </c>
      <c r="U26" s="51">
        <v>3700</v>
      </c>
      <c r="V26" s="51">
        <v>5150</v>
      </c>
      <c r="W26" s="51">
        <v>2550</v>
      </c>
      <c r="X26" s="51"/>
      <c r="Y26" s="51">
        <f t="shared" si="4"/>
        <v>51350</v>
      </c>
      <c r="Z26" s="51">
        <v>30000</v>
      </c>
      <c r="AA26" s="73">
        <v>47000</v>
      </c>
      <c r="AB26" s="62"/>
    </row>
    <row r="27" spans="1:28" x14ac:dyDescent="0.3">
      <c r="A27" s="50"/>
      <c r="B27" s="50"/>
      <c r="C27" s="50"/>
      <c r="D27" s="50"/>
      <c r="E27" s="50"/>
      <c r="F27" s="50" t="s">
        <v>99</v>
      </c>
      <c r="G27" s="50"/>
      <c r="H27" s="51"/>
      <c r="I27" s="51"/>
      <c r="J27" s="51"/>
      <c r="K27" s="51"/>
      <c r="L27" s="51">
        <v>2500</v>
      </c>
      <c r="M27" s="51">
        <v>6083.33</v>
      </c>
      <c r="N27" s="51">
        <v>16450</v>
      </c>
      <c r="O27" s="51">
        <v>17583.330000000002</v>
      </c>
      <c r="P27" s="51">
        <v>0</v>
      </c>
      <c r="Q27" s="51">
        <v>3050</v>
      </c>
      <c r="R27" s="51">
        <v>4000</v>
      </c>
      <c r="S27" s="51">
        <v>9050</v>
      </c>
      <c r="T27" s="51">
        <v>16650</v>
      </c>
      <c r="U27" s="51">
        <v>2675</v>
      </c>
      <c r="V27" s="51">
        <v>1725</v>
      </c>
      <c r="W27" s="51">
        <v>5357</v>
      </c>
      <c r="X27" s="51"/>
      <c r="Y27" s="51">
        <f t="shared" si="4"/>
        <v>85123.66</v>
      </c>
      <c r="Z27" s="51">
        <v>67000</v>
      </c>
      <c r="AA27" s="73">
        <v>70000</v>
      </c>
      <c r="AB27" s="62"/>
    </row>
    <row r="28" spans="1:28" x14ac:dyDescent="0.3">
      <c r="A28" s="50"/>
      <c r="B28" s="50"/>
      <c r="C28" s="50"/>
      <c r="D28" s="50"/>
      <c r="E28" s="50"/>
      <c r="F28" s="50" t="s">
        <v>100</v>
      </c>
      <c r="G28" s="50"/>
      <c r="H28" s="51"/>
      <c r="I28" s="51"/>
      <c r="J28" s="51"/>
      <c r="K28" s="51"/>
      <c r="L28" s="51">
        <v>1500</v>
      </c>
      <c r="M28" s="51">
        <v>0</v>
      </c>
      <c r="N28" s="51">
        <v>1600</v>
      </c>
      <c r="O28" s="51">
        <v>0</v>
      </c>
      <c r="P28" s="51">
        <v>3000</v>
      </c>
      <c r="Q28" s="51">
        <v>3100</v>
      </c>
      <c r="R28" s="51">
        <v>0</v>
      </c>
      <c r="S28" s="51">
        <v>3300</v>
      </c>
      <c r="T28" s="51">
        <v>1500</v>
      </c>
      <c r="U28" s="51">
        <v>3100</v>
      </c>
      <c r="V28" s="51">
        <v>0</v>
      </c>
      <c r="W28" s="51">
        <v>1500</v>
      </c>
      <c r="X28" s="51"/>
      <c r="Y28" s="51">
        <f t="shared" si="4"/>
        <v>18600</v>
      </c>
      <c r="Z28" s="51">
        <v>27000</v>
      </c>
      <c r="AA28" s="73">
        <v>17000</v>
      </c>
      <c r="AB28" s="62"/>
    </row>
    <row r="29" spans="1:28" x14ac:dyDescent="0.3">
      <c r="A29" s="50"/>
      <c r="B29" s="50"/>
      <c r="C29" s="50"/>
      <c r="D29" s="50"/>
      <c r="E29" s="50"/>
      <c r="F29" s="50" t="s">
        <v>201</v>
      </c>
      <c r="G29" s="50"/>
      <c r="H29" s="51"/>
      <c r="I29" s="51"/>
      <c r="J29" s="51"/>
      <c r="K29" s="51"/>
      <c r="L29" s="51">
        <v>0</v>
      </c>
      <c r="M29" s="51">
        <v>0</v>
      </c>
      <c r="N29" s="51">
        <v>0</v>
      </c>
      <c r="O29" s="51">
        <v>0</v>
      </c>
      <c r="P29" s="51">
        <v>300</v>
      </c>
      <c r="Q29" s="51">
        <v>0</v>
      </c>
      <c r="R29" s="51">
        <v>0</v>
      </c>
      <c r="S29" s="51">
        <v>0</v>
      </c>
      <c r="T29" s="51">
        <v>0</v>
      </c>
      <c r="U29" s="51">
        <v>0</v>
      </c>
      <c r="V29" s="51">
        <v>0</v>
      </c>
      <c r="W29" s="51">
        <v>0</v>
      </c>
      <c r="X29" s="51"/>
      <c r="Y29" s="51">
        <f t="shared" si="4"/>
        <v>300</v>
      </c>
      <c r="Z29" s="51">
        <v>300</v>
      </c>
      <c r="AA29" s="73">
        <v>300</v>
      </c>
      <c r="AB29" s="62"/>
    </row>
    <row r="30" spans="1:28" ht="21.6" x14ac:dyDescent="0.3">
      <c r="A30" s="50"/>
      <c r="B30" s="50"/>
      <c r="C30" s="50"/>
      <c r="D30" s="50"/>
      <c r="E30" s="50"/>
      <c r="F30" s="50" t="s">
        <v>236</v>
      </c>
      <c r="G30" s="50"/>
      <c r="H30" s="51"/>
      <c r="I30" s="51"/>
      <c r="J30" s="51"/>
      <c r="K30" s="51"/>
      <c r="L30" s="51">
        <v>0</v>
      </c>
      <c r="M30" s="51">
        <v>0</v>
      </c>
      <c r="N30" s="51">
        <v>0</v>
      </c>
      <c r="O30" s="51">
        <v>-500</v>
      </c>
      <c r="P30" s="51">
        <v>500</v>
      </c>
      <c r="Q30" s="51">
        <v>2000</v>
      </c>
      <c r="R30" s="51">
        <v>1500</v>
      </c>
      <c r="S30" s="51">
        <v>0</v>
      </c>
      <c r="T30" s="51">
        <v>0</v>
      </c>
      <c r="U30" s="51">
        <v>0</v>
      </c>
      <c r="V30" s="51">
        <v>0</v>
      </c>
      <c r="W30" s="51">
        <v>0</v>
      </c>
      <c r="X30" s="51"/>
      <c r="Y30" s="51">
        <f t="shared" si="4"/>
        <v>3500</v>
      </c>
      <c r="Z30" s="51">
        <v>0</v>
      </c>
      <c r="AA30" s="73">
        <v>6500</v>
      </c>
      <c r="AB30" s="62" t="s">
        <v>264</v>
      </c>
    </row>
    <row r="31" spans="1:28" x14ac:dyDescent="0.3">
      <c r="A31" s="50"/>
      <c r="B31" s="50"/>
      <c r="C31" s="50"/>
      <c r="D31" s="50"/>
      <c r="E31" s="50"/>
      <c r="F31" s="50" t="s">
        <v>101</v>
      </c>
      <c r="G31" s="50"/>
      <c r="H31" s="51"/>
      <c r="I31" s="51"/>
      <c r="J31" s="51"/>
      <c r="K31" s="51"/>
      <c r="L31" s="51">
        <v>1750</v>
      </c>
      <c r="M31" s="51">
        <v>950</v>
      </c>
      <c r="N31" s="51">
        <v>785</v>
      </c>
      <c r="O31" s="51">
        <v>1550</v>
      </c>
      <c r="P31" s="51">
        <v>500</v>
      </c>
      <c r="Q31" s="51">
        <v>1320</v>
      </c>
      <c r="R31" s="51">
        <v>1330</v>
      </c>
      <c r="S31" s="51">
        <v>4113.1499999999996</v>
      </c>
      <c r="T31" s="51">
        <v>2765</v>
      </c>
      <c r="U31" s="51">
        <v>985</v>
      </c>
      <c r="V31" s="51">
        <v>3010</v>
      </c>
      <c r="W31" s="51">
        <v>300</v>
      </c>
      <c r="X31" s="51"/>
      <c r="Y31" s="51">
        <f t="shared" si="4"/>
        <v>19358.150000000001</v>
      </c>
      <c r="Z31" s="51">
        <v>12000</v>
      </c>
      <c r="AA31" s="73">
        <v>16000</v>
      </c>
      <c r="AB31" s="62"/>
    </row>
    <row r="32" spans="1:28" ht="15" thickBot="1" x14ac:dyDescent="0.35">
      <c r="A32" s="50"/>
      <c r="B32" s="50"/>
      <c r="C32" s="50"/>
      <c r="D32" s="50"/>
      <c r="E32" s="50"/>
      <c r="F32" s="50" t="s">
        <v>102</v>
      </c>
      <c r="G32" s="50"/>
      <c r="H32" s="51"/>
      <c r="I32" s="51"/>
      <c r="J32" s="51"/>
      <c r="K32" s="51"/>
      <c r="L32" s="51">
        <v>0</v>
      </c>
      <c r="M32" s="51">
        <v>0</v>
      </c>
      <c r="N32" s="51">
        <v>0</v>
      </c>
      <c r="O32" s="51">
        <v>0</v>
      </c>
      <c r="P32" s="51">
        <v>0</v>
      </c>
      <c r="Q32" s="51">
        <v>0</v>
      </c>
      <c r="R32" s="51">
        <v>0</v>
      </c>
      <c r="S32" s="51">
        <v>0</v>
      </c>
      <c r="T32" s="51">
        <v>0</v>
      </c>
      <c r="U32" s="51">
        <v>0</v>
      </c>
      <c r="V32" s="51">
        <v>25</v>
      </c>
      <c r="W32" s="51">
        <v>145.41999999999999</v>
      </c>
      <c r="X32" s="51"/>
      <c r="Y32" s="51">
        <f t="shared" si="4"/>
        <v>170.42</v>
      </c>
      <c r="Z32" s="51">
        <v>500</v>
      </c>
      <c r="AA32" s="73">
        <v>400</v>
      </c>
      <c r="AB32" s="62"/>
    </row>
    <row r="33" spans="1:28" ht="15" thickBot="1" x14ac:dyDescent="0.35">
      <c r="A33" s="50"/>
      <c r="B33" s="50"/>
      <c r="C33" s="50"/>
      <c r="D33" s="50"/>
      <c r="E33" s="50" t="s">
        <v>103</v>
      </c>
      <c r="F33" s="50"/>
      <c r="G33" s="50"/>
      <c r="H33" s="53"/>
      <c r="I33" s="53"/>
      <c r="J33" s="53"/>
      <c r="K33" s="53"/>
      <c r="L33" s="53">
        <f t="shared" ref="L33:W33" si="5">ROUND(SUM(L22:L32),5)</f>
        <v>18825</v>
      </c>
      <c r="M33" s="53">
        <f t="shared" si="5"/>
        <v>22560</v>
      </c>
      <c r="N33" s="53">
        <f t="shared" si="5"/>
        <v>32385</v>
      </c>
      <c r="O33" s="53">
        <f t="shared" si="5"/>
        <v>52300</v>
      </c>
      <c r="P33" s="53">
        <f t="shared" si="5"/>
        <v>12700</v>
      </c>
      <c r="Q33" s="53">
        <f t="shared" si="5"/>
        <v>37770</v>
      </c>
      <c r="R33" s="53">
        <f t="shared" si="5"/>
        <v>30580</v>
      </c>
      <c r="S33" s="53">
        <f t="shared" si="5"/>
        <v>50923.15</v>
      </c>
      <c r="T33" s="53">
        <f t="shared" si="5"/>
        <v>53915</v>
      </c>
      <c r="U33" s="53">
        <f t="shared" si="5"/>
        <v>24460</v>
      </c>
      <c r="V33" s="53">
        <f t="shared" si="5"/>
        <v>16160</v>
      </c>
      <c r="W33" s="53">
        <f t="shared" si="5"/>
        <v>21245.42</v>
      </c>
      <c r="X33" s="53"/>
      <c r="Y33" s="53">
        <f t="shared" si="4"/>
        <v>373823.57</v>
      </c>
      <c r="Z33" s="53">
        <f>ROUND(SUM(Z22:Z32),5)</f>
        <v>268800</v>
      </c>
      <c r="AA33" s="78">
        <f>ROUND(SUM(AA22:AA32),5)</f>
        <v>343200</v>
      </c>
      <c r="AB33" s="64"/>
    </row>
    <row r="34" spans="1:28" x14ac:dyDescent="0.3">
      <c r="A34" s="50"/>
      <c r="B34" s="50"/>
      <c r="C34" s="50"/>
      <c r="D34" s="50" t="s">
        <v>6</v>
      </c>
      <c r="E34" s="50"/>
      <c r="F34" s="50"/>
      <c r="G34" s="50"/>
      <c r="H34" s="51"/>
      <c r="I34" s="51"/>
      <c r="J34" s="51"/>
      <c r="K34" s="51"/>
      <c r="L34" s="51">
        <f t="shared" ref="L34:W34" si="6">ROUND(L3+L14+L21+L33,5)</f>
        <v>19157.96</v>
      </c>
      <c r="M34" s="51">
        <f t="shared" si="6"/>
        <v>32762.26</v>
      </c>
      <c r="N34" s="51">
        <f t="shared" si="6"/>
        <v>38581.82</v>
      </c>
      <c r="O34" s="51">
        <f t="shared" si="6"/>
        <v>91690.13</v>
      </c>
      <c r="P34" s="51">
        <f t="shared" si="6"/>
        <v>19284.080000000002</v>
      </c>
      <c r="Q34" s="51">
        <f t="shared" si="6"/>
        <v>247789.42</v>
      </c>
      <c r="R34" s="51">
        <f t="shared" si="6"/>
        <v>256344.78</v>
      </c>
      <c r="S34" s="51">
        <f t="shared" si="6"/>
        <v>59246.37</v>
      </c>
      <c r="T34" s="51">
        <f t="shared" si="6"/>
        <v>65460.81</v>
      </c>
      <c r="U34" s="51">
        <f t="shared" si="6"/>
        <v>97264.65</v>
      </c>
      <c r="V34" s="51">
        <f t="shared" si="6"/>
        <v>222938.27</v>
      </c>
      <c r="W34" s="51">
        <f t="shared" si="6"/>
        <v>114688.35</v>
      </c>
      <c r="X34" s="51"/>
      <c r="Y34" s="51">
        <f t="shared" si="4"/>
        <v>1265208.8999999999</v>
      </c>
      <c r="Z34" s="51">
        <f>ROUND(Z3+Z14+Z21+Z33,5)</f>
        <v>1078800</v>
      </c>
      <c r="AA34" s="60">
        <f>ROUND(AA3+AA14+AA21+AA33,5)</f>
        <v>1201000</v>
      </c>
      <c r="AB34" s="62"/>
    </row>
    <row r="35" spans="1:28" hidden="1" x14ac:dyDescent="0.3">
      <c r="A35" s="50"/>
      <c r="B35" s="50"/>
      <c r="C35" s="50"/>
      <c r="D35" s="50" t="s">
        <v>104</v>
      </c>
      <c r="E35" s="50"/>
      <c r="F35" s="50"/>
      <c r="G35" s="50"/>
      <c r="H35" s="51"/>
      <c r="I35" s="51"/>
      <c r="J35" s="51"/>
      <c r="K35" s="51"/>
      <c r="L35" s="51"/>
      <c r="M35" s="51"/>
      <c r="N35" s="51"/>
      <c r="O35" s="51"/>
      <c r="P35" s="51"/>
      <c r="Q35" s="51"/>
      <c r="R35" s="51"/>
      <c r="S35" s="51"/>
      <c r="T35" s="51"/>
      <c r="U35" s="51"/>
      <c r="V35" s="51"/>
      <c r="W35" s="51"/>
      <c r="X35" s="51"/>
      <c r="Y35" s="51"/>
      <c r="Z35" s="51"/>
      <c r="AA35" s="73"/>
      <c r="AB35" s="62"/>
    </row>
    <row r="36" spans="1:28" hidden="1" x14ac:dyDescent="0.3">
      <c r="A36" s="50"/>
      <c r="B36" s="50"/>
      <c r="C36" s="50"/>
      <c r="D36" s="50"/>
      <c r="E36" s="50" t="s">
        <v>105</v>
      </c>
      <c r="F36" s="50"/>
      <c r="G36" s="50"/>
      <c r="H36" s="51"/>
      <c r="I36" s="51"/>
      <c r="J36" s="51"/>
      <c r="K36" s="51"/>
      <c r="L36" s="51">
        <v>0</v>
      </c>
      <c r="M36" s="51">
        <v>0</v>
      </c>
      <c r="N36" s="51">
        <v>0</v>
      </c>
      <c r="O36" s="51">
        <v>0</v>
      </c>
      <c r="P36" s="51">
        <v>0</v>
      </c>
      <c r="Q36" s="51">
        <v>0</v>
      </c>
      <c r="R36" s="51">
        <v>0</v>
      </c>
      <c r="S36" s="51">
        <v>0</v>
      </c>
      <c r="T36" s="51">
        <v>0</v>
      </c>
      <c r="U36" s="51">
        <v>0</v>
      </c>
      <c r="V36" s="51">
        <v>0</v>
      </c>
      <c r="W36" s="51">
        <v>0</v>
      </c>
      <c r="X36" s="51"/>
      <c r="Y36" s="51">
        <f>ROUND(SUM(H36:X36),5)</f>
        <v>0</v>
      </c>
      <c r="Z36" s="51">
        <v>0</v>
      </c>
      <c r="AA36" s="73">
        <v>0</v>
      </c>
      <c r="AB36" s="62"/>
    </row>
    <row r="37" spans="1:28" ht="15" hidden="1" thickBot="1" x14ac:dyDescent="0.35">
      <c r="A37" s="50"/>
      <c r="B37" s="50"/>
      <c r="C37" s="50"/>
      <c r="D37" s="50" t="s">
        <v>106</v>
      </c>
      <c r="E37" s="50"/>
      <c r="F37" s="50"/>
      <c r="G37" s="50"/>
      <c r="H37" s="53"/>
      <c r="I37" s="53"/>
      <c r="J37" s="53"/>
      <c r="K37" s="53"/>
      <c r="L37" s="53">
        <f t="shared" ref="L37:W37" si="7">ROUND(SUM(L35:L36),5)</f>
        <v>0</v>
      </c>
      <c r="M37" s="53">
        <f t="shared" si="7"/>
        <v>0</v>
      </c>
      <c r="N37" s="53">
        <f t="shared" si="7"/>
        <v>0</v>
      </c>
      <c r="O37" s="53">
        <f t="shared" si="7"/>
        <v>0</v>
      </c>
      <c r="P37" s="53">
        <f t="shared" si="7"/>
        <v>0</v>
      </c>
      <c r="Q37" s="53">
        <f t="shared" si="7"/>
        <v>0</v>
      </c>
      <c r="R37" s="53">
        <f t="shared" si="7"/>
        <v>0</v>
      </c>
      <c r="S37" s="53">
        <f t="shared" si="7"/>
        <v>0</v>
      </c>
      <c r="T37" s="53">
        <f t="shared" si="7"/>
        <v>0</v>
      </c>
      <c r="U37" s="53">
        <f t="shared" si="7"/>
        <v>0</v>
      </c>
      <c r="V37" s="53">
        <f t="shared" si="7"/>
        <v>0</v>
      </c>
      <c r="W37" s="53">
        <f t="shared" si="7"/>
        <v>0</v>
      </c>
      <c r="X37" s="53"/>
      <c r="Y37" s="53">
        <f>ROUND(SUM(H37:X37),5)</f>
        <v>0</v>
      </c>
      <c r="Z37" s="53">
        <f>ROUND(SUM(Z35:Z36),5)</f>
        <v>0</v>
      </c>
      <c r="AA37" s="75">
        <f>ROUND(SUM(AA35:AA36),5)</f>
        <v>0</v>
      </c>
      <c r="AB37" s="64"/>
    </row>
    <row r="38" spans="1:28" hidden="1" x14ac:dyDescent="0.3">
      <c r="A38" s="50"/>
      <c r="B38" s="50"/>
      <c r="C38" s="50" t="s">
        <v>107</v>
      </c>
      <c r="D38" s="50"/>
      <c r="E38" s="50"/>
      <c r="F38" s="50"/>
      <c r="G38" s="50"/>
      <c r="H38" s="51"/>
      <c r="I38" s="51"/>
      <c r="J38" s="51"/>
      <c r="K38" s="51"/>
      <c r="L38" s="51">
        <f t="shared" ref="L38:W38" si="8">ROUND(L34-L37,5)</f>
        <v>19157.96</v>
      </c>
      <c r="M38" s="51">
        <f t="shared" si="8"/>
        <v>32762.26</v>
      </c>
      <c r="N38" s="51">
        <f t="shared" si="8"/>
        <v>38581.82</v>
      </c>
      <c r="O38" s="51">
        <f t="shared" si="8"/>
        <v>91690.13</v>
      </c>
      <c r="P38" s="51">
        <f t="shared" si="8"/>
        <v>19284.080000000002</v>
      </c>
      <c r="Q38" s="51">
        <f t="shared" si="8"/>
        <v>247789.42</v>
      </c>
      <c r="R38" s="51">
        <f t="shared" si="8"/>
        <v>256344.78</v>
      </c>
      <c r="S38" s="51">
        <f t="shared" si="8"/>
        <v>59246.37</v>
      </c>
      <c r="T38" s="51">
        <f t="shared" si="8"/>
        <v>65460.81</v>
      </c>
      <c r="U38" s="51">
        <f t="shared" si="8"/>
        <v>97264.65</v>
      </c>
      <c r="V38" s="51">
        <f t="shared" si="8"/>
        <v>222938.27</v>
      </c>
      <c r="W38" s="51">
        <f t="shared" si="8"/>
        <v>114688.35</v>
      </c>
      <c r="X38" s="51"/>
      <c r="Y38" s="51">
        <f>ROUND(SUM(H38:X38),5)</f>
        <v>1265208.8999999999</v>
      </c>
      <c r="Z38" s="51">
        <f>ROUND(Z34-Z37,5)</f>
        <v>1078800</v>
      </c>
      <c r="AA38" s="73">
        <f>ROUND(AA34-AA37,5)</f>
        <v>1201000</v>
      </c>
      <c r="AB38" s="62"/>
    </row>
    <row r="39" spans="1:28" x14ac:dyDescent="0.3">
      <c r="A39" s="50"/>
      <c r="B39" s="50"/>
      <c r="C39" s="50"/>
      <c r="D39" s="50" t="s">
        <v>7</v>
      </c>
      <c r="E39" s="50"/>
      <c r="F39" s="50"/>
      <c r="G39" s="50"/>
      <c r="H39" s="51"/>
      <c r="I39" s="51"/>
      <c r="J39" s="51"/>
      <c r="K39" s="51"/>
      <c r="L39" s="51"/>
      <c r="M39" s="51"/>
      <c r="N39" s="51"/>
      <c r="O39" s="51"/>
      <c r="P39" s="51"/>
      <c r="Q39" s="51"/>
      <c r="R39" s="51"/>
      <c r="S39" s="51"/>
      <c r="T39" s="51"/>
      <c r="U39" s="51"/>
      <c r="V39" s="51"/>
      <c r="W39" s="51"/>
      <c r="X39" s="51"/>
      <c r="Y39" s="51"/>
      <c r="Z39" s="51"/>
      <c r="AA39" s="60"/>
      <c r="AB39" s="62"/>
    </row>
    <row r="40" spans="1:28" x14ac:dyDescent="0.3">
      <c r="A40" s="50"/>
      <c r="B40" s="50"/>
      <c r="C40" s="50"/>
      <c r="D40" s="50"/>
      <c r="E40" s="50" t="s">
        <v>108</v>
      </c>
      <c r="F40" s="50"/>
      <c r="G40" s="50"/>
      <c r="H40" s="51"/>
      <c r="I40" s="51"/>
      <c r="J40" s="51"/>
      <c r="K40" s="51"/>
      <c r="L40" s="51"/>
      <c r="M40" s="51"/>
      <c r="N40" s="51"/>
      <c r="O40" s="51"/>
      <c r="P40" s="51"/>
      <c r="Q40" s="51"/>
      <c r="R40" s="51"/>
      <c r="S40" s="51"/>
      <c r="T40" s="51"/>
      <c r="U40" s="51"/>
      <c r="V40" s="51"/>
      <c r="W40" s="51"/>
      <c r="X40" s="51"/>
      <c r="Y40" s="51"/>
      <c r="Z40" s="51"/>
      <c r="AA40" s="60"/>
      <c r="AB40" s="62"/>
    </row>
    <row r="41" spans="1:28" x14ac:dyDescent="0.3">
      <c r="A41" s="50"/>
      <c r="B41" s="50"/>
      <c r="C41" s="50"/>
      <c r="D41" s="50"/>
      <c r="E41" s="50"/>
      <c r="F41" s="50" t="s">
        <v>109</v>
      </c>
      <c r="G41" s="50"/>
      <c r="H41" s="51"/>
      <c r="I41" s="51"/>
      <c r="J41" s="51"/>
      <c r="K41" s="51"/>
      <c r="L41" s="51"/>
      <c r="M41" s="51"/>
      <c r="N41" s="51"/>
      <c r="O41" s="51"/>
      <c r="P41" s="51"/>
      <c r="Q41" s="51"/>
      <c r="R41" s="51"/>
      <c r="S41" s="51"/>
      <c r="T41" s="51"/>
      <c r="U41" s="51"/>
      <c r="V41" s="51"/>
      <c r="W41" s="51"/>
      <c r="X41" s="51"/>
      <c r="Y41" s="51"/>
      <c r="Z41" s="51"/>
      <c r="AA41" s="60"/>
      <c r="AB41" s="62"/>
    </row>
    <row r="42" spans="1:28" x14ac:dyDescent="0.3">
      <c r="A42" s="50"/>
      <c r="B42" s="50"/>
      <c r="C42" s="50"/>
      <c r="D42" s="50"/>
      <c r="E42" s="50"/>
      <c r="F42" s="50"/>
      <c r="G42" s="50" t="s">
        <v>110</v>
      </c>
      <c r="H42" s="51"/>
      <c r="I42" s="51"/>
      <c r="J42" s="51"/>
      <c r="K42" s="51"/>
      <c r="L42" s="51">
        <v>8942.48</v>
      </c>
      <c r="M42" s="51">
        <v>16476.650000000001</v>
      </c>
      <c r="N42" s="51">
        <v>17665.79</v>
      </c>
      <c r="O42" s="51">
        <v>27986.11</v>
      </c>
      <c r="P42" s="51">
        <v>14362.23</v>
      </c>
      <c r="Q42" s="51">
        <v>14423.56</v>
      </c>
      <c r="R42" s="51">
        <v>24698.48</v>
      </c>
      <c r="S42" s="51">
        <v>16746.79</v>
      </c>
      <c r="T42" s="51">
        <v>16868.52</v>
      </c>
      <c r="U42" s="51">
        <v>25401.13</v>
      </c>
      <c r="V42" s="51">
        <v>26898.32</v>
      </c>
      <c r="W42" s="51">
        <v>21343.49</v>
      </c>
      <c r="X42" s="51"/>
      <c r="Y42" s="51">
        <f t="shared" ref="Y42:Y47" si="9">ROUND(SUM(H42:X42),5)</f>
        <v>231813.55</v>
      </c>
      <c r="Z42" s="51">
        <v>235000</v>
      </c>
      <c r="AA42" s="60">
        <v>281000</v>
      </c>
      <c r="AB42" s="62" t="s">
        <v>210</v>
      </c>
    </row>
    <row r="43" spans="1:28" x14ac:dyDescent="0.3">
      <c r="A43" s="50"/>
      <c r="B43" s="50"/>
      <c r="C43" s="50"/>
      <c r="D43" s="50"/>
      <c r="E43" s="50"/>
      <c r="F43" s="50"/>
      <c r="G43" s="50" t="s">
        <v>216</v>
      </c>
      <c r="H43" s="51"/>
      <c r="I43" s="51"/>
      <c r="J43" s="51"/>
      <c r="K43" s="51"/>
      <c r="L43" s="51">
        <v>0</v>
      </c>
      <c r="M43" s="51">
        <v>0</v>
      </c>
      <c r="N43" s="51">
        <v>0</v>
      </c>
      <c r="O43" s="51">
        <v>0</v>
      </c>
      <c r="P43" s="51">
        <v>0</v>
      </c>
      <c r="Q43" s="51">
        <v>0</v>
      </c>
      <c r="R43" s="51">
        <v>0</v>
      </c>
      <c r="S43" s="51">
        <v>0</v>
      </c>
      <c r="T43" s="51">
        <v>0</v>
      </c>
      <c r="U43" s="51">
        <v>0</v>
      </c>
      <c r="V43" s="51">
        <v>0</v>
      </c>
      <c r="W43" s="51">
        <v>0</v>
      </c>
      <c r="X43" s="51"/>
      <c r="Y43" s="51">
        <f t="shared" si="9"/>
        <v>0</v>
      </c>
      <c r="Z43" s="51">
        <v>43680</v>
      </c>
      <c r="AA43" s="60">
        <v>43680</v>
      </c>
      <c r="AB43" s="62" t="s">
        <v>251</v>
      </c>
    </row>
    <row r="44" spans="1:28" x14ac:dyDescent="0.3">
      <c r="A44" s="50"/>
      <c r="B44" s="50"/>
      <c r="C44" s="50"/>
      <c r="D44" s="50"/>
      <c r="E44" s="50"/>
      <c r="F44" s="50"/>
      <c r="G44" s="50" t="s">
        <v>111</v>
      </c>
      <c r="H44" s="51"/>
      <c r="I44" s="51"/>
      <c r="J44" s="51"/>
      <c r="K44" s="51"/>
      <c r="L44" s="51">
        <v>0</v>
      </c>
      <c r="M44" s="51">
        <v>0</v>
      </c>
      <c r="N44" s="51">
        <v>0</v>
      </c>
      <c r="O44" s="51">
        <v>0</v>
      </c>
      <c r="P44" s="51">
        <v>0</v>
      </c>
      <c r="Q44" s="51">
        <v>3986.45</v>
      </c>
      <c r="R44" s="51">
        <v>0</v>
      </c>
      <c r="S44" s="51">
        <v>0</v>
      </c>
      <c r="T44" s="51">
        <v>0</v>
      </c>
      <c r="U44" s="51">
        <v>6572.5</v>
      </c>
      <c r="V44" s="51">
        <v>0</v>
      </c>
      <c r="W44" s="51">
        <v>0</v>
      </c>
      <c r="X44" s="51"/>
      <c r="Y44" s="51">
        <f t="shared" si="9"/>
        <v>10558.95</v>
      </c>
      <c r="Z44" s="51">
        <v>4500</v>
      </c>
      <c r="AA44" s="60">
        <v>5000</v>
      </c>
      <c r="AB44" s="62" t="s">
        <v>210</v>
      </c>
    </row>
    <row r="45" spans="1:28" x14ac:dyDescent="0.3">
      <c r="A45" s="50"/>
      <c r="B45" s="50"/>
      <c r="C45" s="50"/>
      <c r="D45" s="50"/>
      <c r="E45" s="50"/>
      <c r="F45" s="50"/>
      <c r="G45" s="50" t="s">
        <v>243</v>
      </c>
      <c r="H45" s="51"/>
      <c r="I45" s="51"/>
      <c r="J45" s="51"/>
      <c r="K45" s="51"/>
      <c r="L45" s="51">
        <v>0</v>
      </c>
      <c r="M45" s="51">
        <v>0</v>
      </c>
      <c r="N45" s="51">
        <v>0</v>
      </c>
      <c r="O45" s="51">
        <v>0</v>
      </c>
      <c r="P45" s="51">
        <v>0</v>
      </c>
      <c r="Q45" s="51">
        <v>0</v>
      </c>
      <c r="R45" s="51">
        <v>0</v>
      </c>
      <c r="S45" s="51">
        <v>0</v>
      </c>
      <c r="T45" s="51">
        <v>0</v>
      </c>
      <c r="U45" s="51">
        <v>0</v>
      </c>
      <c r="V45" s="51">
        <v>0</v>
      </c>
      <c r="W45" s="51">
        <v>0</v>
      </c>
      <c r="X45" s="51"/>
      <c r="Y45" s="51">
        <f t="shared" si="9"/>
        <v>0</v>
      </c>
      <c r="Z45" s="51">
        <v>5100</v>
      </c>
      <c r="AA45" s="60">
        <v>5500</v>
      </c>
      <c r="AB45" s="62" t="s">
        <v>210</v>
      </c>
    </row>
    <row r="46" spans="1:28" ht="15" thickBot="1" x14ac:dyDescent="0.35">
      <c r="A46" s="50"/>
      <c r="B46" s="50"/>
      <c r="C46" s="50"/>
      <c r="D46" s="50"/>
      <c r="E46" s="50"/>
      <c r="F46" s="50"/>
      <c r="G46" s="50" t="s">
        <v>112</v>
      </c>
      <c r="H46" s="52"/>
      <c r="I46" s="52"/>
      <c r="J46" s="52"/>
      <c r="K46" s="52"/>
      <c r="L46" s="52">
        <v>35.64</v>
      </c>
      <c r="M46" s="52">
        <v>35.64</v>
      </c>
      <c r="N46" s="52">
        <v>35.64</v>
      </c>
      <c r="O46" s="52">
        <v>35.64</v>
      </c>
      <c r="P46" s="52">
        <v>35.64</v>
      </c>
      <c r="Q46" s="52">
        <v>35.64</v>
      </c>
      <c r="R46" s="52">
        <v>35.64</v>
      </c>
      <c r="S46" s="52">
        <v>35.64</v>
      </c>
      <c r="T46" s="52">
        <v>35.64</v>
      </c>
      <c r="U46" s="52">
        <v>35.64</v>
      </c>
      <c r="V46" s="52">
        <v>35.64</v>
      </c>
      <c r="W46" s="52">
        <v>35.64</v>
      </c>
      <c r="X46" s="52"/>
      <c r="Y46" s="52">
        <f t="shared" si="9"/>
        <v>427.68</v>
      </c>
      <c r="Z46" s="52">
        <v>450</v>
      </c>
      <c r="AA46" s="74">
        <v>450</v>
      </c>
      <c r="AB46" s="63"/>
    </row>
    <row r="47" spans="1:28" x14ac:dyDescent="0.3">
      <c r="A47" s="50"/>
      <c r="B47" s="50"/>
      <c r="C47" s="50"/>
      <c r="D47" s="50"/>
      <c r="E47" s="50"/>
      <c r="F47" s="50" t="s">
        <v>113</v>
      </c>
      <c r="G47" s="50"/>
      <c r="H47" s="51"/>
      <c r="I47" s="51"/>
      <c r="J47" s="51"/>
      <c r="K47" s="51"/>
      <c r="L47" s="51">
        <f t="shared" ref="L47:W47" si="10">ROUND(SUM(L41:L46),5)</f>
        <v>8978.1200000000008</v>
      </c>
      <c r="M47" s="51">
        <f t="shared" si="10"/>
        <v>16512.29</v>
      </c>
      <c r="N47" s="51">
        <f t="shared" si="10"/>
        <v>17701.43</v>
      </c>
      <c r="O47" s="51">
        <f t="shared" si="10"/>
        <v>28021.75</v>
      </c>
      <c r="P47" s="51">
        <f t="shared" si="10"/>
        <v>14397.87</v>
      </c>
      <c r="Q47" s="51">
        <f t="shared" si="10"/>
        <v>18445.650000000001</v>
      </c>
      <c r="R47" s="51">
        <f t="shared" si="10"/>
        <v>24734.12</v>
      </c>
      <c r="S47" s="51">
        <f t="shared" si="10"/>
        <v>16782.43</v>
      </c>
      <c r="T47" s="51">
        <f t="shared" si="10"/>
        <v>16904.16</v>
      </c>
      <c r="U47" s="51">
        <f t="shared" si="10"/>
        <v>32009.27</v>
      </c>
      <c r="V47" s="51">
        <f t="shared" si="10"/>
        <v>26933.96</v>
      </c>
      <c r="W47" s="51">
        <f t="shared" si="10"/>
        <v>21379.13</v>
      </c>
      <c r="X47" s="51"/>
      <c r="Y47" s="51">
        <f t="shared" si="9"/>
        <v>242800.18</v>
      </c>
      <c r="Z47" s="51">
        <f>ROUND(SUM(Z41:Z46),5)</f>
        <v>288730</v>
      </c>
      <c r="AA47" s="60">
        <f>ROUND(SUM(AA41:AA46),5)</f>
        <v>335630</v>
      </c>
      <c r="AB47" s="62"/>
    </row>
    <row r="48" spans="1:28" x14ac:dyDescent="0.3">
      <c r="A48" s="50"/>
      <c r="B48" s="50"/>
      <c r="C48" s="50"/>
      <c r="D48" s="50"/>
      <c r="E48" s="50"/>
      <c r="F48" s="50" t="s">
        <v>114</v>
      </c>
      <c r="G48" s="50"/>
      <c r="H48" s="51"/>
      <c r="I48" s="51"/>
      <c r="J48" s="51"/>
      <c r="K48" s="51"/>
      <c r="L48" s="51"/>
      <c r="M48" s="51"/>
      <c r="N48" s="51"/>
      <c r="O48" s="51"/>
      <c r="P48" s="51"/>
      <c r="Q48" s="51"/>
      <c r="R48" s="51"/>
      <c r="S48" s="51"/>
      <c r="T48" s="51"/>
      <c r="U48" s="51"/>
      <c r="V48" s="51"/>
      <c r="W48" s="51"/>
      <c r="X48" s="51"/>
      <c r="Y48" s="51"/>
      <c r="Z48" s="51"/>
      <c r="AA48" s="60"/>
      <c r="AB48" s="62"/>
    </row>
    <row r="49" spans="1:28" x14ac:dyDescent="0.3">
      <c r="A49" s="50"/>
      <c r="B49" s="50"/>
      <c r="C49" s="50"/>
      <c r="D49" s="50"/>
      <c r="E49" s="50"/>
      <c r="F49" s="50"/>
      <c r="G49" s="50" t="s">
        <v>115</v>
      </c>
      <c r="H49" s="51"/>
      <c r="I49" s="51"/>
      <c r="J49" s="51"/>
      <c r="K49" s="51"/>
      <c r="L49" s="51">
        <v>1292.3</v>
      </c>
      <c r="M49" s="51">
        <v>1764.12</v>
      </c>
      <c r="N49" s="51">
        <v>589.02</v>
      </c>
      <c r="O49" s="51">
        <v>2195.9699999999998</v>
      </c>
      <c r="P49" s="51">
        <v>1217.4100000000001</v>
      </c>
      <c r="Q49" s="51">
        <v>1220.48</v>
      </c>
      <c r="R49" s="51">
        <v>1228.23</v>
      </c>
      <c r="S49" s="51">
        <v>1225.46</v>
      </c>
      <c r="T49" s="51">
        <v>1234.52</v>
      </c>
      <c r="U49" s="51">
        <v>1839.28</v>
      </c>
      <c r="V49" s="51">
        <v>1239.45</v>
      </c>
      <c r="W49" s="51">
        <v>1365.34</v>
      </c>
      <c r="X49" s="51"/>
      <c r="Y49" s="51">
        <f>ROUND(SUM(H49:X49),5)</f>
        <v>16411.580000000002</v>
      </c>
      <c r="Z49" s="51">
        <v>16100</v>
      </c>
      <c r="AA49" s="60">
        <v>21000</v>
      </c>
      <c r="AB49" s="62" t="s">
        <v>210</v>
      </c>
    </row>
    <row r="50" spans="1:28" ht="15" thickBot="1" x14ac:dyDescent="0.35">
      <c r="A50" s="50"/>
      <c r="B50" s="50"/>
      <c r="C50" s="50"/>
      <c r="D50" s="50"/>
      <c r="E50" s="50"/>
      <c r="F50" s="50"/>
      <c r="G50" s="50" t="s">
        <v>116</v>
      </c>
      <c r="H50" s="52"/>
      <c r="I50" s="52"/>
      <c r="J50" s="52"/>
      <c r="K50" s="52"/>
      <c r="L50" s="52">
        <v>126.98</v>
      </c>
      <c r="M50" s="52">
        <v>589.03</v>
      </c>
      <c r="N50" s="52">
        <v>-589.03</v>
      </c>
      <c r="O50" s="52">
        <v>0</v>
      </c>
      <c r="P50" s="52">
        <v>0</v>
      </c>
      <c r="Q50" s="52">
        <v>0</v>
      </c>
      <c r="R50" s="52">
        <v>0</v>
      </c>
      <c r="S50" s="52">
        <v>0</v>
      </c>
      <c r="T50" s="52">
        <v>0</v>
      </c>
      <c r="U50" s="52">
        <v>0</v>
      </c>
      <c r="V50" s="52">
        <v>0</v>
      </c>
      <c r="W50" s="52">
        <v>-126.98</v>
      </c>
      <c r="X50" s="52"/>
      <c r="Y50" s="52">
        <f>ROUND(SUM(H50:X50),5)</f>
        <v>0</v>
      </c>
      <c r="Z50" s="52">
        <v>0</v>
      </c>
      <c r="AA50" s="59">
        <v>0</v>
      </c>
      <c r="AB50" s="63"/>
    </row>
    <row r="51" spans="1:28" x14ac:dyDescent="0.3">
      <c r="A51" s="50"/>
      <c r="B51" s="50"/>
      <c r="C51" s="50"/>
      <c r="D51" s="50"/>
      <c r="E51" s="50"/>
      <c r="F51" s="50" t="s">
        <v>117</v>
      </c>
      <c r="G51" s="50"/>
      <c r="H51" s="51"/>
      <c r="I51" s="51"/>
      <c r="J51" s="51"/>
      <c r="K51" s="51"/>
      <c r="L51" s="51">
        <f t="shared" ref="L51:W51" si="11">ROUND(SUM(L48:L50),5)</f>
        <v>1419.28</v>
      </c>
      <c r="M51" s="51">
        <f t="shared" si="11"/>
        <v>2353.15</v>
      </c>
      <c r="N51" s="51">
        <f t="shared" si="11"/>
        <v>-0.01</v>
      </c>
      <c r="O51" s="51">
        <f t="shared" si="11"/>
        <v>2195.9699999999998</v>
      </c>
      <c r="P51" s="51">
        <f t="shared" si="11"/>
        <v>1217.4100000000001</v>
      </c>
      <c r="Q51" s="51">
        <f t="shared" si="11"/>
        <v>1220.48</v>
      </c>
      <c r="R51" s="51">
        <f t="shared" si="11"/>
        <v>1228.23</v>
      </c>
      <c r="S51" s="51">
        <f t="shared" si="11"/>
        <v>1225.46</v>
      </c>
      <c r="T51" s="51">
        <f t="shared" si="11"/>
        <v>1234.52</v>
      </c>
      <c r="U51" s="51">
        <f t="shared" si="11"/>
        <v>1839.28</v>
      </c>
      <c r="V51" s="51">
        <f t="shared" si="11"/>
        <v>1239.45</v>
      </c>
      <c r="W51" s="51">
        <f t="shared" si="11"/>
        <v>1238.3599999999999</v>
      </c>
      <c r="X51" s="51"/>
      <c r="Y51" s="51">
        <f>ROUND(SUM(H51:X51),5)</f>
        <v>16411.580000000002</v>
      </c>
      <c r="Z51" s="51">
        <f>ROUND(SUM(Z48:Z50),5)</f>
        <v>16100</v>
      </c>
      <c r="AA51" s="60">
        <f>ROUND(SUM(AA48:AA50),5)</f>
        <v>21000</v>
      </c>
      <c r="AB51" s="62"/>
    </row>
    <row r="52" spans="1:28" x14ac:dyDescent="0.3">
      <c r="A52" s="50"/>
      <c r="B52" s="50"/>
      <c r="C52" s="50"/>
      <c r="D52" s="50"/>
      <c r="E52" s="50"/>
      <c r="F52" s="50" t="s">
        <v>118</v>
      </c>
      <c r="G52" s="50"/>
      <c r="H52" s="51"/>
      <c r="I52" s="51"/>
      <c r="J52" s="51"/>
      <c r="K52" s="51"/>
      <c r="L52" s="51"/>
      <c r="M52" s="51"/>
      <c r="N52" s="51"/>
      <c r="O52" s="51"/>
      <c r="P52" s="51"/>
      <c r="Q52" s="51"/>
      <c r="R52" s="51"/>
      <c r="S52" s="51"/>
      <c r="T52" s="51"/>
      <c r="U52" s="51"/>
      <c r="V52" s="51"/>
      <c r="W52" s="51"/>
      <c r="X52" s="51"/>
      <c r="Y52" s="51"/>
      <c r="Z52" s="51"/>
      <c r="AA52" s="60"/>
      <c r="AB52" s="62"/>
    </row>
    <row r="53" spans="1:28" ht="21.6" x14ac:dyDescent="0.3">
      <c r="A53" s="50"/>
      <c r="B53" s="50"/>
      <c r="C53" s="50"/>
      <c r="D53" s="50"/>
      <c r="E53" s="50"/>
      <c r="F53" s="50"/>
      <c r="G53" s="50" t="s">
        <v>119</v>
      </c>
      <c r="H53" s="51"/>
      <c r="I53" s="51"/>
      <c r="J53" s="51"/>
      <c r="K53" s="51"/>
      <c r="L53" s="51">
        <v>559.08000000000004</v>
      </c>
      <c r="M53" s="51">
        <v>1068.06</v>
      </c>
      <c r="N53" s="51">
        <v>1141.78</v>
      </c>
      <c r="O53" s="51">
        <v>1828.14</v>
      </c>
      <c r="P53" s="51">
        <v>890.47</v>
      </c>
      <c r="Q53" s="51">
        <v>1187.93</v>
      </c>
      <c r="R53" s="51">
        <v>1531.32</v>
      </c>
      <c r="S53" s="51">
        <v>1084.8</v>
      </c>
      <c r="T53" s="51">
        <v>1092.3599999999999</v>
      </c>
      <c r="U53" s="51">
        <v>2075.37</v>
      </c>
      <c r="V53" s="51">
        <v>1667.7</v>
      </c>
      <c r="W53" s="51">
        <v>1411.65</v>
      </c>
      <c r="X53" s="51"/>
      <c r="Y53" s="51">
        <f>ROUND(SUM(H53:X53),5)</f>
        <v>15538.66</v>
      </c>
      <c r="Z53" s="51">
        <v>19000</v>
      </c>
      <c r="AA53" s="73">
        <f>ROUND((AA42+AA44+AA45+AA73)*0.062,0)</f>
        <v>18771</v>
      </c>
      <c r="AB53" s="62" t="s">
        <v>211</v>
      </c>
    </row>
    <row r="54" spans="1:28" ht="22.2" thickBot="1" x14ac:dyDescent="0.35">
      <c r="A54" s="50"/>
      <c r="B54" s="50"/>
      <c r="C54" s="50"/>
      <c r="D54" s="50"/>
      <c r="E54" s="50"/>
      <c r="F54" s="50"/>
      <c r="G54" s="50" t="s">
        <v>120</v>
      </c>
      <c r="H54" s="52"/>
      <c r="I54" s="52"/>
      <c r="J54" s="52"/>
      <c r="K54" s="52"/>
      <c r="L54" s="52">
        <v>130.76</v>
      </c>
      <c r="M54" s="52">
        <v>249.81</v>
      </c>
      <c r="N54" s="52">
        <v>267.06</v>
      </c>
      <c r="O54" s="52">
        <v>427.6</v>
      </c>
      <c r="P54" s="52">
        <v>208.26</v>
      </c>
      <c r="Q54" s="52">
        <v>277.83999999999997</v>
      </c>
      <c r="R54" s="52">
        <v>358.11</v>
      </c>
      <c r="S54" s="52">
        <v>253.72</v>
      </c>
      <c r="T54" s="52">
        <v>255.51</v>
      </c>
      <c r="U54" s="52">
        <v>485.42</v>
      </c>
      <c r="V54" s="52">
        <v>390.03</v>
      </c>
      <c r="W54" s="52">
        <v>330.2</v>
      </c>
      <c r="X54" s="52"/>
      <c r="Y54" s="52">
        <f>ROUND(SUM(H54:X54),5)</f>
        <v>3634.32</v>
      </c>
      <c r="Z54" s="52">
        <v>4000</v>
      </c>
      <c r="AA54" s="74">
        <f>ROUND((AA42+AA44+AA45+AA73)*0.0145,0)</f>
        <v>4390</v>
      </c>
      <c r="AB54" s="63" t="s">
        <v>211</v>
      </c>
    </row>
    <row r="55" spans="1:28" x14ac:dyDescent="0.3">
      <c r="A55" s="50"/>
      <c r="B55" s="50"/>
      <c r="C55" s="50"/>
      <c r="D55" s="50"/>
      <c r="E55" s="50"/>
      <c r="F55" s="50" t="s">
        <v>121</v>
      </c>
      <c r="G55" s="50"/>
      <c r="H55" s="51"/>
      <c r="I55" s="51"/>
      <c r="J55" s="51"/>
      <c r="K55" s="51"/>
      <c r="L55" s="51">
        <f t="shared" ref="L55:W55" si="12">ROUND(SUM(L52:L54),5)</f>
        <v>689.84</v>
      </c>
      <c r="M55" s="51">
        <f t="shared" si="12"/>
        <v>1317.87</v>
      </c>
      <c r="N55" s="51">
        <f t="shared" si="12"/>
        <v>1408.84</v>
      </c>
      <c r="O55" s="51">
        <f t="shared" si="12"/>
        <v>2255.7399999999998</v>
      </c>
      <c r="P55" s="51">
        <f t="shared" si="12"/>
        <v>1098.73</v>
      </c>
      <c r="Q55" s="51">
        <f t="shared" si="12"/>
        <v>1465.77</v>
      </c>
      <c r="R55" s="51">
        <f t="shared" si="12"/>
        <v>1889.43</v>
      </c>
      <c r="S55" s="51">
        <f t="shared" si="12"/>
        <v>1338.52</v>
      </c>
      <c r="T55" s="51">
        <f t="shared" si="12"/>
        <v>1347.87</v>
      </c>
      <c r="U55" s="51">
        <f t="shared" si="12"/>
        <v>2560.79</v>
      </c>
      <c r="V55" s="51">
        <f t="shared" si="12"/>
        <v>2057.73</v>
      </c>
      <c r="W55" s="51">
        <f t="shared" si="12"/>
        <v>1741.85</v>
      </c>
      <c r="X55" s="51"/>
      <c r="Y55" s="51">
        <f>ROUND(SUM(H55:X55),5)</f>
        <v>19172.98</v>
      </c>
      <c r="Z55" s="51">
        <f>ROUND(SUM(Z52:Z54),5)</f>
        <v>23000</v>
      </c>
      <c r="AA55" s="60">
        <f>ROUND(SUM(AA52:AA54),5)</f>
        <v>23161</v>
      </c>
      <c r="AB55" s="62"/>
    </row>
    <row r="56" spans="1:28" x14ac:dyDescent="0.3">
      <c r="A56" s="50"/>
      <c r="B56" s="50"/>
      <c r="C56" s="50"/>
      <c r="D56" s="50"/>
      <c r="E56" s="50"/>
      <c r="F56" s="50" t="s">
        <v>122</v>
      </c>
      <c r="G56" s="50"/>
      <c r="H56" s="51"/>
      <c r="I56" s="51"/>
      <c r="J56" s="51"/>
      <c r="K56" s="51"/>
      <c r="L56" s="51"/>
      <c r="M56" s="51"/>
      <c r="N56" s="51"/>
      <c r="O56" s="51"/>
      <c r="P56" s="51"/>
      <c r="Q56" s="51"/>
      <c r="R56" s="51"/>
      <c r="S56" s="51"/>
      <c r="T56" s="51"/>
      <c r="U56" s="51"/>
      <c r="V56" s="51"/>
      <c r="W56" s="51"/>
      <c r="X56" s="51"/>
      <c r="Y56" s="51"/>
      <c r="Z56" s="51"/>
      <c r="AA56" s="60"/>
      <c r="AB56" s="62"/>
    </row>
    <row r="57" spans="1:28" x14ac:dyDescent="0.3">
      <c r="A57" s="50"/>
      <c r="B57" s="50"/>
      <c r="C57" s="50"/>
      <c r="D57" s="50"/>
      <c r="E57" s="50"/>
      <c r="F57" s="50"/>
      <c r="G57" s="50" t="s">
        <v>123</v>
      </c>
      <c r="H57" s="51"/>
      <c r="I57" s="51"/>
      <c r="J57" s="51"/>
      <c r="K57" s="51"/>
      <c r="L57" s="51">
        <v>3878.65</v>
      </c>
      <c r="M57" s="51">
        <v>3212.66</v>
      </c>
      <c r="N57" s="51">
        <v>0</v>
      </c>
      <c r="O57" s="51">
        <v>3212.66</v>
      </c>
      <c r="P57" s="51">
        <v>3212.66</v>
      </c>
      <c r="Q57" s="51">
        <v>3212.66</v>
      </c>
      <c r="R57" s="51">
        <v>3254.09</v>
      </c>
      <c r="S57" s="51">
        <v>3254.09</v>
      </c>
      <c r="T57" s="51">
        <v>4596.99</v>
      </c>
      <c r="U57" s="51">
        <v>3925.54</v>
      </c>
      <c r="V57" s="51">
        <v>5212.17</v>
      </c>
      <c r="W57" s="51">
        <v>8800.1</v>
      </c>
      <c r="X57" s="51"/>
      <c r="Y57" s="51">
        <f>ROUND(SUM(H57:X57),5)</f>
        <v>45772.27</v>
      </c>
      <c r="Z57" s="51">
        <v>60000</v>
      </c>
      <c r="AA57" s="60">
        <v>60000</v>
      </c>
      <c r="AB57" s="62" t="s">
        <v>210</v>
      </c>
    </row>
    <row r="58" spans="1:28" x14ac:dyDescent="0.3">
      <c r="A58" s="50"/>
      <c r="B58" s="50"/>
      <c r="C58" s="50"/>
      <c r="D58" s="50"/>
      <c r="E58" s="50"/>
      <c r="F58" s="50"/>
      <c r="G58" s="50" t="s">
        <v>124</v>
      </c>
      <c r="H58" s="51"/>
      <c r="I58" s="51"/>
      <c r="J58" s="51"/>
      <c r="K58" s="51"/>
      <c r="L58" s="51">
        <v>46.72</v>
      </c>
      <c r="M58" s="51">
        <v>40.33</v>
      </c>
      <c r="N58" s="51">
        <v>40.33</v>
      </c>
      <c r="O58" s="51">
        <v>40.33</v>
      </c>
      <c r="P58" s="51">
        <v>40.33</v>
      </c>
      <c r="Q58" s="51">
        <v>40.33</v>
      </c>
      <c r="R58" s="51">
        <v>49.23</v>
      </c>
      <c r="S58" s="51">
        <v>0</v>
      </c>
      <c r="T58" s="51">
        <v>98.46</v>
      </c>
      <c r="U58" s="51">
        <v>49.23</v>
      </c>
      <c r="V58" s="51">
        <v>65.28</v>
      </c>
      <c r="W58" s="51">
        <v>112</v>
      </c>
      <c r="X58" s="51"/>
      <c r="Y58" s="51">
        <f>ROUND(SUM(H58:X58),5)</f>
        <v>622.57000000000005</v>
      </c>
      <c r="Z58" s="51">
        <v>850</v>
      </c>
      <c r="AA58" s="60">
        <v>1000</v>
      </c>
      <c r="AB58" s="62" t="s">
        <v>210</v>
      </c>
    </row>
    <row r="59" spans="1:28" ht="15" thickBot="1" x14ac:dyDescent="0.35">
      <c r="A59" s="50"/>
      <c r="B59" s="50"/>
      <c r="C59" s="50"/>
      <c r="D59" s="50"/>
      <c r="E59" s="50"/>
      <c r="F59" s="50"/>
      <c r="G59" s="50" t="s">
        <v>125</v>
      </c>
      <c r="H59" s="52"/>
      <c r="I59" s="52"/>
      <c r="J59" s="52"/>
      <c r="K59" s="52"/>
      <c r="L59" s="52">
        <v>332.36</v>
      </c>
      <c r="M59" s="52">
        <v>272.48</v>
      </c>
      <c r="N59" s="52">
        <v>272.48</v>
      </c>
      <c r="O59" s="52">
        <v>272.48</v>
      </c>
      <c r="P59" s="52">
        <v>272.48</v>
      </c>
      <c r="Q59" s="52">
        <v>272.48</v>
      </c>
      <c r="R59" s="52">
        <v>332.36</v>
      </c>
      <c r="S59" s="52">
        <v>0</v>
      </c>
      <c r="T59" s="52">
        <v>664.72</v>
      </c>
      <c r="U59" s="52">
        <v>332.36</v>
      </c>
      <c r="V59" s="52">
        <v>447.04</v>
      </c>
      <c r="W59" s="52">
        <v>429.76</v>
      </c>
      <c r="X59" s="52"/>
      <c r="Y59" s="52">
        <f>ROUND(SUM(H59:X59),5)</f>
        <v>3901</v>
      </c>
      <c r="Z59" s="52">
        <v>4100</v>
      </c>
      <c r="AA59" s="59">
        <v>3800</v>
      </c>
      <c r="AB59" s="63" t="s">
        <v>210</v>
      </c>
    </row>
    <row r="60" spans="1:28" x14ac:dyDescent="0.3">
      <c r="A60" s="50"/>
      <c r="B60" s="50"/>
      <c r="C60" s="50"/>
      <c r="D60" s="50"/>
      <c r="E60" s="50"/>
      <c r="F60" s="50" t="s">
        <v>126</v>
      </c>
      <c r="G60" s="50"/>
      <c r="H60" s="51"/>
      <c r="I60" s="51"/>
      <c r="J60" s="51"/>
      <c r="K60" s="51"/>
      <c r="L60" s="51">
        <f t="shared" ref="L60:W60" si="13">ROUND(SUM(L56:L59),5)</f>
        <v>4257.7299999999996</v>
      </c>
      <c r="M60" s="51">
        <f t="shared" si="13"/>
        <v>3525.47</v>
      </c>
      <c r="N60" s="51">
        <f t="shared" si="13"/>
        <v>312.81</v>
      </c>
      <c r="O60" s="51">
        <f t="shared" si="13"/>
        <v>3525.47</v>
      </c>
      <c r="P60" s="51">
        <f t="shared" si="13"/>
        <v>3525.47</v>
      </c>
      <c r="Q60" s="51">
        <f t="shared" si="13"/>
        <v>3525.47</v>
      </c>
      <c r="R60" s="51">
        <f t="shared" si="13"/>
        <v>3635.68</v>
      </c>
      <c r="S60" s="51">
        <f t="shared" si="13"/>
        <v>3254.09</v>
      </c>
      <c r="T60" s="51">
        <f t="shared" si="13"/>
        <v>5360.17</v>
      </c>
      <c r="U60" s="51">
        <f t="shared" si="13"/>
        <v>4307.13</v>
      </c>
      <c r="V60" s="51">
        <f t="shared" si="13"/>
        <v>5724.49</v>
      </c>
      <c r="W60" s="51">
        <f t="shared" si="13"/>
        <v>9341.86</v>
      </c>
      <c r="X60" s="51"/>
      <c r="Y60" s="51">
        <f>ROUND(SUM(H60:X60),5)</f>
        <v>50295.839999999997</v>
      </c>
      <c r="Z60" s="51">
        <f>ROUND(SUM(Z56:Z59),5)</f>
        <v>64950</v>
      </c>
      <c r="AA60" s="60">
        <f>ROUND(SUM(AA56:AA59),5)</f>
        <v>64800</v>
      </c>
      <c r="AB60" s="62"/>
    </row>
    <row r="61" spans="1:28" x14ac:dyDescent="0.3">
      <c r="A61" s="50"/>
      <c r="B61" s="50"/>
      <c r="C61" s="50"/>
      <c r="D61" s="50"/>
      <c r="E61" s="50"/>
      <c r="F61" s="50" t="s">
        <v>127</v>
      </c>
      <c r="G61" s="50"/>
      <c r="H61" s="51"/>
      <c r="I61" s="51"/>
      <c r="J61" s="51"/>
      <c r="K61" s="51"/>
      <c r="L61" s="51"/>
      <c r="M61" s="51"/>
      <c r="N61" s="51"/>
      <c r="O61" s="51"/>
      <c r="P61" s="51"/>
      <c r="Q61" s="51"/>
      <c r="R61" s="51"/>
      <c r="S61" s="51"/>
      <c r="T61" s="51"/>
      <c r="U61" s="51"/>
      <c r="V61" s="51"/>
      <c r="W61" s="51"/>
      <c r="X61" s="51"/>
      <c r="Y61" s="51"/>
      <c r="Z61" s="51"/>
      <c r="AA61" s="60"/>
      <c r="AB61" s="62"/>
    </row>
    <row r="62" spans="1:28" ht="31.8" x14ac:dyDescent="0.3">
      <c r="A62" s="50"/>
      <c r="B62" s="50"/>
      <c r="C62" s="50"/>
      <c r="D62" s="50"/>
      <c r="E62" s="50"/>
      <c r="F62" s="50"/>
      <c r="G62" s="50" t="s">
        <v>128</v>
      </c>
      <c r="H62" s="51"/>
      <c r="I62" s="51"/>
      <c r="J62" s="51"/>
      <c r="K62" s="51"/>
      <c r="L62" s="51">
        <v>1042.3699999999999</v>
      </c>
      <c r="M62" s="51">
        <v>1042.3699999999999</v>
      </c>
      <c r="N62" s="51">
        <v>3266.71</v>
      </c>
      <c r="O62" s="51">
        <v>1042.3699999999999</v>
      </c>
      <c r="P62" s="51">
        <v>1042.3699999999999</v>
      </c>
      <c r="Q62" s="51">
        <v>1042.3699999999999</v>
      </c>
      <c r="R62" s="51">
        <v>1042.3699999999999</v>
      </c>
      <c r="S62" s="51">
        <v>1042.3699999999999</v>
      </c>
      <c r="T62" s="51">
        <v>1042.3699999999999</v>
      </c>
      <c r="U62" s="51">
        <v>1042.3699999999999</v>
      </c>
      <c r="V62" s="51">
        <v>1590.57</v>
      </c>
      <c r="W62" s="51">
        <v>1590.51</v>
      </c>
      <c r="X62" s="51"/>
      <c r="Y62" s="51">
        <f>ROUND(SUM(H62:X62),5)</f>
        <v>15829.12</v>
      </c>
      <c r="Z62" s="51">
        <v>17000</v>
      </c>
      <c r="AA62" s="60">
        <v>22000</v>
      </c>
      <c r="AB62" s="62" t="s">
        <v>263</v>
      </c>
    </row>
    <row r="63" spans="1:28" x14ac:dyDescent="0.3">
      <c r="A63" s="50"/>
      <c r="B63" s="50"/>
      <c r="C63" s="50"/>
      <c r="D63" s="50"/>
      <c r="E63" s="50"/>
      <c r="F63" s="50"/>
      <c r="G63" s="50" t="s">
        <v>202</v>
      </c>
      <c r="H63" s="51"/>
      <c r="I63" s="51"/>
      <c r="J63" s="51"/>
      <c r="K63" s="51"/>
      <c r="L63" s="51">
        <v>0</v>
      </c>
      <c r="M63" s="51">
        <v>0</v>
      </c>
      <c r="N63" s="51">
        <v>0</v>
      </c>
      <c r="O63" s="51">
        <v>0</v>
      </c>
      <c r="P63" s="51">
        <v>0</v>
      </c>
      <c r="Q63" s="51">
        <v>0</v>
      </c>
      <c r="R63" s="51">
        <v>0</v>
      </c>
      <c r="S63" s="51">
        <v>0</v>
      </c>
      <c r="T63" s="51">
        <v>0</v>
      </c>
      <c r="U63" s="51">
        <v>0</v>
      </c>
      <c r="V63" s="51">
        <v>0</v>
      </c>
      <c r="W63" s="51">
        <v>0</v>
      </c>
      <c r="X63" s="51"/>
      <c r="Y63" s="51">
        <f>ROUND(SUM(H63:X63),5)</f>
        <v>0</v>
      </c>
      <c r="Z63" s="51">
        <v>1600</v>
      </c>
      <c r="AA63" s="73">
        <v>1600</v>
      </c>
      <c r="AB63" s="62"/>
    </row>
    <row r="64" spans="1:28" ht="15" thickBot="1" x14ac:dyDescent="0.35">
      <c r="A64" s="50"/>
      <c r="B64" s="50"/>
      <c r="C64" s="50"/>
      <c r="D64" s="50"/>
      <c r="E64" s="50"/>
      <c r="F64" s="50"/>
      <c r="G64" s="50" t="s">
        <v>129</v>
      </c>
      <c r="H64" s="51"/>
      <c r="I64" s="51"/>
      <c r="J64" s="51"/>
      <c r="K64" s="51"/>
      <c r="L64" s="51">
        <v>3.07</v>
      </c>
      <c r="M64" s="51">
        <v>24</v>
      </c>
      <c r="N64" s="51">
        <v>24</v>
      </c>
      <c r="O64" s="51">
        <v>48</v>
      </c>
      <c r="P64" s="51">
        <v>0</v>
      </c>
      <c r="Q64" s="51">
        <v>24</v>
      </c>
      <c r="R64" s="51">
        <v>426.54</v>
      </c>
      <c r="S64" s="51">
        <v>254.93</v>
      </c>
      <c r="T64" s="51">
        <v>153.99</v>
      </c>
      <c r="U64" s="51">
        <v>94.54</v>
      </c>
      <c r="V64" s="51">
        <v>0</v>
      </c>
      <c r="W64" s="51">
        <v>44.93</v>
      </c>
      <c r="X64" s="51"/>
      <c r="Y64" s="51">
        <f>ROUND(SUM(H64:X64),5)</f>
        <v>1098</v>
      </c>
      <c r="Z64" s="51">
        <v>2000</v>
      </c>
      <c r="AA64" s="73">
        <v>2000</v>
      </c>
      <c r="AB64" s="62"/>
    </row>
    <row r="65" spans="1:28" ht="15" thickBot="1" x14ac:dyDescent="0.35">
      <c r="A65" s="50"/>
      <c r="B65" s="50"/>
      <c r="C65" s="50"/>
      <c r="D65" s="50"/>
      <c r="E65" s="50"/>
      <c r="F65" s="50" t="s">
        <v>130</v>
      </c>
      <c r="G65" s="50"/>
      <c r="H65" s="53"/>
      <c r="I65" s="53"/>
      <c r="J65" s="53"/>
      <c r="K65" s="53"/>
      <c r="L65" s="53">
        <f t="shared" ref="L65:W65" si="14">ROUND(SUM(L61:L64),5)</f>
        <v>1045.44</v>
      </c>
      <c r="M65" s="53">
        <f t="shared" si="14"/>
        <v>1066.3699999999999</v>
      </c>
      <c r="N65" s="53">
        <f t="shared" si="14"/>
        <v>3290.71</v>
      </c>
      <c r="O65" s="53">
        <f t="shared" si="14"/>
        <v>1090.3699999999999</v>
      </c>
      <c r="P65" s="53">
        <f t="shared" si="14"/>
        <v>1042.3699999999999</v>
      </c>
      <c r="Q65" s="53">
        <f t="shared" si="14"/>
        <v>1066.3699999999999</v>
      </c>
      <c r="R65" s="53">
        <f t="shared" si="14"/>
        <v>1468.91</v>
      </c>
      <c r="S65" s="53">
        <f t="shared" si="14"/>
        <v>1297.3</v>
      </c>
      <c r="T65" s="53">
        <f t="shared" si="14"/>
        <v>1196.3599999999999</v>
      </c>
      <c r="U65" s="53">
        <f t="shared" si="14"/>
        <v>1136.9100000000001</v>
      </c>
      <c r="V65" s="53">
        <f t="shared" si="14"/>
        <v>1590.57</v>
      </c>
      <c r="W65" s="53">
        <f t="shared" si="14"/>
        <v>1635.44</v>
      </c>
      <c r="X65" s="53"/>
      <c r="Y65" s="53">
        <f>ROUND(SUM(H65:X65),5)</f>
        <v>16927.12</v>
      </c>
      <c r="Z65" s="53">
        <f>ROUND(SUM(Z61:Z64),5)</f>
        <v>20600</v>
      </c>
      <c r="AA65" s="78">
        <f>ROUND(SUM(AA61:AA64),5)</f>
        <v>25600</v>
      </c>
      <c r="AB65" s="64"/>
    </row>
    <row r="66" spans="1:28" x14ac:dyDescent="0.3">
      <c r="A66" s="50"/>
      <c r="B66" s="50"/>
      <c r="C66" s="50"/>
      <c r="D66" s="50"/>
      <c r="E66" s="50" t="s">
        <v>131</v>
      </c>
      <c r="F66" s="50"/>
      <c r="G66" s="50"/>
      <c r="H66" s="51"/>
      <c r="I66" s="51"/>
      <c r="J66" s="51"/>
      <c r="K66" s="51"/>
      <c r="L66" s="51">
        <f t="shared" ref="L66:W66" si="15">ROUND(L40+L47+L51+L55+L60+L65,5)</f>
        <v>16390.41</v>
      </c>
      <c r="M66" s="51">
        <f t="shared" si="15"/>
        <v>24775.15</v>
      </c>
      <c r="N66" s="51">
        <f t="shared" si="15"/>
        <v>22713.78</v>
      </c>
      <c r="O66" s="51">
        <f t="shared" si="15"/>
        <v>37089.300000000003</v>
      </c>
      <c r="P66" s="51">
        <f t="shared" si="15"/>
        <v>21281.85</v>
      </c>
      <c r="Q66" s="51">
        <f t="shared" si="15"/>
        <v>25723.74</v>
      </c>
      <c r="R66" s="51">
        <f t="shared" si="15"/>
        <v>32956.370000000003</v>
      </c>
      <c r="S66" s="51">
        <f t="shared" si="15"/>
        <v>23897.8</v>
      </c>
      <c r="T66" s="51">
        <f t="shared" si="15"/>
        <v>26043.08</v>
      </c>
      <c r="U66" s="51">
        <f t="shared" si="15"/>
        <v>41853.379999999997</v>
      </c>
      <c r="V66" s="51">
        <f t="shared" si="15"/>
        <v>37546.199999999997</v>
      </c>
      <c r="W66" s="51">
        <f t="shared" si="15"/>
        <v>35336.639999999999</v>
      </c>
      <c r="X66" s="51"/>
      <c r="Y66" s="51">
        <f>ROUND(SUM(H66:X66),5)</f>
        <v>345607.7</v>
      </c>
      <c r="Z66" s="51">
        <f>ROUND(Z40+Z47+Z51+Z55+Z60+Z65,5)</f>
        <v>413380</v>
      </c>
      <c r="AA66" s="60">
        <f>ROUND(AA40+AA47+AA51+AA55+AA60+AA65,5)</f>
        <v>470191</v>
      </c>
      <c r="AB66" s="62"/>
    </row>
    <row r="67" spans="1:28" x14ac:dyDescent="0.3">
      <c r="A67" s="50"/>
      <c r="B67" s="50"/>
      <c r="C67" s="50"/>
      <c r="D67" s="50"/>
      <c r="E67" s="50" t="s">
        <v>132</v>
      </c>
      <c r="F67" s="50"/>
      <c r="G67" s="50"/>
      <c r="H67" s="51"/>
      <c r="I67" s="51"/>
      <c r="J67" s="51"/>
      <c r="K67" s="51"/>
      <c r="L67" s="51"/>
      <c r="M67" s="51"/>
      <c r="N67" s="51"/>
      <c r="O67" s="51"/>
      <c r="P67" s="51"/>
      <c r="Q67" s="51"/>
      <c r="R67" s="51"/>
      <c r="S67" s="51"/>
      <c r="T67" s="51"/>
      <c r="U67" s="51"/>
      <c r="V67" s="51"/>
      <c r="W67" s="51"/>
      <c r="X67" s="51"/>
      <c r="Y67" s="51"/>
      <c r="Z67" s="51"/>
      <c r="AA67" s="60"/>
      <c r="AB67" s="62"/>
    </row>
    <row r="68" spans="1:28" x14ac:dyDescent="0.3">
      <c r="A68" s="50"/>
      <c r="B68" s="50"/>
      <c r="C68" s="50"/>
      <c r="D68" s="50"/>
      <c r="E68" s="50"/>
      <c r="F68" s="50" t="s">
        <v>133</v>
      </c>
      <c r="G68" s="50"/>
      <c r="H68" s="51"/>
      <c r="I68" s="51"/>
      <c r="J68" s="51"/>
      <c r="K68" s="51"/>
      <c r="L68" s="51"/>
      <c r="M68" s="51"/>
      <c r="N68" s="51"/>
      <c r="O68" s="51"/>
      <c r="P68" s="51"/>
      <c r="Q68" s="51"/>
      <c r="R68" s="51"/>
      <c r="S68" s="51"/>
      <c r="T68" s="51"/>
      <c r="U68" s="51"/>
      <c r="V68" s="51"/>
      <c r="W68" s="51"/>
      <c r="X68" s="51"/>
      <c r="Y68" s="51"/>
      <c r="Z68" s="51"/>
      <c r="AA68" s="60"/>
      <c r="AB68" s="62"/>
    </row>
    <row r="69" spans="1:28" x14ac:dyDescent="0.3">
      <c r="A69" s="50"/>
      <c r="B69" s="50"/>
      <c r="C69" s="50"/>
      <c r="D69" s="50"/>
      <c r="E69" s="50"/>
      <c r="F69" s="50"/>
      <c r="G69" s="50" t="s">
        <v>134</v>
      </c>
      <c r="H69" s="51"/>
      <c r="I69" s="51"/>
      <c r="J69" s="51"/>
      <c r="K69" s="51"/>
      <c r="L69" s="51">
        <v>265.27999999999997</v>
      </c>
      <c r="M69" s="51">
        <v>329.08</v>
      </c>
      <c r="N69" s="51">
        <v>297.18</v>
      </c>
      <c r="O69" s="51">
        <v>297.18</v>
      </c>
      <c r="P69" s="51">
        <v>297.18</v>
      </c>
      <c r="Q69" s="51">
        <v>342.55</v>
      </c>
      <c r="R69" s="51">
        <v>336.79</v>
      </c>
      <c r="S69" s="51">
        <v>336.79</v>
      </c>
      <c r="T69" s="51">
        <v>336.79</v>
      </c>
      <c r="U69" s="51">
        <v>336.79</v>
      </c>
      <c r="V69" s="51">
        <v>265.27999999999997</v>
      </c>
      <c r="W69" s="51">
        <v>265.27999999999997</v>
      </c>
      <c r="X69" s="51"/>
      <c r="Y69" s="51">
        <f>ROUND(SUM(H69:X69),5)</f>
        <v>3706.17</v>
      </c>
      <c r="Z69" s="51">
        <v>3300</v>
      </c>
      <c r="AA69" s="73">
        <v>4100</v>
      </c>
      <c r="AB69" s="62" t="s">
        <v>256</v>
      </c>
    </row>
    <row r="70" spans="1:28" ht="15" thickBot="1" x14ac:dyDescent="0.35">
      <c r="A70" s="50"/>
      <c r="B70" s="50"/>
      <c r="C70" s="50"/>
      <c r="D70" s="50"/>
      <c r="E70" s="50"/>
      <c r="F70" s="50"/>
      <c r="G70" s="50" t="s">
        <v>135</v>
      </c>
      <c r="H70" s="52"/>
      <c r="I70" s="52"/>
      <c r="J70" s="52"/>
      <c r="K70" s="52"/>
      <c r="L70" s="52">
        <v>0</v>
      </c>
      <c r="M70" s="52">
        <v>563.13</v>
      </c>
      <c r="N70" s="52">
        <v>558</v>
      </c>
      <c r="O70" s="52">
        <v>564.51</v>
      </c>
      <c r="P70" s="52">
        <v>381.22</v>
      </c>
      <c r="Q70" s="52">
        <v>394.29</v>
      </c>
      <c r="R70" s="52">
        <v>348.74</v>
      </c>
      <c r="S70" s="52">
        <v>330.04</v>
      </c>
      <c r="T70" s="52">
        <v>387.21</v>
      </c>
      <c r="U70" s="52">
        <v>320.44</v>
      </c>
      <c r="V70" s="52">
        <v>350.52</v>
      </c>
      <c r="W70" s="52">
        <v>939.43</v>
      </c>
      <c r="X70" s="52"/>
      <c r="Y70" s="52">
        <f>ROUND(SUM(H70:X70),5)</f>
        <v>5137.53</v>
      </c>
      <c r="Z70" s="52">
        <v>5000</v>
      </c>
      <c r="AA70" s="74">
        <v>5500</v>
      </c>
      <c r="AB70" s="63"/>
    </row>
    <row r="71" spans="1:28" x14ac:dyDescent="0.3">
      <c r="A71" s="50"/>
      <c r="B71" s="50"/>
      <c r="C71" s="50"/>
      <c r="D71" s="50"/>
      <c r="E71" s="50"/>
      <c r="F71" s="50" t="s">
        <v>136</v>
      </c>
      <c r="G71" s="50"/>
      <c r="H71" s="51"/>
      <c r="I71" s="51"/>
      <c r="J71" s="51"/>
      <c r="K71" s="51"/>
      <c r="L71" s="51">
        <f t="shared" ref="L71:W71" si="16">ROUND(SUM(L68:L70),5)</f>
        <v>265.27999999999997</v>
      </c>
      <c r="M71" s="51">
        <f t="shared" si="16"/>
        <v>892.21</v>
      </c>
      <c r="N71" s="51">
        <f t="shared" si="16"/>
        <v>855.18</v>
      </c>
      <c r="O71" s="51">
        <f t="shared" si="16"/>
        <v>861.69</v>
      </c>
      <c r="P71" s="51">
        <f t="shared" si="16"/>
        <v>678.4</v>
      </c>
      <c r="Q71" s="51">
        <f t="shared" si="16"/>
        <v>736.84</v>
      </c>
      <c r="R71" s="51">
        <f t="shared" si="16"/>
        <v>685.53</v>
      </c>
      <c r="S71" s="51">
        <f t="shared" si="16"/>
        <v>666.83</v>
      </c>
      <c r="T71" s="51">
        <f t="shared" si="16"/>
        <v>724</v>
      </c>
      <c r="U71" s="51">
        <f t="shared" si="16"/>
        <v>657.23</v>
      </c>
      <c r="V71" s="51">
        <f t="shared" si="16"/>
        <v>615.79999999999995</v>
      </c>
      <c r="W71" s="51">
        <f t="shared" si="16"/>
        <v>1204.71</v>
      </c>
      <c r="X71" s="51"/>
      <c r="Y71" s="51">
        <f>ROUND(SUM(H71:X71),5)</f>
        <v>8843.7000000000007</v>
      </c>
      <c r="Z71" s="51">
        <f>ROUND(SUM(Z68:Z70),5)</f>
        <v>8300</v>
      </c>
      <c r="AA71" s="60">
        <f>ROUND(SUM(AA68:AA70),5)</f>
        <v>9600</v>
      </c>
      <c r="AB71" s="62"/>
    </row>
    <row r="72" spans="1:28" x14ac:dyDescent="0.3">
      <c r="A72" s="50"/>
      <c r="B72" s="50"/>
      <c r="C72" s="50"/>
      <c r="D72" s="50"/>
      <c r="E72" s="50"/>
      <c r="F72" s="50" t="s">
        <v>137</v>
      </c>
      <c r="G72" s="50"/>
      <c r="H72" s="51"/>
      <c r="I72" s="51"/>
      <c r="J72" s="51"/>
      <c r="K72" s="51"/>
      <c r="L72" s="51"/>
      <c r="M72" s="51"/>
      <c r="N72" s="51"/>
      <c r="O72" s="51"/>
      <c r="P72" s="51"/>
      <c r="Q72" s="51"/>
      <c r="R72" s="51"/>
      <c r="S72" s="51"/>
      <c r="T72" s="51"/>
      <c r="U72" s="51"/>
      <c r="V72" s="51"/>
      <c r="W72" s="51"/>
      <c r="X72" s="51"/>
      <c r="Y72" s="51"/>
      <c r="Z72" s="51"/>
      <c r="AA72" s="60"/>
      <c r="AB72" s="62"/>
    </row>
    <row r="73" spans="1:28" x14ac:dyDescent="0.3">
      <c r="A73" s="50"/>
      <c r="B73" s="50"/>
      <c r="C73" s="50"/>
      <c r="D73" s="50"/>
      <c r="E73" s="50"/>
      <c r="F73" s="50"/>
      <c r="G73" s="50" t="s">
        <v>138</v>
      </c>
      <c r="H73" s="51"/>
      <c r="I73" s="51"/>
      <c r="J73" s="51"/>
      <c r="K73" s="51"/>
      <c r="L73" s="51">
        <v>0</v>
      </c>
      <c r="M73" s="51">
        <v>750</v>
      </c>
      <c r="N73" s="51">
        <v>750</v>
      </c>
      <c r="O73" s="51">
        <v>1500</v>
      </c>
      <c r="P73" s="51">
        <v>0</v>
      </c>
      <c r="Q73" s="51">
        <v>750</v>
      </c>
      <c r="R73" s="51">
        <v>0</v>
      </c>
      <c r="S73" s="51">
        <v>750</v>
      </c>
      <c r="T73" s="51">
        <v>750</v>
      </c>
      <c r="U73" s="51">
        <v>1500</v>
      </c>
      <c r="V73" s="51">
        <v>0</v>
      </c>
      <c r="W73" s="51">
        <v>1500</v>
      </c>
      <c r="X73" s="51"/>
      <c r="Y73" s="51">
        <f t="shared" ref="Y73:Y104" si="17">ROUND(SUM(H73:X73),5)</f>
        <v>8250</v>
      </c>
      <c r="Z73" s="51">
        <v>10500</v>
      </c>
      <c r="AA73" s="60">
        <v>11250</v>
      </c>
      <c r="AB73" s="62" t="s">
        <v>252</v>
      </c>
    </row>
    <row r="74" spans="1:28" x14ac:dyDescent="0.3">
      <c r="A74" s="50"/>
      <c r="B74" s="50"/>
      <c r="C74" s="50"/>
      <c r="D74" s="50"/>
      <c r="E74" s="50"/>
      <c r="F74" s="50"/>
      <c r="G74" s="50" t="s">
        <v>139</v>
      </c>
      <c r="H74" s="51"/>
      <c r="I74" s="51"/>
      <c r="J74" s="51"/>
      <c r="K74" s="51"/>
      <c r="L74" s="51">
        <v>343.33</v>
      </c>
      <c r="M74" s="51">
        <v>145.52000000000001</v>
      </c>
      <c r="N74" s="51">
        <v>48.86</v>
      </c>
      <c r="O74" s="51">
        <v>178.2</v>
      </c>
      <c r="P74" s="51">
        <v>34.76</v>
      </c>
      <c r="Q74" s="51">
        <v>320.76</v>
      </c>
      <c r="R74" s="51">
        <v>60.83</v>
      </c>
      <c r="S74" s="51">
        <v>0</v>
      </c>
      <c r="T74" s="51">
        <v>438.46</v>
      </c>
      <c r="U74" s="51">
        <v>295.25</v>
      </c>
      <c r="V74" s="51">
        <v>422.36</v>
      </c>
      <c r="W74" s="51">
        <v>0</v>
      </c>
      <c r="X74" s="51"/>
      <c r="Y74" s="51">
        <f t="shared" si="17"/>
        <v>2288.33</v>
      </c>
      <c r="Z74" s="51">
        <v>3100</v>
      </c>
      <c r="AA74" s="73">
        <v>3600</v>
      </c>
      <c r="AB74" s="62" t="s">
        <v>256</v>
      </c>
    </row>
    <row r="75" spans="1:28" x14ac:dyDescent="0.3">
      <c r="A75" s="50"/>
      <c r="B75" s="50"/>
      <c r="C75" s="50"/>
      <c r="D75" s="50"/>
      <c r="E75" s="50"/>
      <c r="F75" s="50"/>
      <c r="G75" s="50" t="s">
        <v>140</v>
      </c>
      <c r="H75" s="51"/>
      <c r="I75" s="51"/>
      <c r="J75" s="51"/>
      <c r="K75" s="51"/>
      <c r="L75" s="51">
        <v>241.34</v>
      </c>
      <c r="M75" s="51">
        <v>372.18</v>
      </c>
      <c r="N75" s="51">
        <v>296.32</v>
      </c>
      <c r="O75" s="51">
        <v>0</v>
      </c>
      <c r="P75" s="51">
        <v>517.34</v>
      </c>
      <c r="Q75" s="51">
        <v>256.20999999999998</v>
      </c>
      <c r="R75" s="51">
        <v>256.41000000000003</v>
      </c>
      <c r="S75" s="51">
        <v>256.41000000000003</v>
      </c>
      <c r="T75" s="51">
        <v>256.41000000000003</v>
      </c>
      <c r="U75" s="51">
        <v>256.47000000000003</v>
      </c>
      <c r="V75" s="51">
        <v>240.82</v>
      </c>
      <c r="W75" s="51">
        <v>240.82</v>
      </c>
      <c r="X75" s="51"/>
      <c r="Y75" s="51">
        <f t="shared" si="17"/>
        <v>3190.73</v>
      </c>
      <c r="Z75" s="51">
        <v>3900</v>
      </c>
      <c r="AA75" s="73">
        <v>3300</v>
      </c>
      <c r="AB75" s="62"/>
    </row>
    <row r="76" spans="1:28" x14ac:dyDescent="0.3">
      <c r="A76" s="50"/>
      <c r="B76" s="50"/>
      <c r="C76" s="50"/>
      <c r="D76" s="50"/>
      <c r="E76" s="50"/>
      <c r="F76" s="50"/>
      <c r="G76" s="50" t="s">
        <v>141</v>
      </c>
      <c r="H76" s="51"/>
      <c r="I76" s="51"/>
      <c r="J76" s="51"/>
      <c r="K76" s="51"/>
      <c r="L76" s="51">
        <v>0</v>
      </c>
      <c r="M76" s="51">
        <v>0</v>
      </c>
      <c r="N76" s="51">
        <v>0</v>
      </c>
      <c r="O76" s="51">
        <v>0</v>
      </c>
      <c r="P76" s="51">
        <v>0</v>
      </c>
      <c r="Q76" s="51">
        <v>0</v>
      </c>
      <c r="R76" s="51">
        <v>0</v>
      </c>
      <c r="S76" s="51">
        <v>0</v>
      </c>
      <c r="T76" s="51">
        <v>0</v>
      </c>
      <c r="U76" s="51">
        <v>0</v>
      </c>
      <c r="V76" s="51">
        <v>0</v>
      </c>
      <c r="W76" s="51">
        <v>0</v>
      </c>
      <c r="X76" s="51"/>
      <c r="Y76" s="51">
        <f t="shared" si="17"/>
        <v>0</v>
      </c>
      <c r="Z76" s="51">
        <v>1100</v>
      </c>
      <c r="AA76" s="73">
        <v>0</v>
      </c>
      <c r="AB76" s="62" t="s">
        <v>254</v>
      </c>
    </row>
    <row r="77" spans="1:28" x14ac:dyDescent="0.3">
      <c r="A77" s="50"/>
      <c r="B77" s="50"/>
      <c r="C77" s="50"/>
      <c r="D77" s="50"/>
      <c r="E77" s="50"/>
      <c r="F77" s="50"/>
      <c r="G77" s="50" t="s">
        <v>142</v>
      </c>
      <c r="H77" s="51"/>
      <c r="I77" s="51"/>
      <c r="J77" s="51"/>
      <c r="K77" s="51"/>
      <c r="L77" s="51">
        <v>1196.9100000000001</v>
      </c>
      <c r="M77" s="51">
        <v>1196.9100000000001</v>
      </c>
      <c r="N77" s="51">
        <v>1196.9100000000001</v>
      </c>
      <c r="O77" s="51">
        <v>1196.9100000000001</v>
      </c>
      <c r="P77" s="51">
        <v>1196.9100000000001</v>
      </c>
      <c r="Q77" s="51">
        <v>1196.9100000000001</v>
      </c>
      <c r="R77" s="51">
        <v>1196.9100000000001</v>
      </c>
      <c r="S77" s="51">
        <v>1196.9100000000001</v>
      </c>
      <c r="T77" s="51">
        <v>1196.9100000000001</v>
      </c>
      <c r="U77" s="51">
        <v>1196.9100000000001</v>
      </c>
      <c r="V77" s="51">
        <v>1196.9100000000001</v>
      </c>
      <c r="W77" s="51">
        <v>1196.9100000000001</v>
      </c>
      <c r="X77" s="51"/>
      <c r="Y77" s="51">
        <f t="shared" si="17"/>
        <v>14362.92</v>
      </c>
      <c r="Z77" s="51">
        <v>14400</v>
      </c>
      <c r="AA77" s="81">
        <v>15900</v>
      </c>
      <c r="AB77" s="62" t="s">
        <v>262</v>
      </c>
    </row>
    <row r="78" spans="1:28" x14ac:dyDescent="0.3">
      <c r="A78" s="50"/>
      <c r="B78" s="50"/>
      <c r="C78" s="50"/>
      <c r="D78" s="50"/>
      <c r="E78" s="50"/>
      <c r="F78" s="50"/>
      <c r="G78" s="50" t="s">
        <v>143</v>
      </c>
      <c r="H78" s="51"/>
      <c r="I78" s="51"/>
      <c r="J78" s="51"/>
      <c r="K78" s="51"/>
      <c r="L78" s="51">
        <v>120</v>
      </c>
      <c r="M78" s="51">
        <v>75</v>
      </c>
      <c r="N78" s="51">
        <v>0</v>
      </c>
      <c r="O78" s="51">
        <v>0</v>
      </c>
      <c r="P78" s="51">
        <v>395</v>
      </c>
      <c r="Q78" s="51">
        <v>1230</v>
      </c>
      <c r="R78" s="51">
        <v>584</v>
      </c>
      <c r="S78" s="51">
        <v>0</v>
      </c>
      <c r="T78" s="51">
        <v>0</v>
      </c>
      <c r="U78" s="51">
        <v>0</v>
      </c>
      <c r="V78" s="51">
        <v>0</v>
      </c>
      <c r="W78" s="51">
        <v>0</v>
      </c>
      <c r="X78" s="51"/>
      <c r="Y78" s="51">
        <f t="shared" si="17"/>
        <v>2404</v>
      </c>
      <c r="Z78" s="51">
        <v>2600</v>
      </c>
      <c r="AA78" s="73">
        <v>2600</v>
      </c>
      <c r="AB78" s="62"/>
    </row>
    <row r="79" spans="1:28" x14ac:dyDescent="0.3">
      <c r="A79" s="50"/>
      <c r="B79" s="50"/>
      <c r="C79" s="50"/>
      <c r="D79" s="50"/>
      <c r="E79" s="50"/>
      <c r="F79" s="50"/>
      <c r="G79" s="50" t="s">
        <v>144</v>
      </c>
      <c r="H79" s="51"/>
      <c r="I79" s="51"/>
      <c r="J79" s="51"/>
      <c r="K79" s="51"/>
      <c r="L79" s="51">
        <v>21</v>
      </c>
      <c r="M79" s="51">
        <v>21</v>
      </c>
      <c r="N79" s="51">
        <v>21</v>
      </c>
      <c r="O79" s="51">
        <v>56</v>
      </c>
      <c r="P79" s="51">
        <v>21</v>
      </c>
      <c r="Q79" s="51">
        <v>21</v>
      </c>
      <c r="R79" s="51">
        <v>21</v>
      </c>
      <c r="S79" s="51">
        <v>16</v>
      </c>
      <c r="T79" s="51">
        <v>16</v>
      </c>
      <c r="U79" s="51">
        <v>16</v>
      </c>
      <c r="V79" s="51">
        <v>21</v>
      </c>
      <c r="W79" s="51">
        <v>21</v>
      </c>
      <c r="X79" s="51"/>
      <c r="Y79" s="51">
        <f t="shared" si="17"/>
        <v>272</v>
      </c>
      <c r="Z79" s="51">
        <v>800</v>
      </c>
      <c r="AA79" s="73">
        <v>300</v>
      </c>
      <c r="AB79" s="62"/>
    </row>
    <row r="80" spans="1:28" x14ac:dyDescent="0.3">
      <c r="A80" s="50"/>
      <c r="B80" s="50"/>
      <c r="C80" s="50"/>
      <c r="D80" s="50"/>
      <c r="E80" s="50"/>
      <c r="F80" s="50"/>
      <c r="G80" s="50" t="s">
        <v>145</v>
      </c>
      <c r="H80" s="51"/>
      <c r="I80" s="51"/>
      <c r="J80" s="51"/>
      <c r="K80" s="51"/>
      <c r="L80" s="51">
        <v>0</v>
      </c>
      <c r="M80" s="51">
        <v>0</v>
      </c>
      <c r="N80" s="51">
        <v>0</v>
      </c>
      <c r="O80" s="51">
        <v>0</v>
      </c>
      <c r="P80" s="51">
        <v>837.34</v>
      </c>
      <c r="Q80" s="51">
        <v>0</v>
      </c>
      <c r="R80" s="51">
        <v>0</v>
      </c>
      <c r="S80" s="51">
        <v>0</v>
      </c>
      <c r="T80" s="51">
        <v>0</v>
      </c>
      <c r="U80" s="51">
        <v>0</v>
      </c>
      <c r="V80" s="51">
        <v>0</v>
      </c>
      <c r="W80" s="51">
        <v>1850</v>
      </c>
      <c r="X80" s="51"/>
      <c r="Y80" s="51">
        <f t="shared" si="17"/>
        <v>2687.34</v>
      </c>
      <c r="Z80" s="51">
        <v>1500</v>
      </c>
      <c r="AA80" s="73">
        <v>2000</v>
      </c>
      <c r="AB80" s="62" t="s">
        <v>265</v>
      </c>
    </row>
    <row r="81" spans="1:28" x14ac:dyDescent="0.3">
      <c r="A81" s="50"/>
      <c r="B81" s="50"/>
      <c r="C81" s="50"/>
      <c r="D81" s="50"/>
      <c r="E81" s="50"/>
      <c r="F81" s="50"/>
      <c r="G81" s="50" t="s">
        <v>146</v>
      </c>
      <c r="H81" s="51"/>
      <c r="I81" s="51"/>
      <c r="J81" s="51"/>
      <c r="K81" s="51"/>
      <c r="L81" s="51">
        <v>2.99</v>
      </c>
      <c r="M81" s="51">
        <v>488.86</v>
      </c>
      <c r="N81" s="51">
        <v>346.22</v>
      </c>
      <c r="O81" s="51">
        <v>418.45</v>
      </c>
      <c r="P81" s="51">
        <v>349.26</v>
      </c>
      <c r="Q81" s="51">
        <v>350.07</v>
      </c>
      <c r="R81" s="51">
        <v>620.41999999999996</v>
      </c>
      <c r="S81" s="51">
        <v>349.84</v>
      </c>
      <c r="T81" s="51">
        <v>350.02</v>
      </c>
      <c r="U81" s="51">
        <v>496.21</v>
      </c>
      <c r="V81" s="51">
        <v>887.43</v>
      </c>
      <c r="W81" s="51">
        <v>361.82</v>
      </c>
      <c r="X81" s="51"/>
      <c r="Y81" s="51">
        <f t="shared" si="17"/>
        <v>5021.59</v>
      </c>
      <c r="Z81" s="51">
        <v>7000</v>
      </c>
      <c r="AA81" s="73">
        <v>7000</v>
      </c>
      <c r="AB81" s="62"/>
    </row>
    <row r="82" spans="1:28" x14ac:dyDescent="0.3">
      <c r="A82" s="50"/>
      <c r="B82" s="50"/>
      <c r="C82" s="50"/>
      <c r="D82" s="50"/>
      <c r="E82" s="50"/>
      <c r="F82" s="50"/>
      <c r="G82" s="50" t="s">
        <v>147</v>
      </c>
      <c r="H82" s="51"/>
      <c r="I82" s="51"/>
      <c r="J82" s="51"/>
      <c r="K82" s="51"/>
      <c r="L82" s="51">
        <v>0</v>
      </c>
      <c r="M82" s="51">
        <v>0</v>
      </c>
      <c r="N82" s="51">
        <v>0</v>
      </c>
      <c r="O82" s="51">
        <v>0</v>
      </c>
      <c r="P82" s="51">
        <v>0</v>
      </c>
      <c r="Q82" s="51">
        <v>0</v>
      </c>
      <c r="R82" s="51">
        <v>0</v>
      </c>
      <c r="S82" s="51">
        <v>0</v>
      </c>
      <c r="T82" s="51">
        <v>0</v>
      </c>
      <c r="U82" s="51">
        <v>0</v>
      </c>
      <c r="V82" s="51">
        <v>0</v>
      </c>
      <c r="W82" s="51">
        <v>0</v>
      </c>
      <c r="X82" s="51"/>
      <c r="Y82" s="51">
        <f t="shared" si="17"/>
        <v>0</v>
      </c>
      <c r="Z82" s="51">
        <v>1200</v>
      </c>
      <c r="AA82" s="73">
        <v>0</v>
      </c>
      <c r="AB82" s="62" t="s">
        <v>254</v>
      </c>
    </row>
    <row r="83" spans="1:28" x14ac:dyDescent="0.3">
      <c r="A83" s="50"/>
      <c r="B83" s="50"/>
      <c r="C83" s="50"/>
      <c r="D83" s="50"/>
      <c r="E83" s="50"/>
      <c r="F83" s="50"/>
      <c r="G83" s="50" t="s">
        <v>148</v>
      </c>
      <c r="H83" s="51"/>
      <c r="I83" s="51"/>
      <c r="J83" s="51"/>
      <c r="K83" s="51"/>
      <c r="L83" s="51">
        <v>195.95</v>
      </c>
      <c r="M83" s="51">
        <v>275.38</v>
      </c>
      <c r="N83" s="51">
        <v>60.79</v>
      </c>
      <c r="O83" s="51">
        <v>107.39</v>
      </c>
      <c r="P83" s="51">
        <v>191.56</v>
      </c>
      <c r="Q83" s="51">
        <v>69.58</v>
      </c>
      <c r="R83" s="51">
        <v>0</v>
      </c>
      <c r="S83" s="51">
        <v>89.08</v>
      </c>
      <c r="T83" s="51">
        <v>113.48</v>
      </c>
      <c r="U83" s="51">
        <v>162.65</v>
      </c>
      <c r="V83" s="51">
        <v>59.88</v>
      </c>
      <c r="W83" s="51">
        <v>17.399999999999999</v>
      </c>
      <c r="X83" s="51"/>
      <c r="Y83" s="51">
        <f t="shared" si="17"/>
        <v>1343.14</v>
      </c>
      <c r="Z83" s="51">
        <v>3000</v>
      </c>
      <c r="AA83" s="73">
        <v>3000</v>
      </c>
      <c r="AB83" s="62"/>
    </row>
    <row r="84" spans="1:28" x14ac:dyDescent="0.3">
      <c r="A84" s="50"/>
      <c r="B84" s="50"/>
      <c r="C84" s="50"/>
      <c r="D84" s="50"/>
      <c r="E84" s="50"/>
      <c r="F84" s="50"/>
      <c r="G84" s="50" t="s">
        <v>149</v>
      </c>
      <c r="H84" s="51"/>
      <c r="I84" s="51"/>
      <c r="J84" s="51"/>
      <c r="K84" s="51"/>
      <c r="L84" s="51">
        <v>110</v>
      </c>
      <c r="M84" s="51">
        <v>0</v>
      </c>
      <c r="N84" s="51">
        <v>136.35</v>
      </c>
      <c r="O84" s="51">
        <v>0</v>
      </c>
      <c r="P84" s="51">
        <v>0</v>
      </c>
      <c r="Q84" s="51">
        <v>0</v>
      </c>
      <c r="R84" s="51">
        <v>220</v>
      </c>
      <c r="S84" s="51">
        <v>0</v>
      </c>
      <c r="T84" s="51">
        <v>0</v>
      </c>
      <c r="U84" s="51">
        <v>44.39</v>
      </c>
      <c r="V84" s="51">
        <v>0</v>
      </c>
      <c r="W84" s="51">
        <v>240</v>
      </c>
      <c r="X84" s="51"/>
      <c r="Y84" s="51">
        <f t="shared" si="17"/>
        <v>750.74</v>
      </c>
      <c r="Z84" s="51">
        <v>1000</v>
      </c>
      <c r="AA84" s="73">
        <v>1000</v>
      </c>
      <c r="AB84" s="62"/>
    </row>
    <row r="85" spans="1:28" x14ac:dyDescent="0.3">
      <c r="A85" s="50"/>
      <c r="B85" s="50"/>
      <c r="C85" s="50"/>
      <c r="D85" s="50"/>
      <c r="E85" s="50"/>
      <c r="F85" s="50"/>
      <c r="G85" s="50" t="s">
        <v>150</v>
      </c>
      <c r="H85" s="51"/>
      <c r="I85" s="51"/>
      <c r="J85" s="51"/>
      <c r="K85" s="51"/>
      <c r="L85" s="51">
        <v>42.34</v>
      </c>
      <c r="M85" s="51">
        <v>0</v>
      </c>
      <c r="N85" s="51">
        <v>0</v>
      </c>
      <c r="O85" s="51">
        <v>0</v>
      </c>
      <c r="P85" s="51">
        <v>0</v>
      </c>
      <c r="Q85" s="51">
        <v>0</v>
      </c>
      <c r="R85" s="51">
        <v>0</v>
      </c>
      <c r="S85" s="51">
        <v>0</v>
      </c>
      <c r="T85" s="51">
        <v>0</v>
      </c>
      <c r="U85" s="51">
        <v>195.72</v>
      </c>
      <c r="V85" s="51">
        <v>570.48</v>
      </c>
      <c r="W85" s="51">
        <v>2.99</v>
      </c>
      <c r="X85" s="51"/>
      <c r="Y85" s="51">
        <f t="shared" si="17"/>
        <v>811.53</v>
      </c>
      <c r="Z85" s="51">
        <v>4000</v>
      </c>
      <c r="AA85" s="73">
        <v>2500</v>
      </c>
      <c r="AB85" s="62"/>
    </row>
    <row r="86" spans="1:28" x14ac:dyDescent="0.3">
      <c r="A86" s="50"/>
      <c r="B86" s="50"/>
      <c r="C86" s="50"/>
      <c r="D86" s="50"/>
      <c r="E86" s="50"/>
      <c r="F86" s="50"/>
      <c r="G86" s="50" t="s">
        <v>237</v>
      </c>
      <c r="H86" s="51"/>
      <c r="I86" s="51"/>
      <c r="J86" s="51"/>
      <c r="K86" s="51"/>
      <c r="L86" s="51">
        <v>0</v>
      </c>
      <c r="M86" s="51">
        <v>22.04</v>
      </c>
      <c r="N86" s="51">
        <v>0</v>
      </c>
      <c r="O86" s="51">
        <v>0</v>
      </c>
      <c r="P86" s="51">
        <v>0</v>
      </c>
      <c r="Q86" s="51">
        <v>0</v>
      </c>
      <c r="R86" s="51">
        <v>0</v>
      </c>
      <c r="S86" s="51">
        <v>0</v>
      </c>
      <c r="T86" s="51">
        <v>0</v>
      </c>
      <c r="U86" s="51">
        <v>0</v>
      </c>
      <c r="V86" s="51">
        <v>0</v>
      </c>
      <c r="W86" s="51">
        <v>0</v>
      </c>
      <c r="X86" s="51"/>
      <c r="Y86" s="51">
        <f t="shared" si="17"/>
        <v>22.04</v>
      </c>
      <c r="Z86" s="51">
        <v>0</v>
      </c>
      <c r="AA86" s="73">
        <v>2400</v>
      </c>
      <c r="AB86" s="62" t="s">
        <v>255</v>
      </c>
    </row>
    <row r="87" spans="1:28" x14ac:dyDescent="0.3">
      <c r="A87" s="50"/>
      <c r="B87" s="50"/>
      <c r="C87" s="50"/>
      <c r="D87" s="50"/>
      <c r="E87" s="50"/>
      <c r="F87" s="50"/>
      <c r="G87" s="50" t="s">
        <v>151</v>
      </c>
      <c r="H87" s="51"/>
      <c r="I87" s="51"/>
      <c r="J87" s="51"/>
      <c r="K87" s="51"/>
      <c r="L87" s="51">
        <v>116</v>
      </c>
      <c r="M87" s="51">
        <v>116</v>
      </c>
      <c r="N87" s="51">
        <v>241</v>
      </c>
      <c r="O87" s="51">
        <v>0</v>
      </c>
      <c r="P87" s="51">
        <v>115</v>
      </c>
      <c r="Q87" s="51">
        <v>115</v>
      </c>
      <c r="R87" s="51">
        <v>115</v>
      </c>
      <c r="S87" s="51">
        <v>230</v>
      </c>
      <c r="T87" s="51">
        <v>0</v>
      </c>
      <c r="U87" s="51">
        <v>115</v>
      </c>
      <c r="V87" s="51">
        <v>116</v>
      </c>
      <c r="W87" s="51">
        <v>116</v>
      </c>
      <c r="X87" s="51"/>
      <c r="Y87" s="51">
        <f t="shared" si="17"/>
        <v>1395</v>
      </c>
      <c r="Z87" s="51">
        <v>1500</v>
      </c>
      <c r="AA87" s="73">
        <v>1400</v>
      </c>
      <c r="AB87" s="62"/>
    </row>
    <row r="88" spans="1:28" x14ac:dyDescent="0.3">
      <c r="A88" s="50"/>
      <c r="B88" s="50"/>
      <c r="C88" s="50"/>
      <c r="D88" s="50"/>
      <c r="E88" s="50"/>
      <c r="F88" s="50"/>
      <c r="G88" s="50" t="s">
        <v>152</v>
      </c>
      <c r="H88" s="51"/>
      <c r="I88" s="51"/>
      <c r="J88" s="51"/>
      <c r="K88" s="51"/>
      <c r="L88" s="51">
        <v>278.04000000000002</v>
      </c>
      <c r="M88" s="51">
        <v>270.92</v>
      </c>
      <c r="N88" s="51">
        <v>259.54000000000002</v>
      </c>
      <c r="O88" s="51">
        <v>435.49</v>
      </c>
      <c r="P88" s="51">
        <v>221.98</v>
      </c>
      <c r="Q88" s="51">
        <v>279.07</v>
      </c>
      <c r="R88" s="51">
        <v>425.18</v>
      </c>
      <c r="S88" s="51">
        <v>276.11</v>
      </c>
      <c r="T88" s="51">
        <v>276.11</v>
      </c>
      <c r="U88" s="51">
        <v>463.17</v>
      </c>
      <c r="V88" s="51">
        <v>370.92</v>
      </c>
      <c r="W88" s="51">
        <v>400.19</v>
      </c>
      <c r="X88" s="51"/>
      <c r="Y88" s="51">
        <f t="shared" si="17"/>
        <v>3956.72</v>
      </c>
      <c r="Z88" s="51">
        <v>4200</v>
      </c>
      <c r="AA88" s="73">
        <v>4100</v>
      </c>
      <c r="AB88" s="62"/>
    </row>
    <row r="89" spans="1:28" x14ac:dyDescent="0.3">
      <c r="A89" s="50"/>
      <c r="B89" s="50"/>
      <c r="C89" s="50"/>
      <c r="D89" s="50"/>
      <c r="E89" s="50"/>
      <c r="F89" s="50"/>
      <c r="G89" s="50" t="s">
        <v>153</v>
      </c>
      <c r="H89" s="51"/>
      <c r="I89" s="51"/>
      <c r="J89" s="51"/>
      <c r="K89" s="51"/>
      <c r="L89" s="51">
        <v>0</v>
      </c>
      <c r="M89" s="51">
        <v>8240</v>
      </c>
      <c r="N89" s="51">
        <v>2060</v>
      </c>
      <c r="O89" s="51">
        <v>0</v>
      </c>
      <c r="P89" s="51">
        <v>0</v>
      </c>
      <c r="Q89" s="51">
        <v>0</v>
      </c>
      <c r="R89" s="51">
        <v>0</v>
      </c>
      <c r="S89" s="51">
        <v>0</v>
      </c>
      <c r="T89" s="51">
        <v>0</v>
      </c>
      <c r="U89" s="51">
        <v>0</v>
      </c>
      <c r="V89" s="51">
        <v>0</v>
      </c>
      <c r="W89" s="51">
        <v>0</v>
      </c>
      <c r="X89" s="51"/>
      <c r="Y89" s="51">
        <f t="shared" si="17"/>
        <v>10300</v>
      </c>
      <c r="Z89" s="51">
        <v>12000</v>
      </c>
      <c r="AA89" s="73">
        <v>11000</v>
      </c>
      <c r="AB89" s="62"/>
    </row>
    <row r="90" spans="1:28" x14ac:dyDescent="0.3">
      <c r="A90" s="50"/>
      <c r="B90" s="50"/>
      <c r="C90" s="50"/>
      <c r="D90" s="50"/>
      <c r="E90" s="50"/>
      <c r="F90" s="50"/>
      <c r="G90" s="50" t="s">
        <v>154</v>
      </c>
      <c r="H90" s="51"/>
      <c r="I90" s="51"/>
      <c r="J90" s="51"/>
      <c r="K90" s="51"/>
      <c r="L90" s="51">
        <v>1023.75</v>
      </c>
      <c r="M90" s="51">
        <v>1102.5</v>
      </c>
      <c r="N90" s="51">
        <v>1155</v>
      </c>
      <c r="O90" s="51">
        <v>551.25</v>
      </c>
      <c r="P90" s="51">
        <v>813.75</v>
      </c>
      <c r="Q90" s="51">
        <v>341.25</v>
      </c>
      <c r="R90" s="51">
        <v>446.25</v>
      </c>
      <c r="S90" s="51">
        <v>632.5</v>
      </c>
      <c r="T90" s="51">
        <v>797.5</v>
      </c>
      <c r="U90" s="51">
        <v>972.9</v>
      </c>
      <c r="V90" s="51">
        <v>813.75</v>
      </c>
      <c r="W90" s="51">
        <v>971.25</v>
      </c>
      <c r="X90" s="51"/>
      <c r="Y90" s="51">
        <f t="shared" si="17"/>
        <v>9621.65</v>
      </c>
      <c r="Z90" s="51">
        <v>8500</v>
      </c>
      <c r="AA90" s="73">
        <v>9500</v>
      </c>
      <c r="AB90" s="62" t="s">
        <v>254</v>
      </c>
    </row>
    <row r="91" spans="1:28" x14ac:dyDescent="0.3">
      <c r="A91" s="50"/>
      <c r="B91" s="50"/>
      <c r="C91" s="50"/>
      <c r="D91" s="50"/>
      <c r="E91" s="50"/>
      <c r="F91" s="50"/>
      <c r="G91" s="50" t="s">
        <v>203</v>
      </c>
      <c r="H91" s="51"/>
      <c r="I91" s="51"/>
      <c r="J91" s="51"/>
      <c r="K91" s="51"/>
      <c r="L91" s="51">
        <v>0</v>
      </c>
      <c r="M91" s="51">
        <v>0</v>
      </c>
      <c r="N91" s="51">
        <v>0</v>
      </c>
      <c r="O91" s="51">
        <v>0</v>
      </c>
      <c r="P91" s="51">
        <v>0</v>
      </c>
      <c r="Q91" s="51">
        <v>0</v>
      </c>
      <c r="R91" s="51">
        <v>0</v>
      </c>
      <c r="S91" s="51">
        <v>0</v>
      </c>
      <c r="T91" s="51">
        <v>0</v>
      </c>
      <c r="U91" s="51">
        <v>0</v>
      </c>
      <c r="V91" s="51">
        <v>0</v>
      </c>
      <c r="W91" s="51">
        <v>0</v>
      </c>
      <c r="X91" s="51"/>
      <c r="Y91" s="51">
        <f t="shared" si="17"/>
        <v>0</v>
      </c>
      <c r="Z91" s="51">
        <v>9000</v>
      </c>
      <c r="AA91" s="73">
        <v>9000</v>
      </c>
      <c r="AB91" s="62"/>
    </row>
    <row r="92" spans="1:28" x14ac:dyDescent="0.3">
      <c r="A92" s="50"/>
      <c r="B92" s="50"/>
      <c r="C92" s="50"/>
      <c r="D92" s="50"/>
      <c r="E92" s="50"/>
      <c r="F92" s="50"/>
      <c r="G92" s="50" t="s">
        <v>238</v>
      </c>
      <c r="H92" s="51"/>
      <c r="I92" s="51"/>
      <c r="J92" s="51"/>
      <c r="K92" s="51"/>
      <c r="L92" s="51">
        <v>0</v>
      </c>
      <c r="M92" s="51">
        <v>0</v>
      </c>
      <c r="N92" s="51">
        <v>0</v>
      </c>
      <c r="O92" s="51">
        <v>0</v>
      </c>
      <c r="P92" s="51">
        <v>0</v>
      </c>
      <c r="Q92" s="51">
        <v>0</v>
      </c>
      <c r="R92" s="51">
        <v>375</v>
      </c>
      <c r="S92" s="51">
        <v>0</v>
      </c>
      <c r="T92" s="51">
        <v>0</v>
      </c>
      <c r="U92" s="51">
        <v>0</v>
      </c>
      <c r="V92" s="51">
        <v>0</v>
      </c>
      <c r="W92" s="51">
        <v>0</v>
      </c>
      <c r="X92" s="51"/>
      <c r="Y92" s="51">
        <f t="shared" si="17"/>
        <v>375</v>
      </c>
      <c r="Z92" s="51">
        <v>200</v>
      </c>
      <c r="AA92" s="73">
        <v>400</v>
      </c>
      <c r="AB92" s="62" t="s">
        <v>256</v>
      </c>
    </row>
    <row r="93" spans="1:28" x14ac:dyDescent="0.3">
      <c r="A93" s="50"/>
      <c r="B93" s="50"/>
      <c r="C93" s="50"/>
      <c r="D93" s="50"/>
      <c r="E93" s="50"/>
      <c r="F93" s="50"/>
      <c r="G93" s="50" t="s">
        <v>155</v>
      </c>
      <c r="H93" s="51"/>
      <c r="I93" s="51"/>
      <c r="J93" s="51"/>
      <c r="K93" s="51"/>
      <c r="L93" s="51">
        <v>540</v>
      </c>
      <c r="M93" s="51">
        <v>60</v>
      </c>
      <c r="N93" s="51">
        <v>0</v>
      </c>
      <c r="O93" s="51">
        <v>0</v>
      </c>
      <c r="P93" s="51">
        <v>650</v>
      </c>
      <c r="Q93" s="51">
        <v>1360</v>
      </c>
      <c r="R93" s="51">
        <v>170</v>
      </c>
      <c r="S93" s="51">
        <v>60</v>
      </c>
      <c r="T93" s="51">
        <v>1700</v>
      </c>
      <c r="U93" s="51">
        <v>0</v>
      </c>
      <c r="V93" s="51">
        <v>1245</v>
      </c>
      <c r="W93" s="51">
        <v>1215</v>
      </c>
      <c r="X93" s="51"/>
      <c r="Y93" s="51">
        <f t="shared" si="17"/>
        <v>7000</v>
      </c>
      <c r="Z93" s="51">
        <v>30000</v>
      </c>
      <c r="AA93" s="73">
        <v>30000</v>
      </c>
      <c r="AB93" s="62" t="s">
        <v>257</v>
      </c>
    </row>
    <row r="94" spans="1:28" x14ac:dyDescent="0.3">
      <c r="A94" s="50"/>
      <c r="B94" s="50"/>
      <c r="C94" s="50"/>
      <c r="D94" s="50"/>
      <c r="E94" s="50"/>
      <c r="F94" s="50"/>
      <c r="G94" s="50" t="s">
        <v>156</v>
      </c>
      <c r="H94" s="51"/>
      <c r="I94" s="51"/>
      <c r="J94" s="51"/>
      <c r="K94" s="51"/>
      <c r="L94" s="51">
        <v>445.33</v>
      </c>
      <c r="M94" s="51">
        <v>445.33</v>
      </c>
      <c r="N94" s="51">
        <v>445.33</v>
      </c>
      <c r="O94" s="51">
        <v>365.4</v>
      </c>
      <c r="P94" s="51">
        <v>365.4</v>
      </c>
      <c r="Q94" s="51">
        <v>365.4</v>
      </c>
      <c r="R94" s="51">
        <v>445.33</v>
      </c>
      <c r="S94" s="51">
        <v>445.33</v>
      </c>
      <c r="T94" s="51">
        <v>445.33</v>
      </c>
      <c r="U94" s="51">
        <v>445.33</v>
      </c>
      <c r="V94" s="51">
        <v>445.33</v>
      </c>
      <c r="W94" s="51">
        <v>445.33</v>
      </c>
      <c r="X94" s="51"/>
      <c r="Y94" s="51">
        <f t="shared" si="17"/>
        <v>5104.17</v>
      </c>
      <c r="Z94" s="51">
        <v>5400</v>
      </c>
      <c r="AA94" s="73">
        <v>5400</v>
      </c>
      <c r="AB94" s="62"/>
    </row>
    <row r="95" spans="1:28" x14ac:dyDescent="0.3">
      <c r="A95" s="50"/>
      <c r="B95" s="50"/>
      <c r="C95" s="50"/>
      <c r="D95" s="50"/>
      <c r="E95" s="50"/>
      <c r="F95" s="50"/>
      <c r="G95" s="50" t="s">
        <v>157</v>
      </c>
      <c r="H95" s="51"/>
      <c r="I95" s="51"/>
      <c r="J95" s="51"/>
      <c r="K95" s="51"/>
      <c r="L95" s="51">
        <v>0</v>
      </c>
      <c r="M95" s="51">
        <v>0</v>
      </c>
      <c r="N95" s="51">
        <v>384</v>
      </c>
      <c r="O95" s="51">
        <v>0</v>
      </c>
      <c r="P95" s="51">
        <v>469.18</v>
      </c>
      <c r="Q95" s="51">
        <v>103.23</v>
      </c>
      <c r="R95" s="51">
        <v>0</v>
      </c>
      <c r="S95" s="51">
        <v>0</v>
      </c>
      <c r="T95" s="51">
        <v>0</v>
      </c>
      <c r="U95" s="51">
        <v>0</v>
      </c>
      <c r="V95" s="51">
        <v>0</v>
      </c>
      <c r="W95" s="51">
        <v>0</v>
      </c>
      <c r="X95" s="51"/>
      <c r="Y95" s="51">
        <f t="shared" si="17"/>
        <v>956.41</v>
      </c>
      <c r="Z95" s="51">
        <v>1800</v>
      </c>
      <c r="AA95" s="73">
        <v>1800</v>
      </c>
      <c r="AB95" s="62"/>
    </row>
    <row r="96" spans="1:28" x14ac:dyDescent="0.3">
      <c r="A96" s="50"/>
      <c r="B96" s="50"/>
      <c r="C96" s="50"/>
      <c r="D96" s="50"/>
      <c r="E96" s="50"/>
      <c r="F96" s="50"/>
      <c r="G96" s="50" t="s">
        <v>244</v>
      </c>
      <c r="H96" s="51"/>
      <c r="I96" s="51"/>
      <c r="J96" s="51"/>
      <c r="K96" s="51"/>
      <c r="L96" s="51">
        <v>0</v>
      </c>
      <c r="M96" s="51">
        <v>0</v>
      </c>
      <c r="N96" s="51">
        <v>0</v>
      </c>
      <c r="O96" s="51">
        <v>0</v>
      </c>
      <c r="P96" s="51">
        <v>0</v>
      </c>
      <c r="Q96" s="51">
        <v>0</v>
      </c>
      <c r="R96" s="51">
        <v>0</v>
      </c>
      <c r="S96" s="51">
        <v>0</v>
      </c>
      <c r="T96" s="51">
        <v>0</v>
      </c>
      <c r="U96" s="51">
        <v>0</v>
      </c>
      <c r="V96" s="51">
        <v>0</v>
      </c>
      <c r="W96" s="51">
        <v>0</v>
      </c>
      <c r="X96" s="51"/>
      <c r="Y96" s="51">
        <f t="shared" si="17"/>
        <v>0</v>
      </c>
      <c r="Z96" s="51">
        <v>250</v>
      </c>
      <c r="AA96" s="73">
        <v>300</v>
      </c>
      <c r="AB96" s="62"/>
    </row>
    <row r="97" spans="1:28" x14ac:dyDescent="0.3">
      <c r="A97" s="50"/>
      <c r="B97" s="50"/>
      <c r="C97" s="50"/>
      <c r="D97" s="50"/>
      <c r="E97" s="50"/>
      <c r="F97" s="50"/>
      <c r="G97" s="50" t="s">
        <v>158</v>
      </c>
      <c r="H97" s="51"/>
      <c r="I97" s="51"/>
      <c r="J97" s="51"/>
      <c r="K97" s="51"/>
      <c r="L97" s="51">
        <v>0</v>
      </c>
      <c r="M97" s="51">
        <v>0</v>
      </c>
      <c r="N97" s="51">
        <v>0</v>
      </c>
      <c r="O97" s="51">
        <v>0</v>
      </c>
      <c r="P97" s="51">
        <v>0</v>
      </c>
      <c r="Q97" s="51">
        <v>0</v>
      </c>
      <c r="R97" s="51">
        <v>0</v>
      </c>
      <c r="S97" s="51">
        <v>0</v>
      </c>
      <c r="T97" s="51">
        <v>0</v>
      </c>
      <c r="U97" s="51">
        <v>0</v>
      </c>
      <c r="V97" s="51">
        <v>63</v>
      </c>
      <c r="W97" s="51">
        <v>0</v>
      </c>
      <c r="X97" s="51"/>
      <c r="Y97" s="51">
        <f t="shared" si="17"/>
        <v>63</v>
      </c>
      <c r="Z97" s="51">
        <v>2500</v>
      </c>
      <c r="AA97" s="73">
        <v>2500</v>
      </c>
      <c r="AB97" s="62"/>
    </row>
    <row r="98" spans="1:28" x14ac:dyDescent="0.3">
      <c r="A98" s="50"/>
      <c r="B98" s="50"/>
      <c r="C98" s="50"/>
      <c r="D98" s="50"/>
      <c r="E98" s="50"/>
      <c r="F98" s="50"/>
      <c r="G98" s="50" t="s">
        <v>159</v>
      </c>
      <c r="H98" s="51"/>
      <c r="I98" s="51"/>
      <c r="J98" s="51"/>
      <c r="K98" s="51"/>
      <c r="L98" s="51">
        <v>0</v>
      </c>
      <c r="M98" s="51">
        <v>378</v>
      </c>
      <c r="N98" s="51">
        <v>425</v>
      </c>
      <c r="O98" s="51">
        <v>0</v>
      </c>
      <c r="P98" s="51">
        <v>100</v>
      </c>
      <c r="Q98" s="51">
        <v>0</v>
      </c>
      <c r="R98" s="51">
        <v>99</v>
      </c>
      <c r="S98" s="51">
        <v>-100</v>
      </c>
      <c r="T98" s="51">
        <v>0</v>
      </c>
      <c r="U98" s="51">
        <v>0</v>
      </c>
      <c r="V98" s="51">
        <v>0</v>
      </c>
      <c r="W98" s="51">
        <v>0</v>
      </c>
      <c r="X98" s="51"/>
      <c r="Y98" s="51">
        <f t="shared" si="17"/>
        <v>902</v>
      </c>
      <c r="Z98" s="51">
        <v>30000</v>
      </c>
      <c r="AA98" s="73">
        <v>30000</v>
      </c>
      <c r="AB98" s="62" t="s">
        <v>257</v>
      </c>
    </row>
    <row r="99" spans="1:28" x14ac:dyDescent="0.3">
      <c r="A99" s="50"/>
      <c r="B99" s="50"/>
      <c r="C99" s="50"/>
      <c r="D99" s="50"/>
      <c r="E99" s="50"/>
      <c r="F99" s="50"/>
      <c r="G99" s="50" t="s">
        <v>160</v>
      </c>
      <c r="H99" s="51"/>
      <c r="I99" s="51"/>
      <c r="J99" s="51"/>
      <c r="K99" s="51"/>
      <c r="L99" s="51">
        <v>0</v>
      </c>
      <c r="M99" s="51">
        <v>75.34</v>
      </c>
      <c r="N99" s="51">
        <v>66.03</v>
      </c>
      <c r="O99" s="51">
        <v>100.89</v>
      </c>
      <c r="P99" s="51">
        <v>0</v>
      </c>
      <c r="Q99" s="51">
        <v>0</v>
      </c>
      <c r="R99" s="51">
        <v>43.21</v>
      </c>
      <c r="S99" s="51">
        <v>147.96</v>
      </c>
      <c r="T99" s="51">
        <v>64.540000000000006</v>
      </c>
      <c r="U99" s="51">
        <v>0</v>
      </c>
      <c r="V99" s="51">
        <v>0</v>
      </c>
      <c r="W99" s="51">
        <v>45.66</v>
      </c>
      <c r="X99" s="51"/>
      <c r="Y99" s="51">
        <f t="shared" si="17"/>
        <v>543.63</v>
      </c>
      <c r="Z99" s="51">
        <v>2000</v>
      </c>
      <c r="AA99" s="73">
        <v>2000</v>
      </c>
      <c r="AB99" s="62"/>
    </row>
    <row r="100" spans="1:28" x14ac:dyDescent="0.3">
      <c r="A100" s="50"/>
      <c r="B100" s="50"/>
      <c r="C100" s="50"/>
      <c r="D100" s="50"/>
      <c r="E100" s="50"/>
      <c r="F100" s="50"/>
      <c r="G100" s="50" t="s">
        <v>161</v>
      </c>
      <c r="H100" s="51"/>
      <c r="I100" s="51"/>
      <c r="J100" s="51"/>
      <c r="K100" s="51"/>
      <c r="L100" s="51">
        <v>0</v>
      </c>
      <c r="M100" s="51">
        <v>0</v>
      </c>
      <c r="N100" s="51">
        <v>0</v>
      </c>
      <c r="O100" s="51">
        <v>0</v>
      </c>
      <c r="P100" s="51">
        <v>0</v>
      </c>
      <c r="Q100" s="51">
        <v>275.2</v>
      </c>
      <c r="R100" s="51">
        <v>0</v>
      </c>
      <c r="S100" s="51">
        <v>0</v>
      </c>
      <c r="T100" s="51">
        <v>0</v>
      </c>
      <c r="U100" s="51">
        <v>0</v>
      </c>
      <c r="V100" s="51">
        <v>0</v>
      </c>
      <c r="W100" s="51">
        <v>0</v>
      </c>
      <c r="X100" s="51"/>
      <c r="Y100" s="51">
        <f t="shared" si="17"/>
        <v>275.2</v>
      </c>
      <c r="Z100" s="51">
        <v>5000</v>
      </c>
      <c r="AA100" s="73">
        <v>5000</v>
      </c>
      <c r="AB100" s="62"/>
    </row>
    <row r="101" spans="1:28" x14ac:dyDescent="0.3">
      <c r="A101" s="50"/>
      <c r="B101" s="50"/>
      <c r="C101" s="50"/>
      <c r="D101" s="50"/>
      <c r="E101" s="50"/>
      <c r="F101" s="50"/>
      <c r="G101" s="50" t="s">
        <v>162</v>
      </c>
      <c r="H101" s="51"/>
      <c r="I101" s="51"/>
      <c r="J101" s="51"/>
      <c r="K101" s="51"/>
      <c r="L101" s="51">
        <v>66.88</v>
      </c>
      <c r="M101" s="51">
        <v>157.94</v>
      </c>
      <c r="N101" s="51">
        <v>166.05</v>
      </c>
      <c r="O101" s="51">
        <v>0</v>
      </c>
      <c r="P101" s="51">
        <v>0</v>
      </c>
      <c r="Q101" s="51">
        <v>0</v>
      </c>
      <c r="R101" s="51">
        <v>0</v>
      </c>
      <c r="S101" s="51">
        <v>0</v>
      </c>
      <c r="T101" s="51">
        <v>248.76</v>
      </c>
      <c r="U101" s="51">
        <v>0</v>
      </c>
      <c r="V101" s="51">
        <v>127.06</v>
      </c>
      <c r="W101" s="51">
        <v>76.099999999999994</v>
      </c>
      <c r="X101" s="51"/>
      <c r="Y101" s="51">
        <f t="shared" si="17"/>
        <v>842.79</v>
      </c>
      <c r="Z101" s="51">
        <v>2500</v>
      </c>
      <c r="AA101" s="73">
        <v>2500</v>
      </c>
      <c r="AB101" s="62"/>
    </row>
    <row r="102" spans="1:28" x14ac:dyDescent="0.3">
      <c r="A102" s="50"/>
      <c r="B102" s="50"/>
      <c r="C102" s="50"/>
      <c r="D102" s="50"/>
      <c r="E102" s="50"/>
      <c r="F102" s="50"/>
      <c r="G102" s="50" t="s">
        <v>163</v>
      </c>
      <c r="H102" s="51"/>
      <c r="I102" s="51"/>
      <c r="J102" s="51"/>
      <c r="K102" s="51"/>
      <c r="L102" s="51">
        <v>50</v>
      </c>
      <c r="M102" s="51">
        <v>50</v>
      </c>
      <c r="N102" s="51">
        <v>0</v>
      </c>
      <c r="O102" s="51">
        <v>0</v>
      </c>
      <c r="P102" s="51">
        <v>150</v>
      </c>
      <c r="Q102" s="51">
        <v>100</v>
      </c>
      <c r="R102" s="51">
        <v>50</v>
      </c>
      <c r="S102" s="51">
        <v>0</v>
      </c>
      <c r="T102" s="51">
        <v>0</v>
      </c>
      <c r="U102" s="51">
        <v>50</v>
      </c>
      <c r="V102" s="51">
        <v>50</v>
      </c>
      <c r="W102" s="51">
        <v>50</v>
      </c>
      <c r="X102" s="51"/>
      <c r="Y102" s="51">
        <f t="shared" si="17"/>
        <v>550</v>
      </c>
      <c r="Z102" s="51">
        <v>800</v>
      </c>
      <c r="AA102" s="73">
        <v>800</v>
      </c>
      <c r="AB102" s="62"/>
    </row>
    <row r="103" spans="1:28" ht="15" thickBot="1" x14ac:dyDescent="0.35">
      <c r="A103" s="50"/>
      <c r="B103" s="50"/>
      <c r="C103" s="50"/>
      <c r="D103" s="50"/>
      <c r="E103" s="50"/>
      <c r="F103" s="50"/>
      <c r="G103" s="50" t="s">
        <v>164</v>
      </c>
      <c r="H103" s="52"/>
      <c r="I103" s="52"/>
      <c r="J103" s="52"/>
      <c r="K103" s="52"/>
      <c r="L103" s="52">
        <v>135.31</v>
      </c>
      <c r="M103" s="52">
        <v>0</v>
      </c>
      <c r="N103" s="52">
        <v>93.71</v>
      </c>
      <c r="O103" s="52">
        <v>72.73</v>
      </c>
      <c r="P103" s="52">
        <v>304.77999999999997</v>
      </c>
      <c r="Q103" s="52">
        <v>41.26</v>
      </c>
      <c r="R103" s="52">
        <v>24.99</v>
      </c>
      <c r="S103" s="52">
        <v>87.21</v>
      </c>
      <c r="T103" s="52">
        <v>51.92</v>
      </c>
      <c r="U103" s="52">
        <v>91.27</v>
      </c>
      <c r="V103" s="52">
        <v>51.85</v>
      </c>
      <c r="W103" s="52">
        <v>209.36</v>
      </c>
      <c r="X103" s="52"/>
      <c r="Y103" s="52">
        <f t="shared" si="17"/>
        <v>1164.3900000000001</v>
      </c>
      <c r="Z103" s="52">
        <v>1600</v>
      </c>
      <c r="AA103" s="74">
        <v>1600</v>
      </c>
      <c r="AB103" s="63"/>
    </row>
    <row r="104" spans="1:28" x14ac:dyDescent="0.3">
      <c r="A104" s="50"/>
      <c r="B104" s="50"/>
      <c r="C104" s="50"/>
      <c r="D104" s="50"/>
      <c r="E104" s="50"/>
      <c r="F104" s="50" t="s">
        <v>165</v>
      </c>
      <c r="G104" s="50"/>
      <c r="H104" s="51"/>
      <c r="I104" s="51"/>
      <c r="J104" s="51"/>
      <c r="K104" s="51"/>
      <c r="L104" s="51">
        <f t="shared" ref="L104:W104" si="18">ROUND(SUM(L72:L103),5)</f>
        <v>4929.17</v>
      </c>
      <c r="M104" s="51">
        <f t="shared" si="18"/>
        <v>14242.92</v>
      </c>
      <c r="N104" s="51">
        <f t="shared" si="18"/>
        <v>8152.11</v>
      </c>
      <c r="O104" s="51">
        <f t="shared" si="18"/>
        <v>4982.71</v>
      </c>
      <c r="P104" s="51">
        <f t="shared" si="18"/>
        <v>6733.26</v>
      </c>
      <c r="Q104" s="51">
        <f t="shared" si="18"/>
        <v>7174.94</v>
      </c>
      <c r="R104" s="51">
        <f t="shared" si="18"/>
        <v>5153.53</v>
      </c>
      <c r="S104" s="51">
        <f t="shared" si="18"/>
        <v>4437.3500000000004</v>
      </c>
      <c r="T104" s="51">
        <f t="shared" si="18"/>
        <v>6705.44</v>
      </c>
      <c r="U104" s="51">
        <f t="shared" si="18"/>
        <v>6301.27</v>
      </c>
      <c r="V104" s="51">
        <f t="shared" si="18"/>
        <v>6681.79</v>
      </c>
      <c r="W104" s="51">
        <f t="shared" si="18"/>
        <v>8959.83</v>
      </c>
      <c r="X104" s="51"/>
      <c r="Y104" s="51">
        <f t="shared" si="17"/>
        <v>84454.32</v>
      </c>
      <c r="Z104" s="51">
        <f>ROUND(SUM(Z72:Z103),5)</f>
        <v>171350</v>
      </c>
      <c r="AA104" s="60">
        <f>ROUND(SUM(AA72:AA103),5)</f>
        <v>172150</v>
      </c>
      <c r="AB104" s="62"/>
    </row>
    <row r="105" spans="1:28" x14ac:dyDescent="0.3">
      <c r="A105" s="50"/>
      <c r="B105" s="50"/>
      <c r="C105" s="50"/>
      <c r="D105" s="50"/>
      <c r="E105" s="50"/>
      <c r="F105" s="50" t="s">
        <v>166</v>
      </c>
      <c r="G105" s="50"/>
      <c r="H105" s="51"/>
      <c r="I105" s="51"/>
      <c r="J105" s="51"/>
      <c r="K105" s="51"/>
      <c r="L105" s="51"/>
      <c r="M105" s="51"/>
      <c r="N105" s="51"/>
      <c r="O105" s="51"/>
      <c r="P105" s="51"/>
      <c r="Q105" s="51"/>
      <c r="R105" s="51"/>
      <c r="S105" s="51"/>
      <c r="T105" s="51"/>
      <c r="U105" s="51"/>
      <c r="V105" s="51"/>
      <c r="W105" s="51"/>
      <c r="X105" s="51"/>
      <c r="Y105" s="51"/>
      <c r="Z105" s="51"/>
      <c r="AA105" s="60"/>
      <c r="AB105" s="62"/>
    </row>
    <row r="106" spans="1:28" x14ac:dyDescent="0.3">
      <c r="A106" s="50"/>
      <c r="B106" s="50"/>
      <c r="C106" s="50"/>
      <c r="D106" s="50"/>
      <c r="E106" s="50"/>
      <c r="F106" s="50"/>
      <c r="G106" s="50" t="s">
        <v>167</v>
      </c>
      <c r="H106" s="51"/>
      <c r="I106" s="51"/>
      <c r="J106" s="51"/>
      <c r="K106" s="51"/>
      <c r="L106" s="51">
        <v>0</v>
      </c>
      <c r="M106" s="51">
        <v>0</v>
      </c>
      <c r="N106" s="51">
        <v>256.27</v>
      </c>
      <c r="O106" s="51">
        <v>0</v>
      </c>
      <c r="P106" s="51">
        <v>309.95</v>
      </c>
      <c r="Q106" s="51">
        <v>0</v>
      </c>
      <c r="R106" s="51">
        <v>0</v>
      </c>
      <c r="S106" s="51">
        <v>100</v>
      </c>
      <c r="T106" s="51">
        <v>0</v>
      </c>
      <c r="U106" s="51">
        <v>0</v>
      </c>
      <c r="V106" s="51">
        <v>0</v>
      </c>
      <c r="W106" s="51">
        <v>0</v>
      </c>
      <c r="X106" s="51"/>
      <c r="Y106" s="51">
        <f t="shared" ref="Y106:Y118" si="19">ROUND(SUM(H106:X106),5)</f>
        <v>666.22</v>
      </c>
      <c r="Z106" s="51">
        <v>10000</v>
      </c>
      <c r="AA106" s="73">
        <v>10000</v>
      </c>
      <c r="AB106" s="62"/>
    </row>
    <row r="107" spans="1:28" x14ac:dyDescent="0.3">
      <c r="A107" s="50"/>
      <c r="B107" s="50"/>
      <c r="C107" s="50"/>
      <c r="D107" s="50"/>
      <c r="E107" s="50"/>
      <c r="F107" s="50"/>
      <c r="G107" s="50" t="s">
        <v>168</v>
      </c>
      <c r="H107" s="51"/>
      <c r="I107" s="51"/>
      <c r="J107" s="51"/>
      <c r="K107" s="51"/>
      <c r="L107" s="51">
        <v>260</v>
      </c>
      <c r="M107" s="51">
        <v>0</v>
      </c>
      <c r="N107" s="51">
        <v>0</v>
      </c>
      <c r="O107" s="51">
        <v>0</v>
      </c>
      <c r="P107" s="51">
        <v>0</v>
      </c>
      <c r="Q107" s="51">
        <v>0</v>
      </c>
      <c r="R107" s="51">
        <v>55.85</v>
      </c>
      <c r="S107" s="51">
        <v>0</v>
      </c>
      <c r="T107" s="51">
        <v>675</v>
      </c>
      <c r="U107" s="51">
        <v>1525</v>
      </c>
      <c r="V107" s="51">
        <v>591</v>
      </c>
      <c r="W107" s="51">
        <v>0</v>
      </c>
      <c r="X107" s="51"/>
      <c r="Y107" s="51">
        <f t="shared" si="19"/>
        <v>3106.85</v>
      </c>
      <c r="Z107" s="51">
        <v>2500</v>
      </c>
      <c r="AA107" s="73">
        <v>2500</v>
      </c>
      <c r="AB107" s="62"/>
    </row>
    <row r="108" spans="1:28" x14ac:dyDescent="0.3">
      <c r="A108" s="50"/>
      <c r="B108" s="50"/>
      <c r="C108" s="50"/>
      <c r="D108" s="50"/>
      <c r="E108" s="50"/>
      <c r="F108" s="50"/>
      <c r="G108" s="50" t="s">
        <v>169</v>
      </c>
      <c r="H108" s="51"/>
      <c r="I108" s="51"/>
      <c r="J108" s="51"/>
      <c r="K108" s="51"/>
      <c r="L108" s="51">
        <v>2873.04</v>
      </c>
      <c r="M108" s="51">
        <v>51</v>
      </c>
      <c r="N108" s="51">
        <v>490</v>
      </c>
      <c r="O108" s="51">
        <v>2228</v>
      </c>
      <c r="P108" s="51">
        <v>650.25</v>
      </c>
      <c r="Q108" s="51">
        <v>497.74</v>
      </c>
      <c r="R108" s="51">
        <v>2718</v>
      </c>
      <c r="S108" s="51">
        <v>490</v>
      </c>
      <c r="T108" s="51">
        <v>490</v>
      </c>
      <c r="U108" s="51">
        <v>504.13</v>
      </c>
      <c r="V108" s="51">
        <v>2433.37</v>
      </c>
      <c r="W108" s="51">
        <v>0</v>
      </c>
      <c r="X108" s="51"/>
      <c r="Y108" s="51">
        <f t="shared" si="19"/>
        <v>13425.53</v>
      </c>
      <c r="Z108" s="51">
        <v>16500</v>
      </c>
      <c r="AA108" s="73">
        <v>16500</v>
      </c>
      <c r="AB108" s="62"/>
    </row>
    <row r="109" spans="1:28" x14ac:dyDescent="0.3">
      <c r="A109" s="50"/>
      <c r="B109" s="50"/>
      <c r="C109" s="50"/>
      <c r="D109" s="50"/>
      <c r="E109" s="50"/>
      <c r="F109" s="50"/>
      <c r="G109" s="50" t="s">
        <v>170</v>
      </c>
      <c r="H109" s="51"/>
      <c r="I109" s="51"/>
      <c r="J109" s="51"/>
      <c r="K109" s="51"/>
      <c r="L109" s="51">
        <v>496</v>
      </c>
      <c r="M109" s="51">
        <v>450</v>
      </c>
      <c r="N109" s="51">
        <v>496</v>
      </c>
      <c r="O109" s="51">
        <v>450</v>
      </c>
      <c r="P109" s="51">
        <v>450</v>
      </c>
      <c r="Q109" s="51">
        <v>496</v>
      </c>
      <c r="R109" s="51">
        <v>496</v>
      </c>
      <c r="S109" s="51">
        <v>450</v>
      </c>
      <c r="T109" s="51">
        <v>496</v>
      </c>
      <c r="U109" s="51">
        <v>450</v>
      </c>
      <c r="V109" s="51">
        <v>496</v>
      </c>
      <c r="W109" s="51">
        <v>450</v>
      </c>
      <c r="X109" s="51"/>
      <c r="Y109" s="51">
        <f t="shared" si="19"/>
        <v>5676</v>
      </c>
      <c r="Z109" s="51">
        <v>6000</v>
      </c>
      <c r="AA109" s="73">
        <v>6000</v>
      </c>
      <c r="AB109" s="62"/>
    </row>
    <row r="110" spans="1:28" x14ac:dyDescent="0.3">
      <c r="A110" s="50"/>
      <c r="B110" s="50"/>
      <c r="C110" s="50"/>
      <c r="D110" s="50"/>
      <c r="E110" s="50"/>
      <c r="F110" s="50"/>
      <c r="G110" s="50" t="s">
        <v>171</v>
      </c>
      <c r="H110" s="51"/>
      <c r="I110" s="51"/>
      <c r="J110" s="51"/>
      <c r="K110" s="51"/>
      <c r="L110" s="51">
        <v>300</v>
      </c>
      <c r="M110" s="51">
        <v>0</v>
      </c>
      <c r="N110" s="51">
        <v>0</v>
      </c>
      <c r="O110" s="51">
        <v>0</v>
      </c>
      <c r="P110" s="51">
        <v>0</v>
      </c>
      <c r="Q110" s="51">
        <v>0</v>
      </c>
      <c r="R110" s="51">
        <v>0</v>
      </c>
      <c r="S110" s="51">
        <v>0</v>
      </c>
      <c r="T110" s="51">
        <v>0</v>
      </c>
      <c r="U110" s="51">
        <v>0</v>
      </c>
      <c r="V110" s="51">
        <v>0</v>
      </c>
      <c r="W110" s="51">
        <v>0</v>
      </c>
      <c r="X110" s="51"/>
      <c r="Y110" s="51">
        <f t="shared" si="19"/>
        <v>300</v>
      </c>
      <c r="Z110" s="51">
        <v>3500</v>
      </c>
      <c r="AA110" s="73">
        <v>2500</v>
      </c>
      <c r="AB110" s="62" t="s">
        <v>258</v>
      </c>
    </row>
    <row r="111" spans="1:28" x14ac:dyDescent="0.3">
      <c r="A111" s="50"/>
      <c r="B111" s="50"/>
      <c r="C111" s="50"/>
      <c r="D111" s="50"/>
      <c r="E111" s="50"/>
      <c r="F111" s="50"/>
      <c r="G111" s="50" t="s">
        <v>172</v>
      </c>
      <c r="H111" s="51"/>
      <c r="I111" s="51"/>
      <c r="J111" s="51"/>
      <c r="K111" s="51"/>
      <c r="L111" s="51">
        <v>0</v>
      </c>
      <c r="M111" s="51">
        <v>0</v>
      </c>
      <c r="N111" s="51">
        <v>389</v>
      </c>
      <c r="O111" s="51">
        <v>125</v>
      </c>
      <c r="P111" s="51">
        <v>250</v>
      </c>
      <c r="Q111" s="51">
        <v>0</v>
      </c>
      <c r="R111" s="51">
        <v>0</v>
      </c>
      <c r="S111" s="51">
        <v>0</v>
      </c>
      <c r="T111" s="51">
        <v>560</v>
      </c>
      <c r="U111" s="51">
        <v>0</v>
      </c>
      <c r="V111" s="51">
        <v>250</v>
      </c>
      <c r="W111" s="51">
        <v>0</v>
      </c>
      <c r="X111" s="51"/>
      <c r="Y111" s="51">
        <f t="shared" si="19"/>
        <v>1574</v>
      </c>
      <c r="Z111" s="51">
        <v>2500</v>
      </c>
      <c r="AA111" s="73">
        <v>2500</v>
      </c>
      <c r="AB111" s="62"/>
    </row>
    <row r="112" spans="1:28" ht="21.6" x14ac:dyDescent="0.3">
      <c r="A112" s="50"/>
      <c r="B112" s="50"/>
      <c r="C112" s="50"/>
      <c r="D112" s="50"/>
      <c r="E112" s="50"/>
      <c r="F112" s="50"/>
      <c r="G112" s="50" t="s">
        <v>173</v>
      </c>
      <c r="H112" s="51"/>
      <c r="I112" s="51"/>
      <c r="J112" s="51"/>
      <c r="K112" s="51"/>
      <c r="L112" s="51">
        <v>0</v>
      </c>
      <c r="M112" s="51">
        <v>0</v>
      </c>
      <c r="N112" s="51">
        <v>0</v>
      </c>
      <c r="O112" s="51">
        <v>0</v>
      </c>
      <c r="P112" s="51">
        <v>0</v>
      </c>
      <c r="Q112" s="51">
        <v>0</v>
      </c>
      <c r="R112" s="51">
        <v>0</v>
      </c>
      <c r="S112" s="51">
        <v>0</v>
      </c>
      <c r="T112" s="51">
        <v>0</v>
      </c>
      <c r="U112" s="51">
        <v>0</v>
      </c>
      <c r="V112" s="51">
        <v>0</v>
      </c>
      <c r="W112" s="51">
        <v>0</v>
      </c>
      <c r="X112" s="51"/>
      <c r="Y112" s="51">
        <f t="shared" si="19"/>
        <v>0</v>
      </c>
      <c r="Z112" s="51">
        <v>250</v>
      </c>
      <c r="AA112" s="73">
        <v>400</v>
      </c>
      <c r="AB112" s="62" t="s">
        <v>273</v>
      </c>
    </row>
    <row r="113" spans="1:28" ht="21.6" x14ac:dyDescent="0.3">
      <c r="A113" s="50"/>
      <c r="B113" s="50"/>
      <c r="C113" s="50"/>
      <c r="D113" s="50"/>
      <c r="E113" s="50"/>
      <c r="F113" s="50"/>
      <c r="G113" s="50" t="s">
        <v>174</v>
      </c>
      <c r="H113" s="51"/>
      <c r="I113" s="51"/>
      <c r="J113" s="51"/>
      <c r="K113" s="51"/>
      <c r="L113" s="51">
        <v>305.61</v>
      </c>
      <c r="M113" s="51">
        <v>0</v>
      </c>
      <c r="N113" s="51">
        <v>611.22</v>
      </c>
      <c r="O113" s="51">
        <v>305.61</v>
      </c>
      <c r="P113" s="51">
        <v>305.61</v>
      </c>
      <c r="Q113" s="51">
        <v>414.25</v>
      </c>
      <c r="R113" s="51">
        <v>305.61</v>
      </c>
      <c r="S113" s="51">
        <v>0</v>
      </c>
      <c r="T113" s="51">
        <v>611.22</v>
      </c>
      <c r="U113" s="51">
        <v>305.61</v>
      </c>
      <c r="V113" s="51">
        <v>305.61</v>
      </c>
      <c r="W113" s="51">
        <v>305.61</v>
      </c>
      <c r="X113" s="51"/>
      <c r="Y113" s="51">
        <f t="shared" si="19"/>
        <v>3775.96</v>
      </c>
      <c r="Z113" s="51">
        <v>3700</v>
      </c>
      <c r="AA113" s="73">
        <v>7500</v>
      </c>
      <c r="AB113" s="62" t="s">
        <v>272</v>
      </c>
    </row>
    <row r="114" spans="1:28" ht="21.6" x14ac:dyDescent="0.3">
      <c r="A114" s="50"/>
      <c r="B114" s="50"/>
      <c r="C114" s="50"/>
      <c r="D114" s="50"/>
      <c r="E114" s="50"/>
      <c r="F114" s="50"/>
      <c r="G114" s="50" t="s">
        <v>175</v>
      </c>
      <c r="H114" s="51"/>
      <c r="I114" s="51"/>
      <c r="J114" s="51"/>
      <c r="K114" s="51"/>
      <c r="L114" s="51">
        <v>330.81</v>
      </c>
      <c r="M114" s="51">
        <v>96.32</v>
      </c>
      <c r="N114" s="51">
        <v>169.12</v>
      </c>
      <c r="O114" s="51">
        <v>97.75</v>
      </c>
      <c r="P114" s="51">
        <v>134.9</v>
      </c>
      <c r="Q114" s="51">
        <v>147.91</v>
      </c>
      <c r="R114" s="51">
        <v>325.38</v>
      </c>
      <c r="S114" s="51">
        <v>0</v>
      </c>
      <c r="T114" s="51">
        <v>265.42</v>
      </c>
      <c r="U114" s="51">
        <v>163.34</v>
      </c>
      <c r="V114" s="51">
        <v>122.25</v>
      </c>
      <c r="W114" s="51">
        <v>199.82</v>
      </c>
      <c r="X114" s="51"/>
      <c r="Y114" s="51">
        <f t="shared" si="19"/>
        <v>2053.02</v>
      </c>
      <c r="Z114" s="51">
        <v>2800</v>
      </c>
      <c r="AA114" s="73">
        <v>4000</v>
      </c>
      <c r="AB114" s="62" t="s">
        <v>271</v>
      </c>
    </row>
    <row r="115" spans="1:28" x14ac:dyDescent="0.3">
      <c r="A115" s="50"/>
      <c r="B115" s="50"/>
      <c r="C115" s="50"/>
      <c r="D115" s="50"/>
      <c r="E115" s="50"/>
      <c r="F115" s="50"/>
      <c r="G115" s="50" t="s">
        <v>176</v>
      </c>
      <c r="H115" s="51"/>
      <c r="I115" s="51"/>
      <c r="J115" s="51"/>
      <c r="K115" s="51"/>
      <c r="L115" s="51">
        <v>1549.97</v>
      </c>
      <c r="M115" s="51">
        <v>1016.67</v>
      </c>
      <c r="N115" s="51">
        <v>1015.39</v>
      </c>
      <c r="O115" s="51">
        <v>289.32</v>
      </c>
      <c r="P115" s="51">
        <v>1934.04</v>
      </c>
      <c r="Q115" s="51">
        <v>903.78</v>
      </c>
      <c r="R115" s="51">
        <v>1184.33</v>
      </c>
      <c r="S115" s="51">
        <v>443.68</v>
      </c>
      <c r="T115" s="51">
        <v>1731.99</v>
      </c>
      <c r="U115" s="51">
        <v>1022.29</v>
      </c>
      <c r="V115" s="51">
        <v>833.3</v>
      </c>
      <c r="W115" s="51">
        <v>572.04999999999995</v>
      </c>
      <c r="X115" s="51"/>
      <c r="Y115" s="51">
        <f t="shared" si="19"/>
        <v>12496.81</v>
      </c>
      <c r="Z115" s="51">
        <v>12500</v>
      </c>
      <c r="AA115" s="73">
        <v>13000</v>
      </c>
      <c r="AB115" s="62"/>
    </row>
    <row r="116" spans="1:28" ht="15" thickBot="1" x14ac:dyDescent="0.35">
      <c r="A116" s="50"/>
      <c r="B116" s="50"/>
      <c r="C116" s="50"/>
      <c r="D116" s="50"/>
      <c r="E116" s="50"/>
      <c r="F116" s="50"/>
      <c r="G116" s="50" t="s">
        <v>177</v>
      </c>
      <c r="H116" s="51"/>
      <c r="I116" s="51"/>
      <c r="J116" s="51"/>
      <c r="K116" s="51"/>
      <c r="L116" s="51">
        <v>0</v>
      </c>
      <c r="M116" s="51">
        <v>0</v>
      </c>
      <c r="N116" s="51">
        <v>188.42</v>
      </c>
      <c r="O116" s="51">
        <v>1763.16</v>
      </c>
      <c r="P116" s="51">
        <v>0</v>
      </c>
      <c r="Q116" s="51">
        <v>82</v>
      </c>
      <c r="R116" s="51">
        <v>88</v>
      </c>
      <c r="S116" s="51">
        <v>0</v>
      </c>
      <c r="T116" s="51">
        <v>216</v>
      </c>
      <c r="U116" s="51">
        <v>0</v>
      </c>
      <c r="V116" s="51">
        <v>0</v>
      </c>
      <c r="W116" s="51">
        <v>0</v>
      </c>
      <c r="X116" s="51"/>
      <c r="Y116" s="51">
        <f t="shared" si="19"/>
        <v>2337.58</v>
      </c>
      <c r="Z116" s="51">
        <v>8500</v>
      </c>
      <c r="AA116" s="73">
        <v>8500</v>
      </c>
      <c r="AB116" s="62"/>
    </row>
    <row r="117" spans="1:28" ht="15" thickBot="1" x14ac:dyDescent="0.35">
      <c r="A117" s="50"/>
      <c r="B117" s="50"/>
      <c r="C117" s="50"/>
      <c r="D117" s="50"/>
      <c r="E117" s="50"/>
      <c r="F117" s="50" t="s">
        <v>178</v>
      </c>
      <c r="G117" s="50"/>
      <c r="H117" s="53"/>
      <c r="I117" s="53"/>
      <c r="J117" s="53"/>
      <c r="K117" s="53"/>
      <c r="L117" s="53">
        <f t="shared" ref="L117:W117" si="20">ROUND(SUM(L105:L116),5)</f>
        <v>6115.43</v>
      </c>
      <c r="M117" s="53">
        <f t="shared" si="20"/>
        <v>1613.99</v>
      </c>
      <c r="N117" s="53">
        <f t="shared" si="20"/>
        <v>3615.42</v>
      </c>
      <c r="O117" s="53">
        <f t="shared" si="20"/>
        <v>5258.84</v>
      </c>
      <c r="P117" s="53">
        <f t="shared" si="20"/>
        <v>4034.75</v>
      </c>
      <c r="Q117" s="53">
        <f t="shared" si="20"/>
        <v>2541.6799999999998</v>
      </c>
      <c r="R117" s="53">
        <f t="shared" si="20"/>
        <v>5173.17</v>
      </c>
      <c r="S117" s="53">
        <f t="shared" si="20"/>
        <v>1483.68</v>
      </c>
      <c r="T117" s="53">
        <f t="shared" si="20"/>
        <v>5045.63</v>
      </c>
      <c r="U117" s="53">
        <f t="shared" si="20"/>
        <v>3970.37</v>
      </c>
      <c r="V117" s="53">
        <f t="shared" si="20"/>
        <v>5031.53</v>
      </c>
      <c r="W117" s="53">
        <f t="shared" si="20"/>
        <v>1527.48</v>
      </c>
      <c r="X117" s="53"/>
      <c r="Y117" s="53">
        <f t="shared" si="19"/>
        <v>45411.97</v>
      </c>
      <c r="Z117" s="53">
        <f>ROUND(SUM(Z105:Z116),5)</f>
        <v>68750</v>
      </c>
      <c r="AA117" s="78">
        <f>ROUND(SUM(AA105:AA116),5)</f>
        <v>73400</v>
      </c>
      <c r="AB117" s="64"/>
    </row>
    <row r="118" spans="1:28" x14ac:dyDescent="0.3">
      <c r="A118" s="50"/>
      <c r="B118" s="50"/>
      <c r="C118" s="50"/>
      <c r="D118" s="50"/>
      <c r="E118" s="50" t="s">
        <v>179</v>
      </c>
      <c r="F118" s="50"/>
      <c r="G118" s="50"/>
      <c r="H118" s="51"/>
      <c r="I118" s="51"/>
      <c r="J118" s="51"/>
      <c r="K118" s="51"/>
      <c r="L118" s="51">
        <f t="shared" ref="L118:W118" si="21">ROUND(L67+L71+L104+L117,5)</f>
        <v>11309.88</v>
      </c>
      <c r="M118" s="51">
        <f t="shared" si="21"/>
        <v>16749.12</v>
      </c>
      <c r="N118" s="51">
        <f t="shared" si="21"/>
        <v>12622.71</v>
      </c>
      <c r="O118" s="51">
        <f t="shared" si="21"/>
        <v>11103.24</v>
      </c>
      <c r="P118" s="51">
        <f t="shared" si="21"/>
        <v>11446.41</v>
      </c>
      <c r="Q118" s="51">
        <f t="shared" si="21"/>
        <v>10453.459999999999</v>
      </c>
      <c r="R118" s="51">
        <f t="shared" si="21"/>
        <v>11012.23</v>
      </c>
      <c r="S118" s="51">
        <f t="shared" si="21"/>
        <v>6587.86</v>
      </c>
      <c r="T118" s="51">
        <f t="shared" si="21"/>
        <v>12475.07</v>
      </c>
      <c r="U118" s="51">
        <f t="shared" si="21"/>
        <v>10928.87</v>
      </c>
      <c r="V118" s="51">
        <f t="shared" si="21"/>
        <v>12329.12</v>
      </c>
      <c r="W118" s="51">
        <f t="shared" si="21"/>
        <v>11692.02</v>
      </c>
      <c r="X118" s="51"/>
      <c r="Y118" s="51">
        <f t="shared" si="19"/>
        <v>138709.99</v>
      </c>
      <c r="Z118" s="51">
        <f>ROUND(Z67+Z71+Z104+Z117,5)</f>
        <v>248400</v>
      </c>
      <c r="AA118" s="60">
        <f>ROUND(AA67+AA71+AA104+AA117,5)</f>
        <v>255150</v>
      </c>
      <c r="AB118" s="62"/>
    </row>
    <row r="119" spans="1:28" x14ac:dyDescent="0.3">
      <c r="A119" s="50"/>
      <c r="B119" s="50"/>
      <c r="C119" s="50"/>
      <c r="D119" s="50"/>
      <c r="E119" s="50" t="s">
        <v>180</v>
      </c>
      <c r="F119" s="50"/>
      <c r="G119" s="50"/>
      <c r="H119" s="51"/>
      <c r="I119" s="51"/>
      <c r="J119" s="51"/>
      <c r="K119" s="51"/>
      <c r="L119" s="51"/>
      <c r="M119" s="51"/>
      <c r="N119" s="51"/>
      <c r="O119" s="51"/>
      <c r="P119" s="51"/>
      <c r="Q119" s="51"/>
      <c r="R119" s="51"/>
      <c r="S119" s="51"/>
      <c r="T119" s="51"/>
      <c r="U119" s="51"/>
      <c r="V119" s="51"/>
      <c r="W119" s="51"/>
      <c r="X119" s="51"/>
      <c r="Y119" s="51"/>
      <c r="Z119" s="51"/>
      <c r="AA119" s="60"/>
      <c r="AB119" s="62"/>
    </row>
    <row r="120" spans="1:28" x14ac:dyDescent="0.3">
      <c r="A120" s="50"/>
      <c r="B120" s="50"/>
      <c r="C120" s="50"/>
      <c r="D120" s="50"/>
      <c r="E120" s="50"/>
      <c r="F120" s="50" t="s">
        <v>181</v>
      </c>
      <c r="G120" s="50"/>
      <c r="H120" s="51"/>
      <c r="I120" s="51"/>
      <c r="J120" s="51"/>
      <c r="K120" s="51"/>
      <c r="L120" s="51"/>
      <c r="M120" s="51"/>
      <c r="N120" s="51"/>
      <c r="O120" s="51"/>
      <c r="P120" s="51"/>
      <c r="Q120" s="51"/>
      <c r="R120" s="51"/>
      <c r="S120" s="51"/>
      <c r="T120" s="51"/>
      <c r="U120" s="51"/>
      <c r="V120" s="51"/>
      <c r="W120" s="51"/>
      <c r="X120" s="51"/>
      <c r="Y120" s="51"/>
      <c r="Z120" s="51"/>
      <c r="AA120" s="60"/>
      <c r="AB120" s="62"/>
    </row>
    <row r="121" spans="1:28" ht="22.2" thickBot="1" x14ac:dyDescent="0.35">
      <c r="A121" s="50"/>
      <c r="B121" s="50"/>
      <c r="C121" s="50"/>
      <c r="D121" s="50"/>
      <c r="E121" s="50"/>
      <c r="F121" s="50"/>
      <c r="G121" s="50" t="s">
        <v>182</v>
      </c>
      <c r="H121" s="52"/>
      <c r="I121" s="52"/>
      <c r="J121" s="52"/>
      <c r="K121" s="52"/>
      <c r="L121" s="52">
        <v>0</v>
      </c>
      <c r="M121" s="52">
        <v>0</v>
      </c>
      <c r="N121" s="52">
        <v>0</v>
      </c>
      <c r="O121" s="52">
        <v>0</v>
      </c>
      <c r="P121" s="52">
        <v>0</v>
      </c>
      <c r="Q121" s="52">
        <v>0</v>
      </c>
      <c r="R121" s="52">
        <v>0</v>
      </c>
      <c r="S121" s="52">
        <v>0</v>
      </c>
      <c r="T121" s="52">
        <v>0</v>
      </c>
      <c r="U121" s="52">
        <v>0</v>
      </c>
      <c r="V121" s="52">
        <v>0</v>
      </c>
      <c r="W121" s="52">
        <v>50812.91</v>
      </c>
      <c r="X121" s="52"/>
      <c r="Y121" s="52">
        <f>ROUND(SUM(H121:X121),5)</f>
        <v>50812.91</v>
      </c>
      <c r="Z121" s="52">
        <v>0</v>
      </c>
      <c r="AA121" s="59">
        <v>0</v>
      </c>
      <c r="AB121" s="63" t="s">
        <v>208</v>
      </c>
    </row>
    <row r="122" spans="1:28" x14ac:dyDescent="0.3">
      <c r="A122" s="50"/>
      <c r="B122" s="50"/>
      <c r="C122" s="50"/>
      <c r="D122" s="50"/>
      <c r="E122" s="50"/>
      <c r="F122" s="50" t="s">
        <v>183</v>
      </c>
      <c r="G122" s="50"/>
      <c r="H122" s="51"/>
      <c r="I122" s="51"/>
      <c r="J122" s="51"/>
      <c r="K122" s="51"/>
      <c r="L122" s="51">
        <f t="shared" ref="L122:W122" si="22">ROUND(SUM(L120:L121),5)</f>
        <v>0</v>
      </c>
      <c r="M122" s="51">
        <f t="shared" si="22"/>
        <v>0</v>
      </c>
      <c r="N122" s="51">
        <f t="shared" si="22"/>
        <v>0</v>
      </c>
      <c r="O122" s="51">
        <f t="shared" si="22"/>
        <v>0</v>
      </c>
      <c r="P122" s="51">
        <f t="shared" si="22"/>
        <v>0</v>
      </c>
      <c r="Q122" s="51">
        <f t="shared" si="22"/>
        <v>0</v>
      </c>
      <c r="R122" s="51">
        <f t="shared" si="22"/>
        <v>0</v>
      </c>
      <c r="S122" s="51">
        <f t="shared" si="22"/>
        <v>0</v>
      </c>
      <c r="T122" s="51">
        <f t="shared" si="22"/>
        <v>0</v>
      </c>
      <c r="U122" s="51">
        <f t="shared" si="22"/>
        <v>0</v>
      </c>
      <c r="V122" s="51">
        <f t="shared" si="22"/>
        <v>0</v>
      </c>
      <c r="W122" s="51">
        <f t="shared" si="22"/>
        <v>50812.91</v>
      </c>
      <c r="X122" s="51"/>
      <c r="Y122" s="51">
        <f>ROUND(SUM(H122:X122),5)</f>
        <v>50812.91</v>
      </c>
      <c r="Z122" s="51">
        <f>ROUND(SUM(Z120:Z121),5)</f>
        <v>0</v>
      </c>
      <c r="AA122" s="60">
        <f>ROUND(SUM(AA120:AA121),5)</f>
        <v>0</v>
      </c>
      <c r="AB122" s="62"/>
    </row>
    <row r="123" spans="1:28" ht="15" thickBot="1" x14ac:dyDescent="0.35">
      <c r="A123" s="50"/>
      <c r="B123" s="50"/>
      <c r="C123" s="50"/>
      <c r="D123" s="50"/>
      <c r="E123" s="50"/>
      <c r="F123" s="50" t="s">
        <v>184</v>
      </c>
      <c r="G123" s="50"/>
      <c r="H123" s="52"/>
      <c r="I123" s="52"/>
      <c r="J123" s="52"/>
      <c r="K123" s="52"/>
      <c r="L123" s="52">
        <v>298.70999999999998</v>
      </c>
      <c r="M123" s="52">
        <v>172.26</v>
      </c>
      <c r="N123" s="52">
        <v>191.39</v>
      </c>
      <c r="O123" s="52">
        <v>0</v>
      </c>
      <c r="P123" s="52">
        <v>0</v>
      </c>
      <c r="Q123" s="52">
        <v>689.18</v>
      </c>
      <c r="R123" s="52">
        <v>484.71</v>
      </c>
      <c r="S123" s="52">
        <v>0</v>
      </c>
      <c r="T123" s="52">
        <v>357.28</v>
      </c>
      <c r="U123" s="52">
        <v>185.02</v>
      </c>
      <c r="V123" s="52">
        <v>241.33</v>
      </c>
      <c r="W123" s="52">
        <v>416.65</v>
      </c>
      <c r="X123" s="52"/>
      <c r="Y123" s="52">
        <f>ROUND(SUM(H123:X123),5)</f>
        <v>3036.53</v>
      </c>
      <c r="Z123" s="52">
        <v>4000</v>
      </c>
      <c r="AA123" s="74">
        <v>4000</v>
      </c>
      <c r="AB123" s="63"/>
    </row>
    <row r="124" spans="1:28" x14ac:dyDescent="0.3">
      <c r="A124" s="50"/>
      <c r="B124" s="50"/>
      <c r="C124" s="50"/>
      <c r="D124" s="50"/>
      <c r="E124" s="50" t="s">
        <v>185</v>
      </c>
      <c r="F124" s="50"/>
      <c r="G124" s="50"/>
      <c r="H124" s="51"/>
      <c r="I124" s="51"/>
      <c r="J124" s="51"/>
      <c r="K124" s="51"/>
      <c r="L124" s="51">
        <f t="shared" ref="L124:W124" si="23">ROUND(L119+SUM(L122:L123),5)</f>
        <v>298.70999999999998</v>
      </c>
      <c r="M124" s="51">
        <f t="shared" si="23"/>
        <v>172.26</v>
      </c>
      <c r="N124" s="51">
        <f t="shared" si="23"/>
        <v>191.39</v>
      </c>
      <c r="O124" s="51">
        <f t="shared" si="23"/>
        <v>0</v>
      </c>
      <c r="P124" s="51">
        <f t="shared" si="23"/>
        <v>0</v>
      </c>
      <c r="Q124" s="51">
        <f t="shared" si="23"/>
        <v>689.18</v>
      </c>
      <c r="R124" s="51">
        <f t="shared" si="23"/>
        <v>484.71</v>
      </c>
      <c r="S124" s="51">
        <f t="shared" si="23"/>
        <v>0</v>
      </c>
      <c r="T124" s="51">
        <f t="shared" si="23"/>
        <v>357.28</v>
      </c>
      <c r="U124" s="51">
        <f t="shared" si="23"/>
        <v>185.02</v>
      </c>
      <c r="V124" s="51">
        <f t="shared" si="23"/>
        <v>241.33</v>
      </c>
      <c r="W124" s="51">
        <f t="shared" si="23"/>
        <v>51229.56</v>
      </c>
      <c r="X124" s="51"/>
      <c r="Y124" s="51">
        <f>ROUND(SUM(H124:X124),5)</f>
        <v>53849.440000000002</v>
      </c>
      <c r="Z124" s="51">
        <f>ROUND(Z119+SUM(Z122:Z123),5)</f>
        <v>4000</v>
      </c>
      <c r="AA124" s="60">
        <f>ROUND(AA119+SUM(AA122:AA123),5)</f>
        <v>4000</v>
      </c>
      <c r="AB124" s="62"/>
    </row>
    <row r="125" spans="1:28" x14ac:dyDescent="0.3">
      <c r="A125" s="50"/>
      <c r="B125" s="50"/>
      <c r="C125" s="50"/>
      <c r="D125" s="50"/>
      <c r="E125" s="50" t="s">
        <v>186</v>
      </c>
      <c r="F125" s="50"/>
      <c r="G125" s="50"/>
      <c r="H125" s="51"/>
      <c r="I125" s="51"/>
      <c r="J125" s="51"/>
      <c r="K125" s="51"/>
      <c r="L125" s="51"/>
      <c r="M125" s="51"/>
      <c r="N125" s="51"/>
      <c r="O125" s="51"/>
      <c r="P125" s="51"/>
      <c r="Q125" s="51"/>
      <c r="R125" s="51"/>
      <c r="S125" s="51"/>
      <c r="T125" s="51"/>
      <c r="U125" s="51"/>
      <c r="V125" s="51"/>
      <c r="W125" s="51"/>
      <c r="X125" s="51"/>
      <c r="Y125" s="51"/>
      <c r="Z125" s="51"/>
      <c r="AA125" s="60"/>
      <c r="AB125" s="62"/>
    </row>
    <row r="126" spans="1:28" x14ac:dyDescent="0.3">
      <c r="A126" s="50"/>
      <c r="B126" s="50"/>
      <c r="C126" s="50"/>
      <c r="D126" s="50"/>
      <c r="E126" s="50"/>
      <c r="F126" s="50" t="s">
        <v>187</v>
      </c>
      <c r="G126" s="50"/>
      <c r="H126" s="51"/>
      <c r="I126" s="51"/>
      <c r="J126" s="51"/>
      <c r="K126" s="51"/>
      <c r="L126" s="51"/>
      <c r="M126" s="51"/>
      <c r="N126" s="51"/>
      <c r="O126" s="51"/>
      <c r="P126" s="51"/>
      <c r="Q126" s="51"/>
      <c r="R126" s="51"/>
      <c r="S126" s="51"/>
      <c r="T126" s="51"/>
      <c r="U126" s="51"/>
      <c r="V126" s="51"/>
      <c r="W126" s="51"/>
      <c r="X126" s="51"/>
      <c r="Y126" s="51"/>
      <c r="Z126" s="51"/>
      <c r="AA126" s="60"/>
      <c r="AB126" s="62"/>
    </row>
    <row r="127" spans="1:28" x14ac:dyDescent="0.3">
      <c r="A127" s="50"/>
      <c r="B127" s="50"/>
      <c r="C127" s="50"/>
      <c r="D127" s="50"/>
      <c r="E127" s="50"/>
      <c r="F127" s="50"/>
      <c r="G127" s="50" t="s">
        <v>204</v>
      </c>
      <c r="H127" s="51"/>
      <c r="I127" s="51"/>
      <c r="J127" s="51"/>
      <c r="K127" s="51"/>
      <c r="L127" s="51">
        <v>0</v>
      </c>
      <c r="M127" s="51">
        <v>0</v>
      </c>
      <c r="N127" s="51">
        <v>0</v>
      </c>
      <c r="O127" s="51">
        <v>0</v>
      </c>
      <c r="P127" s="51">
        <v>0</v>
      </c>
      <c r="Q127" s="51">
        <v>0</v>
      </c>
      <c r="R127" s="51">
        <v>0</v>
      </c>
      <c r="S127" s="51">
        <v>0</v>
      </c>
      <c r="T127" s="51">
        <v>0</v>
      </c>
      <c r="U127" s="51">
        <v>0</v>
      </c>
      <c r="V127" s="51">
        <v>0</v>
      </c>
      <c r="W127" s="51">
        <v>0</v>
      </c>
      <c r="X127" s="51"/>
      <c r="Y127" s="51">
        <f>ROUND(SUM(H127:X127),5)</f>
        <v>0</v>
      </c>
      <c r="Z127" s="51">
        <v>100000</v>
      </c>
      <c r="AA127" s="73">
        <v>100000</v>
      </c>
      <c r="AB127" s="62"/>
    </row>
    <row r="128" spans="1:28" x14ac:dyDescent="0.3">
      <c r="A128" s="50"/>
      <c r="B128" s="50"/>
      <c r="C128" s="50"/>
      <c r="D128" s="50"/>
      <c r="E128" s="50"/>
      <c r="F128" s="50"/>
      <c r="G128" s="50" t="s">
        <v>205</v>
      </c>
      <c r="H128" s="51"/>
      <c r="I128" s="51"/>
      <c r="J128" s="51"/>
      <c r="K128" s="51"/>
      <c r="L128" s="51">
        <v>0</v>
      </c>
      <c r="M128" s="51">
        <v>0</v>
      </c>
      <c r="N128" s="51">
        <v>0</v>
      </c>
      <c r="O128" s="51">
        <v>0</v>
      </c>
      <c r="P128" s="51">
        <v>0</v>
      </c>
      <c r="Q128" s="51">
        <v>0</v>
      </c>
      <c r="R128" s="51">
        <v>0</v>
      </c>
      <c r="S128" s="51">
        <v>0</v>
      </c>
      <c r="T128" s="51">
        <v>0</v>
      </c>
      <c r="U128" s="51">
        <v>0</v>
      </c>
      <c r="V128" s="51">
        <v>0</v>
      </c>
      <c r="W128" s="51">
        <v>0</v>
      </c>
      <c r="X128" s="51"/>
      <c r="Y128" s="51">
        <f>ROUND(SUM(H128:X128),5)</f>
        <v>0</v>
      </c>
      <c r="Z128" s="51">
        <v>6000</v>
      </c>
      <c r="AA128" s="73">
        <v>6000</v>
      </c>
      <c r="AB128" s="62"/>
    </row>
    <row r="129" spans="1:28" x14ac:dyDescent="0.3">
      <c r="A129" s="50"/>
      <c r="B129" s="50"/>
      <c r="C129" s="50"/>
      <c r="D129" s="50"/>
      <c r="E129" s="50"/>
      <c r="F129" s="50"/>
      <c r="G129" s="50" t="s">
        <v>188</v>
      </c>
      <c r="H129" s="51"/>
      <c r="I129" s="51"/>
      <c r="J129" s="51"/>
      <c r="K129" s="51"/>
      <c r="L129" s="51">
        <v>0</v>
      </c>
      <c r="M129" s="51">
        <v>0</v>
      </c>
      <c r="N129" s="51">
        <v>0</v>
      </c>
      <c r="O129" s="51">
        <v>0</v>
      </c>
      <c r="P129" s="51">
        <v>0</v>
      </c>
      <c r="Q129" s="51">
        <v>0</v>
      </c>
      <c r="R129" s="51">
        <v>0</v>
      </c>
      <c r="S129" s="51">
        <v>0</v>
      </c>
      <c r="T129" s="51">
        <v>0</v>
      </c>
      <c r="U129" s="51">
        <v>0</v>
      </c>
      <c r="V129" s="51">
        <v>0</v>
      </c>
      <c r="W129" s="51">
        <v>0</v>
      </c>
      <c r="X129" s="51"/>
      <c r="Y129" s="51">
        <f>ROUND(SUM(H129:X129),5)</f>
        <v>0</v>
      </c>
      <c r="Z129" s="51">
        <v>7500</v>
      </c>
      <c r="AA129" s="73">
        <v>7500</v>
      </c>
      <c r="AB129" s="62"/>
    </row>
    <row r="130" spans="1:28" ht="15" thickBot="1" x14ac:dyDescent="0.35">
      <c r="A130" s="50"/>
      <c r="B130" s="50"/>
      <c r="C130" s="50"/>
      <c r="D130" s="50"/>
      <c r="E130" s="50"/>
      <c r="F130" s="50"/>
      <c r="G130" s="50" t="s">
        <v>245</v>
      </c>
      <c r="H130" s="52"/>
      <c r="I130" s="52"/>
      <c r="J130" s="52"/>
      <c r="K130" s="52"/>
      <c r="L130" s="52">
        <v>0</v>
      </c>
      <c r="M130" s="52">
        <v>0</v>
      </c>
      <c r="N130" s="52">
        <v>0</v>
      </c>
      <c r="O130" s="52">
        <v>0</v>
      </c>
      <c r="P130" s="52">
        <v>0</v>
      </c>
      <c r="Q130" s="52">
        <v>0</v>
      </c>
      <c r="R130" s="52">
        <v>0</v>
      </c>
      <c r="S130" s="52">
        <v>0</v>
      </c>
      <c r="T130" s="52">
        <v>0</v>
      </c>
      <c r="U130" s="52">
        <v>0</v>
      </c>
      <c r="V130" s="52">
        <v>0</v>
      </c>
      <c r="W130" s="52">
        <v>0</v>
      </c>
      <c r="X130" s="52"/>
      <c r="Y130" s="52">
        <f>ROUND(SUM(H130:X130),5)</f>
        <v>0</v>
      </c>
      <c r="Z130" s="52">
        <v>6000</v>
      </c>
      <c r="AA130" s="74">
        <v>6000</v>
      </c>
      <c r="AB130" s="63"/>
    </row>
    <row r="131" spans="1:28" x14ac:dyDescent="0.3">
      <c r="A131" s="50"/>
      <c r="B131" s="50"/>
      <c r="C131" s="50"/>
      <c r="D131" s="50"/>
      <c r="E131" s="50"/>
      <c r="F131" s="50" t="s">
        <v>189</v>
      </c>
      <c r="G131" s="50"/>
      <c r="H131" s="51"/>
      <c r="I131" s="51"/>
      <c r="J131" s="51"/>
      <c r="K131" s="51"/>
      <c r="L131" s="51">
        <f t="shared" ref="L131:W131" si="24">ROUND(SUM(L126:L130),5)</f>
        <v>0</v>
      </c>
      <c r="M131" s="51">
        <f t="shared" si="24"/>
        <v>0</v>
      </c>
      <c r="N131" s="51">
        <f t="shared" si="24"/>
        <v>0</v>
      </c>
      <c r="O131" s="51">
        <f t="shared" si="24"/>
        <v>0</v>
      </c>
      <c r="P131" s="51">
        <f t="shared" si="24"/>
        <v>0</v>
      </c>
      <c r="Q131" s="51">
        <f t="shared" si="24"/>
        <v>0</v>
      </c>
      <c r="R131" s="51">
        <f t="shared" si="24"/>
        <v>0</v>
      </c>
      <c r="S131" s="51">
        <f t="shared" si="24"/>
        <v>0</v>
      </c>
      <c r="T131" s="51">
        <f t="shared" si="24"/>
        <v>0</v>
      </c>
      <c r="U131" s="51">
        <f t="shared" si="24"/>
        <v>0</v>
      </c>
      <c r="V131" s="51">
        <f t="shared" si="24"/>
        <v>0</v>
      </c>
      <c r="W131" s="51">
        <f t="shared" si="24"/>
        <v>0</v>
      </c>
      <c r="X131" s="51"/>
      <c r="Y131" s="51">
        <f>ROUND(SUM(H131:X131),5)</f>
        <v>0</v>
      </c>
      <c r="Z131" s="51">
        <f>ROUND(SUM(Z126:Z130),5)</f>
        <v>119500</v>
      </c>
      <c r="AA131" s="60">
        <f>ROUND(SUM(AA126:AA130),5)</f>
        <v>119500</v>
      </c>
      <c r="AB131" s="62"/>
    </row>
    <row r="132" spans="1:28" x14ac:dyDescent="0.3">
      <c r="A132" s="50"/>
      <c r="B132" s="50"/>
      <c r="C132" s="50"/>
      <c r="D132" s="50"/>
      <c r="E132" s="50"/>
      <c r="F132" s="50" t="s">
        <v>190</v>
      </c>
      <c r="G132" s="50"/>
      <c r="H132" s="51"/>
      <c r="I132" s="51"/>
      <c r="J132" s="51"/>
      <c r="K132" s="51"/>
      <c r="L132" s="51"/>
      <c r="M132" s="51"/>
      <c r="N132" s="51"/>
      <c r="O132" s="51"/>
      <c r="P132" s="51"/>
      <c r="Q132" s="51"/>
      <c r="R132" s="51"/>
      <c r="S132" s="51"/>
      <c r="T132" s="51"/>
      <c r="U132" s="51"/>
      <c r="V132" s="51"/>
      <c r="W132" s="51"/>
      <c r="X132" s="51"/>
      <c r="Y132" s="51"/>
      <c r="Z132" s="51"/>
      <c r="AA132" s="73"/>
      <c r="AB132" s="62"/>
    </row>
    <row r="133" spans="1:28" ht="15" thickBot="1" x14ac:dyDescent="0.35">
      <c r="A133" s="50"/>
      <c r="B133" s="50"/>
      <c r="C133" s="50"/>
      <c r="D133" s="50"/>
      <c r="E133" s="50"/>
      <c r="F133" s="50"/>
      <c r="G133" s="50" t="s">
        <v>191</v>
      </c>
      <c r="H133" s="52"/>
      <c r="I133" s="52"/>
      <c r="J133" s="52"/>
      <c r="K133" s="52"/>
      <c r="L133" s="52">
        <v>0</v>
      </c>
      <c r="M133" s="52">
        <v>0</v>
      </c>
      <c r="N133" s="52">
        <v>5379.38</v>
      </c>
      <c r="O133" s="52">
        <v>0</v>
      </c>
      <c r="P133" s="52">
        <v>0</v>
      </c>
      <c r="Q133" s="52">
        <v>0</v>
      </c>
      <c r="R133" s="52">
        <v>0</v>
      </c>
      <c r="S133" s="52">
        <v>0</v>
      </c>
      <c r="T133" s="52">
        <v>0</v>
      </c>
      <c r="U133" s="52">
        <v>0</v>
      </c>
      <c r="V133" s="52">
        <v>0</v>
      </c>
      <c r="W133" s="52">
        <v>0</v>
      </c>
      <c r="X133" s="52"/>
      <c r="Y133" s="52">
        <f>ROUND(SUM(H133:X133),5)</f>
        <v>5379.38</v>
      </c>
      <c r="Z133" s="52">
        <v>150000</v>
      </c>
      <c r="AA133" s="74">
        <v>150000</v>
      </c>
      <c r="AB133" s="63" t="s">
        <v>257</v>
      </c>
    </row>
    <row r="134" spans="1:28" x14ac:dyDescent="0.3">
      <c r="A134" s="50"/>
      <c r="B134" s="50"/>
      <c r="C134" s="50"/>
      <c r="D134" s="50"/>
      <c r="E134" s="50"/>
      <c r="F134" s="50" t="s">
        <v>192</v>
      </c>
      <c r="G134" s="50"/>
      <c r="H134" s="51"/>
      <c r="I134" s="51"/>
      <c r="J134" s="51"/>
      <c r="K134" s="51"/>
      <c r="L134" s="51">
        <f t="shared" ref="L134:W134" si="25">ROUND(SUM(L132:L133),5)</f>
        <v>0</v>
      </c>
      <c r="M134" s="51">
        <f t="shared" si="25"/>
        <v>0</v>
      </c>
      <c r="N134" s="51">
        <f t="shared" si="25"/>
        <v>5379.38</v>
      </c>
      <c r="O134" s="51">
        <f t="shared" si="25"/>
        <v>0</v>
      </c>
      <c r="P134" s="51">
        <f t="shared" si="25"/>
        <v>0</v>
      </c>
      <c r="Q134" s="51">
        <f t="shared" si="25"/>
        <v>0</v>
      </c>
      <c r="R134" s="51">
        <f t="shared" si="25"/>
        <v>0</v>
      </c>
      <c r="S134" s="51">
        <f t="shared" si="25"/>
        <v>0</v>
      </c>
      <c r="T134" s="51">
        <f t="shared" si="25"/>
        <v>0</v>
      </c>
      <c r="U134" s="51">
        <f t="shared" si="25"/>
        <v>0</v>
      </c>
      <c r="V134" s="51">
        <f t="shared" si="25"/>
        <v>0</v>
      </c>
      <c r="W134" s="51">
        <f t="shared" si="25"/>
        <v>0</v>
      </c>
      <c r="X134" s="51"/>
      <c r="Y134" s="51">
        <f>ROUND(SUM(H134:X134),5)</f>
        <v>5379.38</v>
      </c>
      <c r="Z134" s="51">
        <f>ROUND(SUM(Z132:Z133),5)</f>
        <v>150000</v>
      </c>
      <c r="AA134" s="60">
        <f>ROUND(SUM(AA132:AA133),5)</f>
        <v>150000</v>
      </c>
      <c r="AB134" s="62"/>
    </row>
    <row r="135" spans="1:28" x14ac:dyDescent="0.3">
      <c r="A135" s="50"/>
      <c r="B135" s="50"/>
      <c r="C135" s="50"/>
      <c r="D135" s="50"/>
      <c r="E135" s="50"/>
      <c r="F135" s="50" t="s">
        <v>193</v>
      </c>
      <c r="G135" s="50"/>
      <c r="H135" s="51"/>
      <c r="I135" s="51"/>
      <c r="J135" s="51"/>
      <c r="K135" s="51"/>
      <c r="L135" s="51"/>
      <c r="M135" s="51"/>
      <c r="N135" s="51"/>
      <c r="O135" s="51"/>
      <c r="P135" s="51"/>
      <c r="Q135" s="51"/>
      <c r="R135" s="51"/>
      <c r="S135" s="51"/>
      <c r="T135" s="51"/>
      <c r="U135" s="51"/>
      <c r="V135" s="51"/>
      <c r="W135" s="51"/>
      <c r="X135" s="51"/>
      <c r="Y135" s="51"/>
      <c r="Z135" s="51"/>
      <c r="AA135" s="60"/>
      <c r="AB135" s="62"/>
    </row>
    <row r="136" spans="1:28" x14ac:dyDescent="0.3">
      <c r="A136" s="50"/>
      <c r="B136" s="50"/>
      <c r="C136" s="50"/>
      <c r="D136" s="50"/>
      <c r="E136" s="50"/>
      <c r="F136" s="50"/>
      <c r="G136" s="50" t="s">
        <v>194</v>
      </c>
      <c r="H136" s="51"/>
      <c r="I136" s="51"/>
      <c r="J136" s="51"/>
      <c r="K136" s="51"/>
      <c r="L136" s="51">
        <v>0</v>
      </c>
      <c r="M136" s="51">
        <v>0</v>
      </c>
      <c r="N136" s="51">
        <v>0</v>
      </c>
      <c r="O136" s="51">
        <v>0</v>
      </c>
      <c r="P136" s="51">
        <v>0</v>
      </c>
      <c r="Q136" s="51">
        <v>0</v>
      </c>
      <c r="R136" s="51">
        <v>0</v>
      </c>
      <c r="S136" s="51">
        <v>0</v>
      </c>
      <c r="T136" s="51">
        <v>9137.67</v>
      </c>
      <c r="U136" s="51">
        <v>0</v>
      </c>
      <c r="V136" s="51">
        <v>0</v>
      </c>
      <c r="W136" s="51">
        <v>0</v>
      </c>
      <c r="X136" s="51"/>
      <c r="Y136" s="51">
        <f>ROUND(SUM(H136:X136),5)</f>
        <v>9137.67</v>
      </c>
      <c r="Z136" s="51">
        <v>75000</v>
      </c>
      <c r="AA136" s="73">
        <v>60000</v>
      </c>
      <c r="AB136" s="62"/>
    </row>
    <row r="137" spans="1:28" x14ac:dyDescent="0.3">
      <c r="A137" s="50"/>
      <c r="B137" s="50"/>
      <c r="C137" s="50"/>
      <c r="D137" s="50"/>
      <c r="E137" s="50"/>
      <c r="F137" s="50"/>
      <c r="G137" s="50" t="s">
        <v>195</v>
      </c>
      <c r="H137" s="51"/>
      <c r="I137" s="51"/>
      <c r="J137" s="51"/>
      <c r="K137" s="51"/>
      <c r="L137" s="51">
        <v>0</v>
      </c>
      <c r="M137" s="51">
        <v>0</v>
      </c>
      <c r="N137" s="51">
        <v>0</v>
      </c>
      <c r="O137" s="51">
        <v>0</v>
      </c>
      <c r="P137" s="51">
        <v>0</v>
      </c>
      <c r="Q137" s="51">
        <v>0</v>
      </c>
      <c r="R137" s="51">
        <v>0</v>
      </c>
      <c r="S137" s="51">
        <v>2082.06</v>
      </c>
      <c r="T137" s="51">
        <v>0</v>
      </c>
      <c r="U137" s="51">
        <v>0</v>
      </c>
      <c r="V137" s="51">
        <v>0</v>
      </c>
      <c r="W137" s="51">
        <v>0</v>
      </c>
      <c r="X137" s="51"/>
      <c r="Y137" s="51">
        <f>ROUND(SUM(H137:X137),5)</f>
        <v>2082.06</v>
      </c>
      <c r="Z137" s="51">
        <v>17000</v>
      </c>
      <c r="AA137" s="73">
        <v>17000</v>
      </c>
      <c r="AB137" s="62"/>
    </row>
    <row r="138" spans="1:28" ht="22.2" thickBot="1" x14ac:dyDescent="0.35">
      <c r="A138" s="50"/>
      <c r="B138" s="50"/>
      <c r="C138" s="50"/>
      <c r="D138" s="50"/>
      <c r="E138" s="50"/>
      <c r="F138" s="50"/>
      <c r="G138" s="50" t="s">
        <v>196</v>
      </c>
      <c r="H138" s="51"/>
      <c r="I138" s="51"/>
      <c r="J138" s="51"/>
      <c r="K138" s="51"/>
      <c r="L138" s="51">
        <v>0</v>
      </c>
      <c r="M138" s="51">
        <v>1945</v>
      </c>
      <c r="N138" s="51">
        <v>0</v>
      </c>
      <c r="O138" s="51">
        <v>0</v>
      </c>
      <c r="P138" s="51">
        <v>0</v>
      </c>
      <c r="Q138" s="51">
        <v>0</v>
      </c>
      <c r="R138" s="51">
        <v>0</v>
      </c>
      <c r="S138" s="51">
        <v>0</v>
      </c>
      <c r="T138" s="51">
        <v>0</v>
      </c>
      <c r="U138" s="51">
        <v>0</v>
      </c>
      <c r="V138" s="51">
        <v>0</v>
      </c>
      <c r="W138" s="51">
        <v>0</v>
      </c>
      <c r="X138" s="51"/>
      <c r="Y138" s="51">
        <f>ROUND(SUM(H138:X138),5)</f>
        <v>1945</v>
      </c>
      <c r="Z138" s="51">
        <v>5000</v>
      </c>
      <c r="AA138" s="73">
        <v>5000</v>
      </c>
      <c r="AB138" s="62" t="s">
        <v>260</v>
      </c>
    </row>
    <row r="139" spans="1:28" x14ac:dyDescent="0.3">
      <c r="A139" s="50"/>
      <c r="B139" s="50"/>
      <c r="C139" s="50"/>
      <c r="D139" s="50"/>
      <c r="E139" s="50"/>
      <c r="F139" s="50" t="s">
        <v>197</v>
      </c>
      <c r="G139" s="50"/>
      <c r="H139" s="54"/>
      <c r="I139" s="54"/>
      <c r="J139" s="54"/>
      <c r="K139" s="54"/>
      <c r="L139" s="54">
        <f t="shared" ref="L139:W139" si="26">ROUND(SUM(L135:L138),5)</f>
        <v>0</v>
      </c>
      <c r="M139" s="54">
        <f t="shared" si="26"/>
        <v>1945</v>
      </c>
      <c r="N139" s="54">
        <f t="shared" si="26"/>
        <v>0</v>
      </c>
      <c r="O139" s="54">
        <f t="shared" si="26"/>
        <v>0</v>
      </c>
      <c r="P139" s="54">
        <f t="shared" si="26"/>
        <v>0</v>
      </c>
      <c r="Q139" s="54">
        <f t="shared" si="26"/>
        <v>0</v>
      </c>
      <c r="R139" s="54">
        <f t="shared" si="26"/>
        <v>0</v>
      </c>
      <c r="S139" s="54">
        <f t="shared" si="26"/>
        <v>2082.06</v>
      </c>
      <c r="T139" s="54">
        <f t="shared" si="26"/>
        <v>9137.67</v>
      </c>
      <c r="U139" s="54">
        <f t="shared" si="26"/>
        <v>0</v>
      </c>
      <c r="V139" s="54">
        <f t="shared" si="26"/>
        <v>0</v>
      </c>
      <c r="W139" s="54">
        <f t="shared" si="26"/>
        <v>0</v>
      </c>
      <c r="X139" s="54"/>
      <c r="Y139" s="54">
        <f>ROUND(SUM(H139:X139),5)</f>
        <v>13164.73</v>
      </c>
      <c r="Z139" s="54">
        <f>ROUND(SUM(Z135:Z138),5)</f>
        <v>97000</v>
      </c>
      <c r="AA139" s="61">
        <f>ROUND(SUM(AA135:AA138),5)</f>
        <v>82000</v>
      </c>
      <c r="AB139" s="65"/>
    </row>
    <row r="140" spans="1:28" x14ac:dyDescent="0.3">
      <c r="A140" s="50"/>
      <c r="B140" s="50"/>
      <c r="C140" s="50"/>
      <c r="D140" s="50"/>
      <c r="E140" s="50" t="s">
        <v>198</v>
      </c>
      <c r="F140" s="50"/>
      <c r="G140" s="50"/>
      <c r="H140" s="51"/>
      <c r="I140" s="51"/>
      <c r="J140" s="51"/>
      <c r="K140" s="51"/>
      <c r="L140" s="70">
        <f t="shared" ref="L140:W140" si="27">ROUND(L125+L131+L134+L139,5)</f>
        <v>0</v>
      </c>
      <c r="M140" s="70">
        <f t="shared" si="27"/>
        <v>1945</v>
      </c>
      <c r="N140" s="70">
        <f t="shared" si="27"/>
        <v>5379.38</v>
      </c>
      <c r="O140" s="70">
        <f t="shared" si="27"/>
        <v>0</v>
      </c>
      <c r="P140" s="70">
        <f t="shared" si="27"/>
        <v>0</v>
      </c>
      <c r="Q140" s="70">
        <f t="shared" si="27"/>
        <v>0</v>
      </c>
      <c r="R140" s="70">
        <f t="shared" si="27"/>
        <v>0</v>
      </c>
      <c r="S140" s="70">
        <f t="shared" si="27"/>
        <v>2082.06</v>
      </c>
      <c r="T140" s="70">
        <f t="shared" si="27"/>
        <v>9137.67</v>
      </c>
      <c r="U140" s="70">
        <f t="shared" si="27"/>
        <v>0</v>
      </c>
      <c r="V140" s="70">
        <f t="shared" si="27"/>
        <v>0</v>
      </c>
      <c r="W140" s="70">
        <f t="shared" si="27"/>
        <v>0</v>
      </c>
      <c r="X140" s="70"/>
      <c r="Y140" s="70">
        <f>ROUND(SUM(H140:X140),5)</f>
        <v>18544.11</v>
      </c>
      <c r="Z140" s="70">
        <f>ROUND(Z125+Z131+Z134+Z139,5)</f>
        <v>366500</v>
      </c>
      <c r="AA140" s="79">
        <f>ROUND(AA125+AA131+AA134+AA139,5)</f>
        <v>351500</v>
      </c>
      <c r="AB140" s="71"/>
    </row>
    <row r="141" spans="1:28" ht="39.6" customHeight="1" thickBot="1" x14ac:dyDescent="0.35">
      <c r="A141" s="50"/>
      <c r="B141" s="50"/>
      <c r="C141" s="50"/>
      <c r="D141" s="50"/>
      <c r="E141" s="50" t="s">
        <v>206</v>
      </c>
      <c r="F141" s="50"/>
      <c r="G141" s="50"/>
      <c r="H141" s="51"/>
      <c r="I141" s="51"/>
      <c r="J141" s="51"/>
      <c r="K141" s="51"/>
      <c r="L141" s="69">
        <v>0</v>
      </c>
      <c r="M141" s="69">
        <v>0</v>
      </c>
      <c r="N141" s="69">
        <v>0</v>
      </c>
      <c r="O141" s="69">
        <v>0</v>
      </c>
      <c r="P141" s="69">
        <v>0</v>
      </c>
      <c r="Q141" s="69">
        <v>0</v>
      </c>
      <c r="R141" s="69">
        <v>0</v>
      </c>
      <c r="S141" s="69">
        <v>0</v>
      </c>
      <c r="T141" s="69">
        <v>0</v>
      </c>
      <c r="U141" s="69">
        <v>0</v>
      </c>
      <c r="V141" s="69">
        <v>0</v>
      </c>
      <c r="W141" s="69">
        <v>0</v>
      </c>
      <c r="X141" s="69"/>
      <c r="Y141" s="69">
        <v>0</v>
      </c>
      <c r="Z141" s="69">
        <v>177000</v>
      </c>
      <c r="AA141" s="82">
        <f>AA16+AA17+AA23+AA19</f>
        <v>226000</v>
      </c>
      <c r="AB141" s="72" t="s">
        <v>212</v>
      </c>
    </row>
    <row r="142" spans="1:28" ht="52.8" thickBot="1" x14ac:dyDescent="0.35">
      <c r="A142" s="50"/>
      <c r="B142" s="50"/>
      <c r="C142" s="50"/>
      <c r="D142" s="50"/>
      <c r="E142" s="50" t="s">
        <v>207</v>
      </c>
      <c r="F142" s="50"/>
      <c r="G142" s="50"/>
      <c r="H142" s="51"/>
      <c r="I142" s="51"/>
      <c r="J142" s="51"/>
      <c r="K142" s="51"/>
      <c r="L142" s="51">
        <v>0</v>
      </c>
      <c r="M142" s="51">
        <v>0</v>
      </c>
      <c r="N142" s="51">
        <v>0</v>
      </c>
      <c r="O142" s="51">
        <v>0</v>
      </c>
      <c r="P142" s="51">
        <v>0</v>
      </c>
      <c r="Q142" s="51">
        <v>0</v>
      </c>
      <c r="R142" s="51">
        <v>0</v>
      </c>
      <c r="S142" s="51">
        <v>0</v>
      </c>
      <c r="T142" s="51">
        <v>0</v>
      </c>
      <c r="U142" s="51">
        <v>0</v>
      </c>
      <c r="V142" s="51">
        <v>0</v>
      </c>
      <c r="W142" s="51">
        <v>0</v>
      </c>
      <c r="X142" s="51"/>
      <c r="Y142" s="51">
        <v>0</v>
      </c>
      <c r="Z142" s="51">
        <v>236020</v>
      </c>
      <c r="AA142" s="83">
        <v>245659</v>
      </c>
      <c r="AB142" s="62" t="s">
        <v>266</v>
      </c>
    </row>
    <row r="143" spans="1:28" ht="15" thickBot="1" x14ac:dyDescent="0.35">
      <c r="A143" s="50"/>
      <c r="B143" s="50"/>
      <c r="C143" s="50"/>
      <c r="D143" s="50" t="s">
        <v>8</v>
      </c>
      <c r="E143" s="50"/>
      <c r="F143" s="50"/>
      <c r="G143" s="50"/>
      <c r="H143" s="53"/>
      <c r="I143" s="53"/>
      <c r="J143" s="53"/>
      <c r="K143" s="53"/>
      <c r="L143" s="53">
        <f>ROUND(L39+L66+L118+L124+L140,5)+L141+L142</f>
        <v>27999</v>
      </c>
      <c r="M143" s="53">
        <f t="shared" ref="M143:AA143" si="28">ROUND(M39+M66+M118+M124+M140,5)+M141+M142</f>
        <v>43641.53</v>
      </c>
      <c r="N143" s="53">
        <f t="shared" si="28"/>
        <v>40907.26</v>
      </c>
      <c r="O143" s="53">
        <f t="shared" si="28"/>
        <v>48192.54</v>
      </c>
      <c r="P143" s="53">
        <f t="shared" si="28"/>
        <v>32728.26</v>
      </c>
      <c r="Q143" s="53">
        <f t="shared" si="28"/>
        <v>36866.379999999997</v>
      </c>
      <c r="R143" s="53">
        <f t="shared" si="28"/>
        <v>44453.31</v>
      </c>
      <c r="S143" s="53">
        <f t="shared" si="28"/>
        <v>32567.72</v>
      </c>
      <c r="T143" s="53">
        <f t="shared" si="28"/>
        <v>48013.1</v>
      </c>
      <c r="U143" s="53">
        <f t="shared" si="28"/>
        <v>52967.27</v>
      </c>
      <c r="V143" s="53">
        <f t="shared" si="28"/>
        <v>50116.65</v>
      </c>
      <c r="W143" s="53">
        <f t="shared" si="28"/>
        <v>98258.22</v>
      </c>
      <c r="X143" s="53">
        <f t="shared" si="28"/>
        <v>0</v>
      </c>
      <c r="Y143" s="53">
        <f t="shared" si="28"/>
        <v>556711.24</v>
      </c>
      <c r="Z143" s="53">
        <f t="shared" si="28"/>
        <v>1445300</v>
      </c>
      <c r="AA143" s="78">
        <f t="shared" si="28"/>
        <v>1552500</v>
      </c>
      <c r="AB143" s="64"/>
    </row>
    <row r="144" spans="1:28" x14ac:dyDescent="0.3">
      <c r="A144" s="50"/>
      <c r="B144" s="50" t="s">
        <v>9</v>
      </c>
      <c r="C144" s="50"/>
      <c r="D144" s="50"/>
      <c r="E144" s="50"/>
      <c r="F144" s="50"/>
      <c r="G144" s="50"/>
      <c r="H144" s="51"/>
      <c r="I144" s="51"/>
      <c r="J144" s="51"/>
      <c r="K144" s="51"/>
      <c r="L144" s="51">
        <f t="shared" ref="L144:W144" si="29">ROUND(L2+L38-L143,5)</f>
        <v>-8841.0400000000009</v>
      </c>
      <c r="M144" s="51">
        <f t="shared" si="29"/>
        <v>-10879.27</v>
      </c>
      <c r="N144" s="51">
        <f t="shared" si="29"/>
        <v>-2325.44</v>
      </c>
      <c r="O144" s="51">
        <f t="shared" si="29"/>
        <v>43497.59</v>
      </c>
      <c r="P144" s="51">
        <f t="shared" si="29"/>
        <v>-13444.18</v>
      </c>
      <c r="Q144" s="51">
        <f t="shared" si="29"/>
        <v>210923.04</v>
      </c>
      <c r="R144" s="51">
        <f t="shared" si="29"/>
        <v>211891.47</v>
      </c>
      <c r="S144" s="51">
        <f t="shared" si="29"/>
        <v>26678.65</v>
      </c>
      <c r="T144" s="51">
        <f t="shared" si="29"/>
        <v>17447.71</v>
      </c>
      <c r="U144" s="51">
        <f t="shared" si="29"/>
        <v>44297.38</v>
      </c>
      <c r="V144" s="51">
        <f t="shared" si="29"/>
        <v>172821.62</v>
      </c>
      <c r="W144" s="51">
        <f t="shared" si="29"/>
        <v>16430.13</v>
      </c>
      <c r="X144" s="51"/>
      <c r="Y144" s="51">
        <f>ROUND(SUM(H144:X144),5)</f>
        <v>708497.66</v>
      </c>
      <c r="Z144" s="51">
        <f>ROUND(Z2+Z38-Z143,5)</f>
        <v>-366500</v>
      </c>
      <c r="AA144" s="60">
        <f>ROUND(AA2+AA38-AA143,5)</f>
        <v>-351500</v>
      </c>
      <c r="AB144" s="62"/>
    </row>
    <row r="145" spans="1:28" x14ac:dyDescent="0.3">
      <c r="A145" s="50"/>
      <c r="B145" s="50" t="s">
        <v>10</v>
      </c>
      <c r="C145" s="50"/>
      <c r="D145" s="50"/>
      <c r="E145" s="50"/>
      <c r="F145" s="50"/>
      <c r="G145" s="50"/>
      <c r="H145" s="51"/>
      <c r="I145" s="51"/>
      <c r="J145" s="51"/>
      <c r="K145" s="51"/>
      <c r="L145" s="51"/>
      <c r="M145" s="51"/>
      <c r="N145" s="51"/>
      <c r="O145" s="51"/>
      <c r="P145" s="51"/>
      <c r="Q145" s="51"/>
      <c r="R145" s="51"/>
      <c r="S145" s="51"/>
      <c r="T145" s="51"/>
      <c r="U145" s="51"/>
      <c r="V145" s="51"/>
      <c r="W145" s="51"/>
      <c r="X145" s="51"/>
      <c r="Y145" s="51"/>
      <c r="Z145" s="51"/>
      <c r="AA145" s="60"/>
      <c r="AB145" s="62"/>
    </row>
    <row r="146" spans="1:28" x14ac:dyDescent="0.3">
      <c r="A146" s="50"/>
      <c r="B146" s="50"/>
      <c r="C146" s="50" t="s">
        <v>11</v>
      </c>
      <c r="D146" s="50"/>
      <c r="E146" s="50"/>
      <c r="F146" s="50"/>
      <c r="G146" s="50"/>
      <c r="H146" s="51"/>
      <c r="I146" s="51"/>
      <c r="J146" s="51"/>
      <c r="K146" s="51"/>
      <c r="L146" s="51"/>
      <c r="M146" s="51"/>
      <c r="N146" s="51"/>
      <c r="O146" s="51"/>
      <c r="P146" s="51"/>
      <c r="Q146" s="51"/>
      <c r="R146" s="51"/>
      <c r="S146" s="51"/>
      <c r="T146" s="51"/>
      <c r="U146" s="51"/>
      <c r="V146" s="51"/>
      <c r="W146" s="51"/>
      <c r="X146" s="51"/>
      <c r="Y146" s="51"/>
      <c r="Z146" s="51"/>
      <c r="AA146" s="60"/>
      <c r="AB146" s="62"/>
    </row>
    <row r="147" spans="1:28" ht="28.2" customHeight="1" x14ac:dyDescent="0.3">
      <c r="A147" s="50"/>
      <c r="B147" s="50"/>
      <c r="C147" s="50"/>
      <c r="D147" s="50" t="s">
        <v>199</v>
      </c>
      <c r="E147" s="50"/>
      <c r="F147" s="50"/>
      <c r="G147" s="50"/>
      <c r="H147" s="51"/>
      <c r="I147" s="51"/>
      <c r="J147" s="51"/>
      <c r="K147" s="51"/>
      <c r="L147" s="51">
        <v>0</v>
      </c>
      <c r="M147" s="51">
        <v>0</v>
      </c>
      <c r="N147" s="51">
        <v>0</v>
      </c>
      <c r="O147" s="51">
        <v>0</v>
      </c>
      <c r="P147" s="51">
        <v>0</v>
      </c>
      <c r="Q147" s="51">
        <v>0</v>
      </c>
      <c r="R147" s="51">
        <v>2768.64</v>
      </c>
      <c r="S147" s="51">
        <v>0</v>
      </c>
      <c r="T147" s="51">
        <v>0</v>
      </c>
      <c r="U147" s="51">
        <v>0</v>
      </c>
      <c r="V147" s="51">
        <v>0</v>
      </c>
      <c r="W147" s="51">
        <v>0</v>
      </c>
      <c r="X147" s="51"/>
      <c r="Y147" s="51">
        <f>ROUND(SUM(H147:X147),5)</f>
        <v>2768.64</v>
      </c>
      <c r="Z147" s="51">
        <v>0</v>
      </c>
      <c r="AA147" s="60">
        <v>0</v>
      </c>
      <c r="AB147" s="62" t="s">
        <v>209</v>
      </c>
    </row>
    <row r="148" spans="1:28" ht="30.6" customHeight="1" thickBot="1" x14ac:dyDescent="0.35">
      <c r="A148" s="50"/>
      <c r="B148" s="50"/>
      <c r="C148" s="50"/>
      <c r="D148" s="50" t="s">
        <v>200</v>
      </c>
      <c r="E148" s="50"/>
      <c r="F148" s="50"/>
      <c r="G148" s="50"/>
      <c r="H148" s="51"/>
      <c r="I148" s="51"/>
      <c r="J148" s="51"/>
      <c r="K148" s="51"/>
      <c r="L148" s="51">
        <v>3379.65</v>
      </c>
      <c r="M148" s="51">
        <v>-3012.35</v>
      </c>
      <c r="N148" s="51">
        <v>-3352.29</v>
      </c>
      <c r="O148" s="51">
        <v>-8759.74</v>
      </c>
      <c r="P148" s="51">
        <v>2275.2600000000002</v>
      </c>
      <c r="Q148" s="51">
        <v>-9141.42</v>
      </c>
      <c r="R148" s="51">
        <v>-5290.7</v>
      </c>
      <c r="S148" s="51">
        <v>-9875.18</v>
      </c>
      <c r="T148" s="51">
        <v>-10281.08</v>
      </c>
      <c r="U148" s="51">
        <v>-4192.53</v>
      </c>
      <c r="V148" s="51">
        <v>11137.13</v>
      </c>
      <c r="W148" s="51">
        <v>-416.52</v>
      </c>
      <c r="X148" s="51"/>
      <c r="Y148" s="51">
        <f>ROUND(SUM(H148:X148),5)</f>
        <v>-37529.769999999997</v>
      </c>
      <c r="Z148" s="51">
        <v>0</v>
      </c>
      <c r="AA148" s="60">
        <v>0</v>
      </c>
      <c r="AB148" s="62" t="s">
        <v>209</v>
      </c>
    </row>
    <row r="149" spans="1:28" ht="15" thickBot="1" x14ac:dyDescent="0.35">
      <c r="A149" s="50"/>
      <c r="B149" s="50"/>
      <c r="C149" s="50" t="s">
        <v>12</v>
      </c>
      <c r="D149" s="50"/>
      <c r="E149" s="50"/>
      <c r="F149" s="50"/>
      <c r="G149" s="50"/>
      <c r="H149" s="54"/>
      <c r="I149" s="54"/>
      <c r="J149" s="54"/>
      <c r="K149" s="54"/>
      <c r="L149" s="54">
        <f t="shared" ref="L149:W149" si="30">ROUND(SUM(L146:L148),5)</f>
        <v>3379.65</v>
      </c>
      <c r="M149" s="54">
        <f t="shared" si="30"/>
        <v>-3012.35</v>
      </c>
      <c r="N149" s="54">
        <f t="shared" si="30"/>
        <v>-3352.29</v>
      </c>
      <c r="O149" s="54">
        <f t="shared" si="30"/>
        <v>-8759.74</v>
      </c>
      <c r="P149" s="54">
        <f t="shared" si="30"/>
        <v>2275.2600000000002</v>
      </c>
      <c r="Q149" s="54">
        <f t="shared" si="30"/>
        <v>-9141.42</v>
      </c>
      <c r="R149" s="54">
        <f t="shared" si="30"/>
        <v>-2522.06</v>
      </c>
      <c r="S149" s="54">
        <f t="shared" si="30"/>
        <v>-9875.18</v>
      </c>
      <c r="T149" s="54">
        <f t="shared" si="30"/>
        <v>-10281.08</v>
      </c>
      <c r="U149" s="54">
        <f t="shared" si="30"/>
        <v>-4192.53</v>
      </c>
      <c r="V149" s="54">
        <f t="shared" si="30"/>
        <v>11137.13</v>
      </c>
      <c r="W149" s="54">
        <f t="shared" si="30"/>
        <v>-416.52</v>
      </c>
      <c r="X149" s="54"/>
      <c r="Y149" s="54">
        <f>ROUND(SUM(H149:X149),5)</f>
        <v>-34761.129999999997</v>
      </c>
      <c r="Z149" s="54">
        <f>ROUND(SUM(Z146:Z148),5)</f>
        <v>0</v>
      </c>
      <c r="AA149" s="61">
        <f>ROUND(SUM(AA146:AA148),5)</f>
        <v>0</v>
      </c>
      <c r="AB149" s="65"/>
    </row>
    <row r="150" spans="1:28" ht="15" thickBot="1" x14ac:dyDescent="0.35">
      <c r="A150" s="50"/>
      <c r="B150" s="50" t="s">
        <v>13</v>
      </c>
      <c r="C150" s="50"/>
      <c r="D150" s="50"/>
      <c r="E150" s="50"/>
      <c r="F150" s="50"/>
      <c r="G150" s="50"/>
      <c r="H150" s="54"/>
      <c r="I150" s="54"/>
      <c r="J150" s="54"/>
      <c r="K150" s="54"/>
      <c r="L150" s="54">
        <f t="shared" ref="L150:W150" si="31">ROUND(L145+L149,5)</f>
        <v>3379.65</v>
      </c>
      <c r="M150" s="54">
        <f t="shared" si="31"/>
        <v>-3012.35</v>
      </c>
      <c r="N150" s="54">
        <f t="shared" si="31"/>
        <v>-3352.29</v>
      </c>
      <c r="O150" s="54">
        <f t="shared" si="31"/>
        <v>-8759.74</v>
      </c>
      <c r="P150" s="54">
        <f t="shared" si="31"/>
        <v>2275.2600000000002</v>
      </c>
      <c r="Q150" s="54">
        <f t="shared" si="31"/>
        <v>-9141.42</v>
      </c>
      <c r="R150" s="54">
        <f t="shared" si="31"/>
        <v>-2522.06</v>
      </c>
      <c r="S150" s="54">
        <f t="shared" si="31"/>
        <v>-9875.18</v>
      </c>
      <c r="T150" s="54">
        <f t="shared" si="31"/>
        <v>-10281.08</v>
      </c>
      <c r="U150" s="54">
        <f t="shared" si="31"/>
        <v>-4192.53</v>
      </c>
      <c r="V150" s="54">
        <f t="shared" si="31"/>
        <v>11137.13</v>
      </c>
      <c r="W150" s="54">
        <f t="shared" si="31"/>
        <v>-416.52</v>
      </c>
      <c r="X150" s="54"/>
      <c r="Y150" s="54">
        <f>ROUND(SUM(H150:X150),5)</f>
        <v>-34761.129999999997</v>
      </c>
      <c r="Z150" s="54">
        <f>ROUND(Z145+Z149,5)</f>
        <v>0</v>
      </c>
      <c r="AA150" s="61">
        <f>ROUND(AA145+AA149,5)</f>
        <v>0</v>
      </c>
      <c r="AB150" s="65"/>
    </row>
    <row r="151" spans="1:28" s="56" customFormat="1" ht="10.8" thickBot="1" x14ac:dyDescent="0.25">
      <c r="A151" s="50" t="s">
        <v>14</v>
      </c>
      <c r="B151" s="50"/>
      <c r="C151" s="50"/>
      <c r="D151" s="50"/>
      <c r="E151" s="50"/>
      <c r="F151" s="50"/>
      <c r="G151" s="50"/>
      <c r="H151" s="55"/>
      <c r="I151" s="55"/>
      <c r="J151" s="55"/>
      <c r="K151" s="55"/>
      <c r="L151" s="55">
        <f t="shared" ref="L151:W151" si="32">ROUND(L144+L150,5)</f>
        <v>-5461.39</v>
      </c>
      <c r="M151" s="55">
        <f t="shared" si="32"/>
        <v>-13891.62</v>
      </c>
      <c r="N151" s="55">
        <f t="shared" si="32"/>
        <v>-5677.73</v>
      </c>
      <c r="O151" s="55">
        <f t="shared" si="32"/>
        <v>34737.85</v>
      </c>
      <c r="P151" s="55">
        <f t="shared" si="32"/>
        <v>-11168.92</v>
      </c>
      <c r="Q151" s="55">
        <f t="shared" si="32"/>
        <v>201781.62</v>
      </c>
      <c r="R151" s="55">
        <f t="shared" si="32"/>
        <v>209369.41</v>
      </c>
      <c r="S151" s="55">
        <f t="shared" si="32"/>
        <v>16803.47</v>
      </c>
      <c r="T151" s="55">
        <f t="shared" si="32"/>
        <v>7166.63</v>
      </c>
      <c r="U151" s="55">
        <f t="shared" si="32"/>
        <v>40104.85</v>
      </c>
      <c r="V151" s="55">
        <f t="shared" si="32"/>
        <v>183958.75</v>
      </c>
      <c r="W151" s="55">
        <f t="shared" si="32"/>
        <v>16013.61</v>
      </c>
      <c r="X151" s="55"/>
      <c r="Y151" s="55">
        <f>ROUND(SUM(H151:X151),5)</f>
        <v>673736.53</v>
      </c>
      <c r="Z151" s="55">
        <f>ROUND(Z144+Z150,5)</f>
        <v>-366500</v>
      </c>
      <c r="AA151" s="80">
        <f>ROUND(AA144+AA150,5)</f>
        <v>-351500</v>
      </c>
      <c r="AB151" s="66"/>
    </row>
    <row r="152" spans="1:28" ht="15" thickTop="1" x14ac:dyDescent="0.3"/>
  </sheetData>
  <pageMargins left="0.7" right="0.7" top="0.75" bottom="0.75" header="0.1" footer="0.3"/>
  <pageSetup orientation="portrait" horizontalDpi="0" verticalDpi="0" r:id="rId1"/>
  <headerFooter>
    <oddHeader>&amp;C&amp;"Arial,Bold"&amp;12 Temecula Public Cemetery District
&amp;14 Draft Budget #2
FYE 06/30/2022</oddHeader>
    <oddFooter>&amp;R&amp;"Arial,Bold"&amp;8 Page &amp;P of &amp;N</oddFooter>
  </headerFooter>
  <drawing r:id="rId2"/>
  <legacyDrawing r:id="rId3"/>
  <controls>
    <mc:AlternateContent xmlns:mc="http://schemas.openxmlformats.org/markup-compatibility/2006">
      <mc:Choice Requires="x14">
        <control shapeId="73729" r:id="rId4" name="FILTER">
          <controlPr defaultSize="0" autoLine="0" r:id="rId5">
            <anchor moveWithCells="1">
              <from>
                <xdr:col>0</xdr:col>
                <xdr:colOff>0</xdr:colOff>
                <xdr:row>0</xdr:row>
                <xdr:rowOff>0</xdr:rowOff>
              </from>
              <to>
                <xdr:col>4</xdr:col>
                <xdr:colOff>91440</xdr:colOff>
                <xdr:row>0</xdr:row>
                <xdr:rowOff>228600</xdr:rowOff>
              </to>
            </anchor>
          </controlPr>
        </control>
      </mc:Choice>
      <mc:Fallback>
        <control shapeId="73729" r:id="rId4" name="FILTER"/>
      </mc:Fallback>
    </mc:AlternateContent>
    <mc:AlternateContent xmlns:mc="http://schemas.openxmlformats.org/markup-compatibility/2006">
      <mc:Choice Requires="x14">
        <control shapeId="73730" r:id="rId6" name="HEADER">
          <controlPr defaultSize="0" autoLine="0" r:id="rId7">
            <anchor moveWithCells="1">
              <from>
                <xdr:col>0</xdr:col>
                <xdr:colOff>0</xdr:colOff>
                <xdr:row>0</xdr:row>
                <xdr:rowOff>0</xdr:rowOff>
              </from>
              <to>
                <xdr:col>4</xdr:col>
                <xdr:colOff>91440</xdr:colOff>
                <xdr:row>0</xdr:row>
                <xdr:rowOff>228600</xdr:rowOff>
              </to>
            </anchor>
          </controlPr>
        </control>
      </mc:Choice>
      <mc:Fallback>
        <control shapeId="73730" r:id="rId6" name="HEADER"/>
      </mc:Fallback>
    </mc:AlternateContent>
  </control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AFDF0-212D-40E7-BD20-3531B3754B66}">
  <sheetPr codeName="Sheet10"/>
  <dimension ref="A1:AB152"/>
  <sheetViews>
    <sheetView workbookViewId="0">
      <pane xSplit="7" ySplit="1" topLeftCell="Y34" activePane="bottomRight" state="frozenSplit"/>
      <selection pane="topRight" activeCell="H1" sqref="H1"/>
      <selection pane="bottomLeft" activeCell="A2" sqref="A2"/>
      <selection pane="bottomRight" activeCell="Z47" sqref="Z47"/>
    </sheetView>
  </sheetViews>
  <sheetFormatPr defaultRowHeight="14.4" x14ac:dyDescent="0.3"/>
  <cols>
    <col min="1" max="1" width="1.33203125" style="56" customWidth="1"/>
    <col min="2" max="2" width="0.88671875" style="56" customWidth="1"/>
    <col min="3" max="3" width="1.44140625" style="56" customWidth="1"/>
    <col min="4" max="4" width="1.33203125" style="56" customWidth="1"/>
    <col min="5" max="6" width="3" style="56" customWidth="1"/>
    <col min="7" max="7" width="22.44140625" style="56" customWidth="1"/>
    <col min="8" max="9" width="7.109375" hidden="1" customWidth="1"/>
    <col min="10" max="10" width="7.88671875" hidden="1" customWidth="1"/>
    <col min="11" max="11" width="8.33203125" hidden="1" customWidth="1"/>
    <col min="12" max="12" width="7.109375" hidden="1" customWidth="1"/>
    <col min="13" max="13" width="7.5546875" hidden="1" customWidth="1"/>
    <col min="14" max="15" width="7.109375" hidden="1" customWidth="1"/>
    <col min="16" max="16" width="7.5546875" hidden="1" customWidth="1"/>
    <col min="17" max="18" width="7.88671875" hidden="1" customWidth="1"/>
    <col min="19" max="19" width="7.109375" hidden="1" customWidth="1"/>
    <col min="20" max="20" width="7.5546875" hidden="1" customWidth="1"/>
    <col min="21" max="23" width="9.5546875" hidden="1" customWidth="1"/>
    <col min="24" max="24" width="7.5546875" hidden="1" customWidth="1"/>
    <col min="25" max="25" width="9.109375" bestFit="1" customWidth="1"/>
    <col min="26" max="26" width="9.5546875" customWidth="1"/>
    <col min="27" max="27" width="13.6640625" bestFit="1" customWidth="1"/>
    <col min="28" max="28" width="23.44140625" style="67" customWidth="1"/>
  </cols>
  <sheetData>
    <row r="1" spans="1:28" s="47" customFormat="1" ht="32.4" thickBot="1" x14ac:dyDescent="0.35">
      <c r="A1" s="57"/>
      <c r="B1" s="57"/>
      <c r="C1" s="57"/>
      <c r="D1" s="57"/>
      <c r="E1" s="57"/>
      <c r="F1" s="57"/>
      <c r="G1" s="57"/>
      <c r="H1" s="58"/>
      <c r="I1" s="58"/>
      <c r="J1" s="58"/>
      <c r="K1" s="58"/>
      <c r="L1" s="58" t="s">
        <v>226</v>
      </c>
      <c r="M1" s="58" t="s">
        <v>227</v>
      </c>
      <c r="N1" s="58" t="s">
        <v>228</v>
      </c>
      <c r="O1" s="58" t="s">
        <v>229</v>
      </c>
      <c r="P1" s="58" t="s">
        <v>230</v>
      </c>
      <c r="Q1" s="58" t="s">
        <v>231</v>
      </c>
      <c r="R1" s="58" t="s">
        <v>232</v>
      </c>
      <c r="S1" s="58" t="s">
        <v>233</v>
      </c>
      <c r="T1" s="58" t="s">
        <v>234</v>
      </c>
      <c r="U1" s="58" t="s">
        <v>267</v>
      </c>
      <c r="V1" s="58" t="s">
        <v>240</v>
      </c>
      <c r="W1" s="58" t="s">
        <v>241</v>
      </c>
      <c r="X1" s="58"/>
      <c r="Y1" s="58" t="s">
        <v>268</v>
      </c>
      <c r="Z1" s="58" t="s">
        <v>224</v>
      </c>
      <c r="AA1" s="58" t="s">
        <v>246</v>
      </c>
      <c r="AB1" s="58"/>
    </row>
    <row r="2" spans="1:28" ht="15" thickTop="1" x14ac:dyDescent="0.3">
      <c r="A2" s="50"/>
      <c r="B2" s="50" t="s">
        <v>4</v>
      </c>
      <c r="C2" s="50"/>
      <c r="D2" s="50"/>
      <c r="E2" s="50"/>
      <c r="F2" s="50"/>
      <c r="G2" s="50"/>
      <c r="H2" s="51"/>
      <c r="I2" s="51"/>
      <c r="J2" s="51"/>
      <c r="K2" s="51"/>
      <c r="L2" s="51"/>
      <c r="M2" s="51"/>
      <c r="N2" s="51"/>
      <c r="O2" s="51"/>
      <c r="P2" s="51"/>
      <c r="Q2" s="51"/>
      <c r="R2" s="51"/>
      <c r="S2" s="51"/>
      <c r="T2" s="51"/>
      <c r="U2" s="51"/>
      <c r="V2" s="51"/>
      <c r="W2" s="51"/>
      <c r="X2" s="51"/>
      <c r="Y2" s="51"/>
      <c r="Z2" s="51"/>
      <c r="AA2" s="51"/>
      <c r="AB2" s="62"/>
    </row>
    <row r="3" spans="1:28" x14ac:dyDescent="0.3">
      <c r="A3" s="50"/>
      <c r="B3" s="50"/>
      <c r="C3" s="50"/>
      <c r="D3" s="50" t="s">
        <v>5</v>
      </c>
      <c r="E3" s="50"/>
      <c r="F3" s="50"/>
      <c r="G3" s="50"/>
      <c r="H3" s="51"/>
      <c r="I3" s="51"/>
      <c r="J3" s="51"/>
      <c r="K3" s="51"/>
      <c r="L3" s="51"/>
      <c r="M3" s="51"/>
      <c r="N3" s="51"/>
      <c r="O3" s="51"/>
      <c r="P3" s="51"/>
      <c r="Q3" s="51"/>
      <c r="R3" s="51"/>
      <c r="S3" s="51"/>
      <c r="T3" s="51"/>
      <c r="U3" s="51"/>
      <c r="V3" s="51"/>
      <c r="W3" s="51"/>
      <c r="X3" s="51"/>
      <c r="Y3" s="51"/>
      <c r="Z3" s="51"/>
      <c r="AA3" s="51"/>
      <c r="AB3" s="62"/>
    </row>
    <row r="4" spans="1:28" x14ac:dyDescent="0.3">
      <c r="A4" s="50"/>
      <c r="B4" s="50"/>
      <c r="C4" s="50"/>
      <c r="D4" s="50"/>
      <c r="E4" s="50" t="s">
        <v>77</v>
      </c>
      <c r="F4" s="50"/>
      <c r="G4" s="50"/>
      <c r="H4" s="51"/>
      <c r="I4" s="51"/>
      <c r="J4" s="51"/>
      <c r="K4" s="51"/>
      <c r="L4" s="51"/>
      <c r="M4" s="51"/>
      <c r="N4" s="51"/>
      <c r="O4" s="51"/>
      <c r="P4" s="51"/>
      <c r="Q4" s="51"/>
      <c r="R4" s="51"/>
      <c r="S4" s="51"/>
      <c r="T4" s="51"/>
      <c r="U4" s="51"/>
      <c r="V4" s="51"/>
      <c r="W4" s="51"/>
      <c r="X4" s="51"/>
      <c r="Y4" s="51"/>
      <c r="Z4" s="51"/>
      <c r="AA4" s="51"/>
      <c r="AB4" s="62"/>
    </row>
    <row r="5" spans="1:28" x14ac:dyDescent="0.3">
      <c r="A5" s="50"/>
      <c r="B5" s="50"/>
      <c r="C5" s="50"/>
      <c r="D5" s="50"/>
      <c r="E5" s="50"/>
      <c r="F5" s="50" t="s">
        <v>78</v>
      </c>
      <c r="G5" s="50"/>
      <c r="H5" s="51"/>
      <c r="I5" s="51"/>
      <c r="J5" s="51"/>
      <c r="K5" s="51"/>
      <c r="L5" s="51">
        <v>-4000.33</v>
      </c>
      <c r="M5" s="51">
        <v>0</v>
      </c>
      <c r="N5" s="51">
        <v>0</v>
      </c>
      <c r="O5" s="51">
        <v>0</v>
      </c>
      <c r="P5" s="51">
        <v>0</v>
      </c>
      <c r="Q5" s="51">
        <v>198022.72</v>
      </c>
      <c r="R5" s="51">
        <v>156187.59</v>
      </c>
      <c r="S5" s="51">
        <v>3095.51</v>
      </c>
      <c r="T5" s="51">
        <v>0</v>
      </c>
      <c r="U5" s="51">
        <v>66007.55</v>
      </c>
      <c r="V5" s="51">
        <v>190781.16</v>
      </c>
      <c r="W5" s="51">
        <v>13907</v>
      </c>
      <c r="X5" s="51"/>
      <c r="Y5" s="51">
        <f t="shared" ref="Y5:Y14" si="0">ROUND(SUM(H5:X5),5)</f>
        <v>624001.19999999995</v>
      </c>
      <c r="Z5" s="51">
        <v>625300</v>
      </c>
      <c r="AA5" s="51">
        <v>663000</v>
      </c>
      <c r="AB5" s="62"/>
    </row>
    <row r="6" spans="1:28" x14ac:dyDescent="0.3">
      <c r="A6" s="50"/>
      <c r="B6" s="50"/>
      <c r="C6" s="50"/>
      <c r="D6" s="50"/>
      <c r="E6" s="50"/>
      <c r="F6" s="50" t="s">
        <v>79</v>
      </c>
      <c r="G6" s="50"/>
      <c r="H6" s="51"/>
      <c r="I6" s="51"/>
      <c r="J6" s="51"/>
      <c r="K6" s="51"/>
      <c r="L6" s="51">
        <v>0</v>
      </c>
      <c r="M6" s="51">
        <v>0</v>
      </c>
      <c r="N6" s="51">
        <v>0</v>
      </c>
      <c r="O6" s="51">
        <v>25398.66</v>
      </c>
      <c r="P6" s="51">
        <v>0</v>
      </c>
      <c r="Q6" s="51">
        <v>1708.76</v>
      </c>
      <c r="R6" s="51">
        <v>0</v>
      </c>
      <c r="S6" s="51">
        <v>0</v>
      </c>
      <c r="T6" s="51">
        <v>0</v>
      </c>
      <c r="U6" s="51">
        <v>0</v>
      </c>
      <c r="V6" s="51">
        <v>0</v>
      </c>
      <c r="W6" s="51">
        <v>17730</v>
      </c>
      <c r="X6" s="51"/>
      <c r="Y6" s="51">
        <f t="shared" si="0"/>
        <v>44837.42</v>
      </c>
      <c r="Z6" s="51">
        <v>15000</v>
      </c>
      <c r="AA6" s="51">
        <v>25000</v>
      </c>
      <c r="AB6" s="62" t="s">
        <v>261</v>
      </c>
    </row>
    <row r="7" spans="1:28" x14ac:dyDescent="0.3">
      <c r="A7" s="50"/>
      <c r="B7" s="50"/>
      <c r="C7" s="50"/>
      <c r="D7" s="50"/>
      <c r="E7" s="50"/>
      <c r="F7" s="50" t="s">
        <v>80</v>
      </c>
      <c r="G7" s="50"/>
      <c r="H7" s="51"/>
      <c r="I7" s="51"/>
      <c r="J7" s="51"/>
      <c r="K7" s="51"/>
      <c r="L7" s="51">
        <v>0</v>
      </c>
      <c r="M7" s="51">
        <v>0</v>
      </c>
      <c r="N7" s="51">
        <v>0</v>
      </c>
      <c r="O7" s="51">
        <v>0</v>
      </c>
      <c r="P7" s="51">
        <v>0</v>
      </c>
      <c r="Q7" s="51">
        <v>0</v>
      </c>
      <c r="R7" s="51">
        <v>3744.8</v>
      </c>
      <c r="S7" s="51">
        <v>0</v>
      </c>
      <c r="T7" s="51">
        <v>2285.4699999999998</v>
      </c>
      <c r="U7" s="51">
        <v>0</v>
      </c>
      <c r="V7" s="51">
        <v>3115.61</v>
      </c>
      <c r="W7" s="51">
        <v>260</v>
      </c>
      <c r="X7" s="51"/>
      <c r="Y7" s="51">
        <f t="shared" si="0"/>
        <v>9405.8799999999992</v>
      </c>
      <c r="Z7" s="51">
        <v>9000</v>
      </c>
      <c r="AA7" s="51">
        <v>9600</v>
      </c>
      <c r="AB7" s="62" t="s">
        <v>261</v>
      </c>
    </row>
    <row r="8" spans="1:28" x14ac:dyDescent="0.3">
      <c r="A8" s="50"/>
      <c r="B8" s="50"/>
      <c r="C8" s="50"/>
      <c r="D8" s="50"/>
      <c r="E8" s="50"/>
      <c r="F8" s="50" t="s">
        <v>81</v>
      </c>
      <c r="G8" s="50"/>
      <c r="H8" s="51"/>
      <c r="I8" s="51"/>
      <c r="J8" s="51"/>
      <c r="K8" s="51"/>
      <c r="L8" s="51">
        <v>0</v>
      </c>
      <c r="M8" s="51">
        <v>0</v>
      </c>
      <c r="N8" s="51">
        <v>0</v>
      </c>
      <c r="O8" s="51">
        <v>0</v>
      </c>
      <c r="P8" s="51">
        <v>0</v>
      </c>
      <c r="Q8" s="51">
        <v>0</v>
      </c>
      <c r="R8" s="51">
        <v>3829.4</v>
      </c>
      <c r="S8" s="51">
        <v>0</v>
      </c>
      <c r="T8" s="51">
        <v>644.45000000000005</v>
      </c>
      <c r="U8" s="51">
        <v>0</v>
      </c>
      <c r="V8" s="51">
        <v>0</v>
      </c>
      <c r="W8" s="51">
        <v>2014.63</v>
      </c>
      <c r="X8" s="51"/>
      <c r="Y8" s="51">
        <f t="shared" si="0"/>
        <v>6488.48</v>
      </c>
      <c r="Z8" s="51">
        <v>3500</v>
      </c>
      <c r="AA8" s="51">
        <v>4500</v>
      </c>
      <c r="AB8" s="62" t="s">
        <v>261</v>
      </c>
    </row>
    <row r="9" spans="1:28" x14ac:dyDescent="0.3">
      <c r="A9" s="50"/>
      <c r="B9" s="50"/>
      <c r="C9" s="50"/>
      <c r="D9" s="50"/>
      <c r="E9" s="50"/>
      <c r="F9" s="50" t="s">
        <v>82</v>
      </c>
      <c r="G9" s="50"/>
      <c r="H9" s="51"/>
      <c r="I9" s="51"/>
      <c r="J9" s="51"/>
      <c r="K9" s="51"/>
      <c r="L9" s="51">
        <v>0</v>
      </c>
      <c r="M9" s="51">
        <v>0</v>
      </c>
      <c r="N9" s="51">
        <v>0</v>
      </c>
      <c r="O9" s="51">
        <v>4889.55</v>
      </c>
      <c r="P9" s="51">
        <v>0</v>
      </c>
      <c r="Q9" s="51">
        <v>0</v>
      </c>
      <c r="R9" s="51">
        <v>0</v>
      </c>
      <c r="S9" s="51">
        <v>0</v>
      </c>
      <c r="T9" s="51">
        <v>0</v>
      </c>
      <c r="U9" s="51">
        <v>0</v>
      </c>
      <c r="V9" s="51">
        <v>0</v>
      </c>
      <c r="W9" s="51">
        <v>-1639</v>
      </c>
      <c r="X9" s="51"/>
      <c r="Y9" s="51">
        <f t="shared" si="0"/>
        <v>3250.55</v>
      </c>
      <c r="Z9" s="51">
        <v>10000</v>
      </c>
      <c r="AA9" s="51">
        <v>10000</v>
      </c>
      <c r="AB9" s="62"/>
    </row>
    <row r="10" spans="1:28" x14ac:dyDescent="0.3">
      <c r="A10" s="50"/>
      <c r="B10" s="50"/>
      <c r="C10" s="50"/>
      <c r="D10" s="50"/>
      <c r="E10" s="50"/>
      <c r="F10" s="50" t="s">
        <v>83</v>
      </c>
      <c r="G10" s="50"/>
      <c r="H10" s="51"/>
      <c r="I10" s="51"/>
      <c r="J10" s="51"/>
      <c r="K10" s="51"/>
      <c r="L10" s="51">
        <v>0</v>
      </c>
      <c r="M10" s="51">
        <v>0</v>
      </c>
      <c r="N10" s="51">
        <v>0</v>
      </c>
      <c r="O10" s="51">
        <v>0</v>
      </c>
      <c r="P10" s="51">
        <v>0</v>
      </c>
      <c r="Q10" s="51">
        <v>0</v>
      </c>
      <c r="R10" s="51">
        <v>43513.8</v>
      </c>
      <c r="S10" s="51">
        <v>0</v>
      </c>
      <c r="T10" s="51">
        <v>0</v>
      </c>
      <c r="U10" s="51">
        <v>0</v>
      </c>
      <c r="V10" s="51">
        <v>0</v>
      </c>
      <c r="W10" s="51">
        <v>41834.04</v>
      </c>
      <c r="X10" s="51"/>
      <c r="Y10" s="51">
        <f t="shared" si="0"/>
        <v>85347.839999999997</v>
      </c>
      <c r="Z10" s="51">
        <v>40000</v>
      </c>
      <c r="AA10" s="51">
        <v>40000</v>
      </c>
      <c r="AB10" s="62"/>
    </row>
    <row r="11" spans="1:28" x14ac:dyDescent="0.3">
      <c r="A11" s="50"/>
      <c r="B11" s="50"/>
      <c r="C11" s="50"/>
      <c r="D11" s="50"/>
      <c r="E11" s="50"/>
      <c r="F11" s="50" t="s">
        <v>84</v>
      </c>
      <c r="G11" s="50"/>
      <c r="H11" s="51"/>
      <c r="I11" s="51"/>
      <c r="J11" s="51"/>
      <c r="K11" s="51"/>
      <c r="L11" s="51">
        <v>0</v>
      </c>
      <c r="M11" s="51">
        <v>0</v>
      </c>
      <c r="N11" s="51">
        <v>0</v>
      </c>
      <c r="O11" s="51">
        <v>0</v>
      </c>
      <c r="P11" s="51">
        <v>0</v>
      </c>
      <c r="Q11" s="51">
        <v>0</v>
      </c>
      <c r="R11" s="51">
        <v>0</v>
      </c>
      <c r="S11" s="51">
        <v>0</v>
      </c>
      <c r="T11" s="51">
        <v>0</v>
      </c>
      <c r="U11" s="51">
        <v>0</v>
      </c>
      <c r="V11" s="51">
        <v>2208.9</v>
      </c>
      <c r="W11" s="51">
        <v>946.84</v>
      </c>
      <c r="X11" s="51"/>
      <c r="Y11" s="51">
        <f t="shared" si="0"/>
        <v>3155.74</v>
      </c>
      <c r="Z11" s="51">
        <v>7000</v>
      </c>
      <c r="AA11" s="51">
        <v>4000</v>
      </c>
      <c r="AB11" s="62"/>
    </row>
    <row r="12" spans="1:28" x14ac:dyDescent="0.3">
      <c r="A12" s="50"/>
      <c r="B12" s="50"/>
      <c r="C12" s="50"/>
      <c r="D12" s="50"/>
      <c r="E12" s="50"/>
      <c r="F12" s="50" t="s">
        <v>85</v>
      </c>
      <c r="G12" s="50"/>
      <c r="H12" s="51"/>
      <c r="I12" s="51"/>
      <c r="J12" s="51"/>
      <c r="K12" s="51"/>
      <c r="L12" s="51">
        <v>0</v>
      </c>
      <c r="M12" s="51">
        <v>0</v>
      </c>
      <c r="N12" s="51">
        <v>0</v>
      </c>
      <c r="O12" s="51">
        <v>0</v>
      </c>
      <c r="P12" s="51">
        <v>0</v>
      </c>
      <c r="Q12" s="51">
        <v>0</v>
      </c>
      <c r="R12" s="51">
        <v>5671.54</v>
      </c>
      <c r="S12" s="51">
        <v>0</v>
      </c>
      <c r="T12" s="51">
        <v>0</v>
      </c>
      <c r="U12" s="51">
        <v>0</v>
      </c>
      <c r="V12" s="51">
        <v>4670.6000000000004</v>
      </c>
      <c r="W12" s="51">
        <v>143</v>
      </c>
      <c r="X12" s="51"/>
      <c r="Y12" s="51">
        <f t="shared" si="0"/>
        <v>10485.14</v>
      </c>
      <c r="Z12" s="51">
        <v>10000</v>
      </c>
      <c r="AA12" s="51">
        <v>10500</v>
      </c>
      <c r="AB12" s="62"/>
    </row>
    <row r="13" spans="1:28" ht="15" thickBot="1" x14ac:dyDescent="0.35">
      <c r="A13" s="50"/>
      <c r="B13" s="50"/>
      <c r="C13" s="50"/>
      <c r="D13" s="50"/>
      <c r="E13" s="50"/>
      <c r="F13" s="50" t="s">
        <v>86</v>
      </c>
      <c r="G13" s="50"/>
      <c r="H13" s="52"/>
      <c r="I13" s="52"/>
      <c r="J13" s="52"/>
      <c r="K13" s="52"/>
      <c r="L13" s="52">
        <v>0</v>
      </c>
      <c r="M13" s="52">
        <v>0</v>
      </c>
      <c r="N13" s="52">
        <v>0</v>
      </c>
      <c r="O13" s="52">
        <v>0</v>
      </c>
      <c r="P13" s="52">
        <v>0</v>
      </c>
      <c r="Q13" s="52">
        <v>115.4</v>
      </c>
      <c r="R13" s="52">
        <v>0</v>
      </c>
      <c r="S13" s="52">
        <v>0</v>
      </c>
      <c r="T13" s="52">
        <v>0</v>
      </c>
      <c r="U13" s="52">
        <v>0</v>
      </c>
      <c r="V13" s="52">
        <v>0</v>
      </c>
      <c r="W13" s="52">
        <v>0</v>
      </c>
      <c r="X13" s="52"/>
      <c r="Y13" s="52">
        <f t="shared" si="0"/>
        <v>115.4</v>
      </c>
      <c r="Z13" s="52">
        <v>200</v>
      </c>
      <c r="AA13" s="52">
        <v>200</v>
      </c>
      <c r="AB13" s="63"/>
    </row>
    <row r="14" spans="1:28" x14ac:dyDescent="0.3">
      <c r="A14" s="50"/>
      <c r="B14" s="50"/>
      <c r="C14" s="50"/>
      <c r="D14" s="50"/>
      <c r="E14" s="50" t="s">
        <v>87</v>
      </c>
      <c r="F14" s="50"/>
      <c r="G14" s="50"/>
      <c r="H14" s="51"/>
      <c r="I14" s="51"/>
      <c r="J14" s="51"/>
      <c r="K14" s="51"/>
      <c r="L14" s="51">
        <f t="shared" ref="L14:W14" si="1">ROUND(SUM(L4:L13),5)</f>
        <v>-4000.33</v>
      </c>
      <c r="M14" s="51">
        <f t="shared" si="1"/>
        <v>0</v>
      </c>
      <c r="N14" s="51">
        <f t="shared" si="1"/>
        <v>0</v>
      </c>
      <c r="O14" s="51">
        <f t="shared" si="1"/>
        <v>30288.21</v>
      </c>
      <c r="P14" s="51">
        <f t="shared" si="1"/>
        <v>0</v>
      </c>
      <c r="Q14" s="51">
        <f t="shared" si="1"/>
        <v>199846.88</v>
      </c>
      <c r="R14" s="51">
        <f t="shared" si="1"/>
        <v>212947.13</v>
      </c>
      <c r="S14" s="51">
        <f t="shared" si="1"/>
        <v>3095.51</v>
      </c>
      <c r="T14" s="51">
        <f t="shared" si="1"/>
        <v>2929.92</v>
      </c>
      <c r="U14" s="51">
        <f t="shared" si="1"/>
        <v>66007.55</v>
      </c>
      <c r="V14" s="51">
        <f t="shared" si="1"/>
        <v>200776.27</v>
      </c>
      <c r="W14" s="51">
        <f t="shared" si="1"/>
        <v>75196.509999999995</v>
      </c>
      <c r="X14" s="51"/>
      <c r="Y14" s="51">
        <f t="shared" si="0"/>
        <v>787087.65</v>
      </c>
      <c r="Z14" s="51">
        <f>ROUND(SUM(Z4:Z13),5)</f>
        <v>720000</v>
      </c>
      <c r="AA14" s="51">
        <f>ROUND(SUM(AA4:AA13),5)</f>
        <v>766800</v>
      </c>
      <c r="AB14" s="62"/>
    </row>
    <row r="15" spans="1:28" x14ac:dyDescent="0.3">
      <c r="A15" s="50"/>
      <c r="B15" s="50"/>
      <c r="C15" s="50"/>
      <c r="D15" s="50"/>
      <c r="E15" s="50" t="s">
        <v>88</v>
      </c>
      <c r="F15" s="50"/>
      <c r="G15" s="50"/>
      <c r="H15" s="51"/>
      <c r="I15" s="51"/>
      <c r="J15" s="51"/>
      <c r="K15" s="51"/>
      <c r="L15" s="51"/>
      <c r="M15" s="51"/>
      <c r="N15" s="51"/>
      <c r="O15" s="51"/>
      <c r="P15" s="51"/>
      <c r="Q15" s="51"/>
      <c r="R15" s="51"/>
      <c r="S15" s="51"/>
      <c r="T15" s="51"/>
      <c r="U15" s="51"/>
      <c r="V15" s="51"/>
      <c r="W15" s="51"/>
      <c r="X15" s="51"/>
      <c r="Y15" s="51"/>
      <c r="Z15" s="51"/>
      <c r="AA15" s="51"/>
      <c r="AB15" s="62"/>
    </row>
    <row r="16" spans="1:28" x14ac:dyDescent="0.3">
      <c r="A16" s="50"/>
      <c r="B16" s="50"/>
      <c r="C16" s="50"/>
      <c r="D16" s="50"/>
      <c r="E16" s="50"/>
      <c r="F16" s="50" t="s">
        <v>89</v>
      </c>
      <c r="G16" s="50"/>
      <c r="H16" s="51"/>
      <c r="I16" s="51"/>
      <c r="J16" s="51"/>
      <c r="K16" s="51"/>
      <c r="L16" s="51">
        <v>603.74</v>
      </c>
      <c r="M16" s="51">
        <v>636.47</v>
      </c>
      <c r="N16" s="51">
        <v>550.29999999999995</v>
      </c>
      <c r="O16" s="51">
        <v>512.91999999999996</v>
      </c>
      <c r="P16" s="51">
        <v>505.03</v>
      </c>
      <c r="Q16" s="51">
        <v>452.33</v>
      </c>
      <c r="R16" s="51">
        <v>7314.37</v>
      </c>
      <c r="S16" s="51">
        <v>420.5</v>
      </c>
      <c r="T16" s="51">
        <v>378.15</v>
      </c>
      <c r="U16" s="51">
        <v>381.98</v>
      </c>
      <c r="V16" s="51">
        <v>954.87</v>
      </c>
      <c r="W16" s="51">
        <v>652.66</v>
      </c>
      <c r="X16" s="51"/>
      <c r="Y16" s="51">
        <f t="shared" ref="Y16:Y21" si="2">ROUND(SUM(H16:X16),5)</f>
        <v>13363.32</v>
      </c>
      <c r="Z16" s="51">
        <v>4000</v>
      </c>
      <c r="AA16" s="51">
        <v>10000</v>
      </c>
      <c r="AB16" s="62" t="s">
        <v>253</v>
      </c>
    </row>
    <row r="17" spans="1:28" x14ac:dyDescent="0.3">
      <c r="A17" s="50"/>
      <c r="B17" s="50"/>
      <c r="C17" s="50"/>
      <c r="D17" s="50"/>
      <c r="E17" s="50"/>
      <c r="F17" s="50" t="s">
        <v>90</v>
      </c>
      <c r="G17" s="50"/>
      <c r="H17" s="51"/>
      <c r="I17" s="51"/>
      <c r="J17" s="51"/>
      <c r="K17" s="51"/>
      <c r="L17" s="51">
        <v>4709.55</v>
      </c>
      <c r="M17" s="51">
        <v>9565.7900000000009</v>
      </c>
      <c r="N17" s="51">
        <v>-941.62</v>
      </c>
      <c r="O17" s="51">
        <v>8144.95</v>
      </c>
      <c r="P17" s="51">
        <v>6079.05</v>
      </c>
      <c r="Q17" s="51">
        <v>4930.87</v>
      </c>
      <c r="R17" s="51">
        <v>4937.05</v>
      </c>
      <c r="S17" s="51">
        <v>4807.21</v>
      </c>
      <c r="T17" s="51">
        <v>4995.72</v>
      </c>
      <c r="U17" s="51">
        <v>6212.36</v>
      </c>
      <c r="V17" s="51">
        <v>5047.13</v>
      </c>
      <c r="W17" s="51">
        <v>5522.27</v>
      </c>
      <c r="X17" s="51"/>
      <c r="Y17" s="51">
        <f t="shared" si="2"/>
        <v>64010.33</v>
      </c>
      <c r="Z17" s="51">
        <v>40000</v>
      </c>
      <c r="AA17" s="51">
        <v>50000</v>
      </c>
      <c r="AB17" s="62"/>
    </row>
    <row r="18" spans="1:28" x14ac:dyDescent="0.3">
      <c r="A18" s="50"/>
      <c r="B18" s="50"/>
      <c r="C18" s="50"/>
      <c r="D18" s="50"/>
      <c r="E18" s="50"/>
      <c r="F18" s="50" t="s">
        <v>91</v>
      </c>
      <c r="G18" s="50"/>
      <c r="H18" s="51"/>
      <c r="I18" s="51"/>
      <c r="J18" s="51"/>
      <c r="K18" s="51"/>
      <c r="L18" s="51">
        <v>0</v>
      </c>
      <c r="M18" s="51">
        <v>0</v>
      </c>
      <c r="N18" s="51">
        <v>2382.91</v>
      </c>
      <c r="O18" s="51">
        <v>164.98</v>
      </c>
      <c r="P18" s="51">
        <v>0</v>
      </c>
      <c r="Q18" s="51">
        <v>1779.4</v>
      </c>
      <c r="R18" s="51">
        <v>208.6</v>
      </c>
      <c r="S18" s="51">
        <v>0</v>
      </c>
      <c r="T18" s="51">
        <v>1194.3699999999999</v>
      </c>
      <c r="U18" s="51">
        <v>83.37</v>
      </c>
      <c r="V18" s="51">
        <v>0</v>
      </c>
      <c r="W18" s="51">
        <v>5126.62</v>
      </c>
      <c r="X18" s="51"/>
      <c r="Y18" s="51">
        <f t="shared" si="2"/>
        <v>10940.25</v>
      </c>
      <c r="Z18" s="51">
        <v>13000</v>
      </c>
      <c r="AA18" s="51">
        <v>10000</v>
      </c>
      <c r="AB18" s="62" t="s">
        <v>253</v>
      </c>
    </row>
    <row r="19" spans="1:28" x14ac:dyDescent="0.3">
      <c r="A19" s="50"/>
      <c r="B19" s="50"/>
      <c r="C19" s="50"/>
      <c r="D19" s="50"/>
      <c r="E19" s="50"/>
      <c r="F19" s="50" t="s">
        <v>92</v>
      </c>
      <c r="G19" s="50"/>
      <c r="H19" s="51"/>
      <c r="I19" s="51"/>
      <c r="J19" s="51"/>
      <c r="K19" s="51"/>
      <c r="L19" s="51">
        <v>-854</v>
      </c>
      <c r="M19" s="51">
        <v>0</v>
      </c>
      <c r="N19" s="51">
        <v>541.74</v>
      </c>
      <c r="O19" s="51">
        <v>38.130000000000003</v>
      </c>
      <c r="P19" s="51">
        <v>0</v>
      </c>
      <c r="Q19" s="51">
        <v>411.31</v>
      </c>
      <c r="R19" s="51">
        <v>53.48</v>
      </c>
      <c r="S19" s="51">
        <v>0</v>
      </c>
      <c r="T19" s="51">
        <v>306.22000000000003</v>
      </c>
      <c r="U19" s="51">
        <v>19.61</v>
      </c>
      <c r="V19" s="51">
        <v>0</v>
      </c>
      <c r="W19" s="51">
        <v>816.59</v>
      </c>
      <c r="X19" s="51"/>
      <c r="Y19" s="51">
        <f t="shared" si="2"/>
        <v>1333.08</v>
      </c>
      <c r="Z19" s="51">
        <v>3000</v>
      </c>
      <c r="AA19" s="51">
        <v>1000</v>
      </c>
      <c r="AB19" s="62" t="s">
        <v>253</v>
      </c>
    </row>
    <row r="20" spans="1:28" ht="15" thickBot="1" x14ac:dyDescent="0.35">
      <c r="A20" s="50"/>
      <c r="B20" s="50"/>
      <c r="C20" s="50"/>
      <c r="D20" s="50"/>
      <c r="E20" s="50"/>
      <c r="F20" s="50" t="s">
        <v>93</v>
      </c>
      <c r="G20" s="50"/>
      <c r="H20" s="52"/>
      <c r="I20" s="52"/>
      <c r="J20" s="52"/>
      <c r="K20" s="52"/>
      <c r="L20" s="52">
        <v>-126</v>
      </c>
      <c r="M20" s="52">
        <v>0</v>
      </c>
      <c r="N20" s="52">
        <v>3663.49</v>
      </c>
      <c r="O20" s="52">
        <v>240.94</v>
      </c>
      <c r="P20" s="52">
        <v>0</v>
      </c>
      <c r="Q20" s="52">
        <v>2598.63</v>
      </c>
      <c r="R20" s="52">
        <v>304.14999999999998</v>
      </c>
      <c r="S20" s="52">
        <v>0</v>
      </c>
      <c r="T20" s="52">
        <v>1741.43</v>
      </c>
      <c r="U20" s="52">
        <v>99.78</v>
      </c>
      <c r="V20" s="52">
        <v>0</v>
      </c>
      <c r="W20" s="52">
        <v>6128.28</v>
      </c>
      <c r="X20" s="52"/>
      <c r="Y20" s="52">
        <f t="shared" si="2"/>
        <v>14650.7</v>
      </c>
      <c r="Z20" s="52">
        <v>30000</v>
      </c>
      <c r="AA20" s="52">
        <v>20000</v>
      </c>
      <c r="AB20" s="63" t="s">
        <v>253</v>
      </c>
    </row>
    <row r="21" spans="1:28" x14ac:dyDescent="0.3">
      <c r="A21" s="50"/>
      <c r="B21" s="50"/>
      <c r="C21" s="50"/>
      <c r="D21" s="50"/>
      <c r="E21" s="50" t="s">
        <v>94</v>
      </c>
      <c r="F21" s="50"/>
      <c r="G21" s="50"/>
      <c r="H21" s="51"/>
      <c r="I21" s="51"/>
      <c r="J21" s="51"/>
      <c r="K21" s="51"/>
      <c r="L21" s="51">
        <f t="shared" ref="L21:W21" si="3">ROUND(SUM(L15:L20),5)</f>
        <v>4333.29</v>
      </c>
      <c r="M21" s="51">
        <f t="shared" si="3"/>
        <v>10202.26</v>
      </c>
      <c r="N21" s="51">
        <f t="shared" si="3"/>
        <v>6196.82</v>
      </c>
      <c r="O21" s="51">
        <f t="shared" si="3"/>
        <v>9101.92</v>
      </c>
      <c r="P21" s="51">
        <f t="shared" si="3"/>
        <v>6584.08</v>
      </c>
      <c r="Q21" s="51">
        <f t="shared" si="3"/>
        <v>10172.540000000001</v>
      </c>
      <c r="R21" s="51">
        <f t="shared" si="3"/>
        <v>12817.65</v>
      </c>
      <c r="S21" s="51">
        <f t="shared" si="3"/>
        <v>5227.71</v>
      </c>
      <c r="T21" s="51">
        <f t="shared" si="3"/>
        <v>8615.89</v>
      </c>
      <c r="U21" s="51">
        <f t="shared" si="3"/>
        <v>6797.1</v>
      </c>
      <c r="V21" s="51">
        <f t="shared" si="3"/>
        <v>6002</v>
      </c>
      <c r="W21" s="51">
        <f t="shared" si="3"/>
        <v>18246.419999999998</v>
      </c>
      <c r="X21" s="51"/>
      <c r="Y21" s="51">
        <f t="shared" si="2"/>
        <v>104297.68</v>
      </c>
      <c r="Z21" s="51">
        <f>ROUND(SUM(Z15:Z20),5)</f>
        <v>90000</v>
      </c>
      <c r="AA21" s="51">
        <f>ROUND(SUM(AA15:AA20),5)</f>
        <v>91000</v>
      </c>
      <c r="AB21" s="62"/>
    </row>
    <row r="22" spans="1:28" x14ac:dyDescent="0.3">
      <c r="A22" s="50"/>
      <c r="B22" s="50"/>
      <c r="C22" s="50"/>
      <c r="D22" s="50"/>
      <c r="E22" s="50" t="s">
        <v>95</v>
      </c>
      <c r="F22" s="50"/>
      <c r="G22" s="50"/>
      <c r="H22" s="51"/>
      <c r="I22" s="51"/>
      <c r="J22" s="51"/>
      <c r="K22" s="51"/>
      <c r="L22" s="51"/>
      <c r="M22" s="51"/>
      <c r="N22" s="51"/>
      <c r="O22" s="51"/>
      <c r="P22" s="51"/>
      <c r="Q22" s="51"/>
      <c r="R22" s="51"/>
      <c r="S22" s="51"/>
      <c r="T22" s="51"/>
      <c r="U22" s="51"/>
      <c r="V22" s="51"/>
      <c r="W22" s="51"/>
      <c r="X22" s="51"/>
      <c r="Y22" s="51"/>
      <c r="Z22" s="51"/>
      <c r="AA22" s="51"/>
      <c r="AB22" s="62"/>
    </row>
    <row r="23" spans="1:28" x14ac:dyDescent="0.3">
      <c r="A23" s="50"/>
      <c r="B23" s="50"/>
      <c r="C23" s="50"/>
      <c r="D23" s="50"/>
      <c r="E23" s="50"/>
      <c r="F23" s="50" t="s">
        <v>96</v>
      </c>
      <c r="G23" s="50"/>
      <c r="H23" s="51"/>
      <c r="I23" s="51"/>
      <c r="J23" s="51"/>
      <c r="K23" s="51"/>
      <c r="L23" s="51">
        <v>8225</v>
      </c>
      <c r="M23" s="51">
        <v>10866.67</v>
      </c>
      <c r="N23" s="51">
        <v>9500</v>
      </c>
      <c r="O23" s="51">
        <v>25066.67</v>
      </c>
      <c r="P23" s="51">
        <v>7800</v>
      </c>
      <c r="Q23" s="51">
        <v>20950</v>
      </c>
      <c r="R23" s="51">
        <v>19000</v>
      </c>
      <c r="S23" s="51">
        <v>24450</v>
      </c>
      <c r="T23" s="51">
        <v>22500</v>
      </c>
      <c r="U23" s="51">
        <v>12325</v>
      </c>
      <c r="V23" s="51">
        <v>5000</v>
      </c>
      <c r="W23" s="51">
        <v>10643</v>
      </c>
      <c r="X23" s="51"/>
      <c r="Y23" s="51">
        <f t="shared" ref="Y23:Y34" si="4">ROUND(SUM(H23:X23),5)</f>
        <v>176326.34</v>
      </c>
      <c r="Z23" s="51">
        <v>120000</v>
      </c>
      <c r="AA23" s="51">
        <v>165000</v>
      </c>
      <c r="AB23" s="62" t="s">
        <v>253</v>
      </c>
    </row>
    <row r="24" spans="1:28" x14ac:dyDescent="0.3">
      <c r="A24" s="50"/>
      <c r="B24" s="50"/>
      <c r="C24" s="50"/>
      <c r="D24" s="50"/>
      <c r="E24" s="50"/>
      <c r="F24" s="50" t="s">
        <v>97</v>
      </c>
      <c r="G24" s="50"/>
      <c r="H24" s="51"/>
      <c r="I24" s="51"/>
      <c r="J24" s="51"/>
      <c r="K24" s="51"/>
      <c r="L24" s="51">
        <v>1200</v>
      </c>
      <c r="M24" s="51">
        <v>1410</v>
      </c>
      <c r="N24" s="51">
        <v>1250</v>
      </c>
      <c r="O24" s="51">
        <v>2500</v>
      </c>
      <c r="P24" s="51">
        <v>500</v>
      </c>
      <c r="Q24" s="51">
        <v>2000</v>
      </c>
      <c r="R24" s="51">
        <v>1250</v>
      </c>
      <c r="S24" s="51">
        <v>1910</v>
      </c>
      <c r="T24" s="51">
        <v>2500</v>
      </c>
      <c r="U24" s="51">
        <v>1450</v>
      </c>
      <c r="V24" s="51">
        <v>1250</v>
      </c>
      <c r="W24" s="51">
        <v>750</v>
      </c>
      <c r="X24" s="51"/>
      <c r="Y24" s="51">
        <f t="shared" si="4"/>
        <v>17970</v>
      </c>
      <c r="Z24" s="51">
        <v>12000</v>
      </c>
      <c r="AA24" s="51">
        <v>18000</v>
      </c>
      <c r="AB24" s="62"/>
    </row>
    <row r="25" spans="1:28" x14ac:dyDescent="0.3">
      <c r="A25" s="50"/>
      <c r="B25" s="50"/>
      <c r="C25" s="50"/>
      <c r="D25" s="50"/>
      <c r="E25" s="50"/>
      <c r="F25" s="50" t="s">
        <v>235</v>
      </c>
      <c r="G25" s="50"/>
      <c r="H25" s="51"/>
      <c r="I25" s="51"/>
      <c r="J25" s="51"/>
      <c r="K25" s="51"/>
      <c r="L25" s="51">
        <v>0</v>
      </c>
      <c r="M25" s="51">
        <v>0</v>
      </c>
      <c r="N25" s="51">
        <v>0</v>
      </c>
      <c r="O25" s="51">
        <v>0</v>
      </c>
      <c r="P25" s="51">
        <v>0</v>
      </c>
      <c r="Q25" s="51">
        <v>450</v>
      </c>
      <c r="R25" s="51">
        <v>0</v>
      </c>
      <c r="S25" s="51">
        <v>450</v>
      </c>
      <c r="T25" s="51">
        <v>0</v>
      </c>
      <c r="U25" s="51">
        <v>225</v>
      </c>
      <c r="V25" s="51">
        <v>0</v>
      </c>
      <c r="W25" s="51">
        <v>0</v>
      </c>
      <c r="X25" s="51"/>
      <c r="Y25" s="51">
        <f t="shared" si="4"/>
        <v>1125</v>
      </c>
      <c r="Z25" s="51">
        <v>0</v>
      </c>
      <c r="AA25" s="51">
        <v>3000</v>
      </c>
      <c r="AB25" s="62"/>
    </row>
    <row r="26" spans="1:28" x14ac:dyDescent="0.3">
      <c r="A26" s="50"/>
      <c r="B26" s="50"/>
      <c r="C26" s="50"/>
      <c r="D26" s="50"/>
      <c r="E26" s="50"/>
      <c r="F26" s="50" t="s">
        <v>98</v>
      </c>
      <c r="G26" s="50"/>
      <c r="H26" s="51"/>
      <c r="I26" s="51"/>
      <c r="J26" s="51"/>
      <c r="K26" s="51"/>
      <c r="L26" s="51">
        <v>3650</v>
      </c>
      <c r="M26" s="51">
        <v>3250</v>
      </c>
      <c r="N26" s="51">
        <v>2800</v>
      </c>
      <c r="O26" s="51">
        <v>6100</v>
      </c>
      <c r="P26" s="51">
        <v>100</v>
      </c>
      <c r="Q26" s="51">
        <v>4900</v>
      </c>
      <c r="R26" s="51">
        <v>3500</v>
      </c>
      <c r="S26" s="51">
        <v>7650</v>
      </c>
      <c r="T26" s="51">
        <v>8000</v>
      </c>
      <c r="U26" s="51">
        <v>3700</v>
      </c>
      <c r="V26" s="51">
        <v>5150</v>
      </c>
      <c r="W26" s="51">
        <v>2550</v>
      </c>
      <c r="X26" s="51"/>
      <c r="Y26" s="51">
        <f t="shared" si="4"/>
        <v>51350</v>
      </c>
      <c r="Z26" s="51">
        <v>30000</v>
      </c>
      <c r="AA26" s="51">
        <v>47000</v>
      </c>
      <c r="AB26" s="62"/>
    </row>
    <row r="27" spans="1:28" x14ac:dyDescent="0.3">
      <c r="A27" s="50"/>
      <c r="B27" s="50"/>
      <c r="C27" s="50"/>
      <c r="D27" s="50"/>
      <c r="E27" s="50"/>
      <c r="F27" s="50" t="s">
        <v>99</v>
      </c>
      <c r="G27" s="50"/>
      <c r="H27" s="51"/>
      <c r="I27" s="51"/>
      <c r="J27" s="51"/>
      <c r="K27" s="51"/>
      <c r="L27" s="51">
        <v>2500</v>
      </c>
      <c r="M27" s="51">
        <v>6083.33</v>
      </c>
      <c r="N27" s="51">
        <v>16450</v>
      </c>
      <c r="O27" s="51">
        <v>17583.330000000002</v>
      </c>
      <c r="P27" s="51">
        <v>0</v>
      </c>
      <c r="Q27" s="51">
        <v>3050</v>
      </c>
      <c r="R27" s="51">
        <v>4000</v>
      </c>
      <c r="S27" s="51">
        <v>9050</v>
      </c>
      <c r="T27" s="51">
        <v>16650</v>
      </c>
      <c r="U27" s="51">
        <v>2675</v>
      </c>
      <c r="V27" s="51">
        <v>1725</v>
      </c>
      <c r="W27" s="51">
        <v>5357</v>
      </c>
      <c r="X27" s="51"/>
      <c r="Y27" s="51">
        <f t="shared" si="4"/>
        <v>85123.66</v>
      </c>
      <c r="Z27" s="51">
        <v>67000</v>
      </c>
      <c r="AA27" s="51">
        <v>70000</v>
      </c>
      <c r="AB27" s="62"/>
    </row>
    <row r="28" spans="1:28" x14ac:dyDescent="0.3">
      <c r="A28" s="50"/>
      <c r="B28" s="50"/>
      <c r="C28" s="50"/>
      <c r="D28" s="50"/>
      <c r="E28" s="50"/>
      <c r="F28" s="50" t="s">
        <v>100</v>
      </c>
      <c r="G28" s="50"/>
      <c r="H28" s="51"/>
      <c r="I28" s="51"/>
      <c r="J28" s="51"/>
      <c r="K28" s="51"/>
      <c r="L28" s="51">
        <v>1500</v>
      </c>
      <c r="M28" s="51">
        <v>0</v>
      </c>
      <c r="N28" s="51">
        <v>1600</v>
      </c>
      <c r="O28" s="51">
        <v>0</v>
      </c>
      <c r="P28" s="51">
        <v>3000</v>
      </c>
      <c r="Q28" s="51">
        <v>3100</v>
      </c>
      <c r="R28" s="51">
        <v>0</v>
      </c>
      <c r="S28" s="51">
        <v>3300</v>
      </c>
      <c r="T28" s="51">
        <v>1500</v>
      </c>
      <c r="U28" s="51">
        <v>3100</v>
      </c>
      <c r="V28" s="51">
        <v>0</v>
      </c>
      <c r="W28" s="51">
        <v>1500</v>
      </c>
      <c r="X28" s="51"/>
      <c r="Y28" s="51">
        <f t="shared" si="4"/>
        <v>18600</v>
      </c>
      <c r="Z28" s="51">
        <v>27000</v>
      </c>
      <c r="AA28" s="51">
        <v>17000</v>
      </c>
      <c r="AB28" s="62"/>
    </row>
    <row r="29" spans="1:28" x14ac:dyDescent="0.3">
      <c r="A29" s="50"/>
      <c r="B29" s="50"/>
      <c r="C29" s="50"/>
      <c r="D29" s="50"/>
      <c r="E29" s="50"/>
      <c r="F29" s="50" t="s">
        <v>201</v>
      </c>
      <c r="G29" s="50"/>
      <c r="H29" s="51"/>
      <c r="I29" s="51"/>
      <c r="J29" s="51"/>
      <c r="K29" s="51"/>
      <c r="L29" s="51">
        <v>0</v>
      </c>
      <c r="M29" s="51">
        <v>0</v>
      </c>
      <c r="N29" s="51">
        <v>0</v>
      </c>
      <c r="O29" s="51">
        <v>0</v>
      </c>
      <c r="P29" s="51">
        <v>300</v>
      </c>
      <c r="Q29" s="51">
        <v>0</v>
      </c>
      <c r="R29" s="51">
        <v>0</v>
      </c>
      <c r="S29" s="51">
        <v>0</v>
      </c>
      <c r="T29" s="51">
        <v>0</v>
      </c>
      <c r="U29" s="51">
        <v>0</v>
      </c>
      <c r="V29" s="51">
        <v>0</v>
      </c>
      <c r="W29" s="51">
        <v>0</v>
      </c>
      <c r="X29" s="51"/>
      <c r="Y29" s="51">
        <f t="shared" si="4"/>
        <v>300</v>
      </c>
      <c r="Z29" s="51">
        <v>300</v>
      </c>
      <c r="AA29" s="51">
        <v>300</v>
      </c>
      <c r="AB29" s="62"/>
    </row>
    <row r="30" spans="1:28" ht="21.6" x14ac:dyDescent="0.3">
      <c r="A30" s="50"/>
      <c r="B30" s="50"/>
      <c r="C30" s="50"/>
      <c r="D30" s="50"/>
      <c r="E30" s="50"/>
      <c r="F30" s="50" t="s">
        <v>236</v>
      </c>
      <c r="G30" s="50"/>
      <c r="H30" s="51"/>
      <c r="I30" s="51"/>
      <c r="J30" s="51"/>
      <c r="K30" s="51"/>
      <c r="L30" s="51">
        <v>0</v>
      </c>
      <c r="M30" s="51">
        <v>0</v>
      </c>
      <c r="N30" s="51">
        <v>0</v>
      </c>
      <c r="O30" s="51">
        <v>-500</v>
      </c>
      <c r="P30" s="51">
        <v>500</v>
      </c>
      <c r="Q30" s="51">
        <v>2000</v>
      </c>
      <c r="R30" s="51">
        <v>1500</v>
      </c>
      <c r="S30" s="51">
        <v>0</v>
      </c>
      <c r="T30" s="51">
        <v>0</v>
      </c>
      <c r="U30" s="51">
        <v>0</v>
      </c>
      <c r="V30" s="51">
        <v>0</v>
      </c>
      <c r="W30" s="51">
        <v>0</v>
      </c>
      <c r="X30" s="51"/>
      <c r="Y30" s="51">
        <f t="shared" si="4"/>
        <v>3500</v>
      </c>
      <c r="Z30" s="51">
        <v>0</v>
      </c>
      <c r="AA30" s="51">
        <v>6500</v>
      </c>
      <c r="AB30" s="62" t="s">
        <v>264</v>
      </c>
    </row>
    <row r="31" spans="1:28" x14ac:dyDescent="0.3">
      <c r="A31" s="50"/>
      <c r="B31" s="50"/>
      <c r="C31" s="50"/>
      <c r="D31" s="50"/>
      <c r="E31" s="50"/>
      <c r="F31" s="50" t="s">
        <v>101</v>
      </c>
      <c r="G31" s="50"/>
      <c r="H31" s="51"/>
      <c r="I31" s="51"/>
      <c r="J31" s="51"/>
      <c r="K31" s="51"/>
      <c r="L31" s="51">
        <v>1750</v>
      </c>
      <c r="M31" s="51">
        <v>950</v>
      </c>
      <c r="N31" s="51">
        <v>785</v>
      </c>
      <c r="O31" s="51">
        <v>1550</v>
      </c>
      <c r="P31" s="51">
        <v>500</v>
      </c>
      <c r="Q31" s="51">
        <v>1320</v>
      </c>
      <c r="R31" s="51">
        <v>1330</v>
      </c>
      <c r="S31" s="51">
        <v>4113.1499999999996</v>
      </c>
      <c r="T31" s="51">
        <v>2765</v>
      </c>
      <c r="U31" s="51">
        <v>985</v>
      </c>
      <c r="V31" s="51">
        <v>3010</v>
      </c>
      <c r="W31" s="51">
        <v>300</v>
      </c>
      <c r="X31" s="51"/>
      <c r="Y31" s="51">
        <f t="shared" si="4"/>
        <v>19358.150000000001</v>
      </c>
      <c r="Z31" s="51">
        <v>12000</v>
      </c>
      <c r="AA31" s="51">
        <v>16000</v>
      </c>
      <c r="AB31" s="62"/>
    </row>
    <row r="32" spans="1:28" ht="15" thickBot="1" x14ac:dyDescent="0.35">
      <c r="A32" s="50"/>
      <c r="B32" s="50"/>
      <c r="C32" s="50"/>
      <c r="D32" s="50"/>
      <c r="E32" s="50"/>
      <c r="F32" s="50" t="s">
        <v>102</v>
      </c>
      <c r="G32" s="50"/>
      <c r="H32" s="51"/>
      <c r="I32" s="51"/>
      <c r="J32" s="51"/>
      <c r="K32" s="51"/>
      <c r="L32" s="51">
        <v>0</v>
      </c>
      <c r="M32" s="51">
        <v>0</v>
      </c>
      <c r="N32" s="51">
        <v>0</v>
      </c>
      <c r="O32" s="51">
        <v>0</v>
      </c>
      <c r="P32" s="51">
        <v>0</v>
      </c>
      <c r="Q32" s="51">
        <v>0</v>
      </c>
      <c r="R32" s="51">
        <v>0</v>
      </c>
      <c r="S32" s="51">
        <v>0</v>
      </c>
      <c r="T32" s="51">
        <v>0</v>
      </c>
      <c r="U32" s="51">
        <v>0</v>
      </c>
      <c r="V32" s="51">
        <v>25</v>
      </c>
      <c r="W32" s="51">
        <v>145.41999999999999</v>
      </c>
      <c r="X32" s="51"/>
      <c r="Y32" s="51">
        <f t="shared" si="4"/>
        <v>170.42</v>
      </c>
      <c r="Z32" s="51">
        <v>500</v>
      </c>
      <c r="AA32" s="51">
        <v>400</v>
      </c>
      <c r="AB32" s="62"/>
    </row>
    <row r="33" spans="1:28" ht="15" thickBot="1" x14ac:dyDescent="0.35">
      <c r="A33" s="50"/>
      <c r="B33" s="50"/>
      <c r="C33" s="50"/>
      <c r="D33" s="50"/>
      <c r="E33" s="50" t="s">
        <v>103</v>
      </c>
      <c r="F33" s="50"/>
      <c r="G33" s="50"/>
      <c r="H33" s="53"/>
      <c r="I33" s="53"/>
      <c r="J33" s="53"/>
      <c r="K33" s="53"/>
      <c r="L33" s="53">
        <f t="shared" ref="L33:W33" si="5">ROUND(SUM(L22:L32),5)</f>
        <v>18825</v>
      </c>
      <c r="M33" s="53">
        <f t="shared" si="5"/>
        <v>22560</v>
      </c>
      <c r="N33" s="53">
        <f t="shared" si="5"/>
        <v>32385</v>
      </c>
      <c r="O33" s="53">
        <f t="shared" si="5"/>
        <v>52300</v>
      </c>
      <c r="P33" s="53">
        <f t="shared" si="5"/>
        <v>12700</v>
      </c>
      <c r="Q33" s="53">
        <f t="shared" si="5"/>
        <v>37770</v>
      </c>
      <c r="R33" s="53">
        <f t="shared" si="5"/>
        <v>30580</v>
      </c>
      <c r="S33" s="53">
        <f t="shared" si="5"/>
        <v>50923.15</v>
      </c>
      <c r="T33" s="53">
        <f t="shared" si="5"/>
        <v>53915</v>
      </c>
      <c r="U33" s="53">
        <f t="shared" si="5"/>
        <v>24460</v>
      </c>
      <c r="V33" s="53">
        <f t="shared" si="5"/>
        <v>16160</v>
      </c>
      <c r="W33" s="53">
        <f t="shared" si="5"/>
        <v>21245.42</v>
      </c>
      <c r="X33" s="53"/>
      <c r="Y33" s="53">
        <f t="shared" si="4"/>
        <v>373823.57</v>
      </c>
      <c r="Z33" s="53">
        <f>ROUND(SUM(Z22:Z32),5)</f>
        <v>268800</v>
      </c>
      <c r="AA33" s="53">
        <f>ROUND(SUM(AA22:AA32),5)</f>
        <v>343200</v>
      </c>
      <c r="AB33" s="64"/>
    </row>
    <row r="34" spans="1:28" x14ac:dyDescent="0.3">
      <c r="A34" s="50"/>
      <c r="B34" s="50"/>
      <c r="C34" s="50"/>
      <c r="D34" s="50" t="s">
        <v>6</v>
      </c>
      <c r="E34" s="50"/>
      <c r="F34" s="50"/>
      <c r="G34" s="50"/>
      <c r="H34" s="51"/>
      <c r="I34" s="51"/>
      <c r="J34" s="51"/>
      <c r="K34" s="51"/>
      <c r="L34" s="51">
        <f t="shared" ref="L34:W34" si="6">ROUND(L3+L14+L21+L33,5)</f>
        <v>19157.96</v>
      </c>
      <c r="M34" s="51">
        <f t="shared" si="6"/>
        <v>32762.26</v>
      </c>
      <c r="N34" s="51">
        <f t="shared" si="6"/>
        <v>38581.82</v>
      </c>
      <c r="O34" s="51">
        <f t="shared" si="6"/>
        <v>91690.13</v>
      </c>
      <c r="P34" s="51">
        <f t="shared" si="6"/>
        <v>19284.080000000002</v>
      </c>
      <c r="Q34" s="51">
        <f t="shared" si="6"/>
        <v>247789.42</v>
      </c>
      <c r="R34" s="51">
        <f t="shared" si="6"/>
        <v>256344.78</v>
      </c>
      <c r="S34" s="51">
        <f t="shared" si="6"/>
        <v>59246.37</v>
      </c>
      <c r="T34" s="51">
        <f t="shared" si="6"/>
        <v>65460.81</v>
      </c>
      <c r="U34" s="51">
        <f t="shared" si="6"/>
        <v>97264.65</v>
      </c>
      <c r="V34" s="51">
        <f t="shared" si="6"/>
        <v>222938.27</v>
      </c>
      <c r="W34" s="51">
        <f t="shared" si="6"/>
        <v>114688.35</v>
      </c>
      <c r="X34" s="51"/>
      <c r="Y34" s="51">
        <f t="shared" si="4"/>
        <v>1265208.8999999999</v>
      </c>
      <c r="Z34" s="51">
        <f>ROUND(Z3+Z14+Z21+Z33,5)</f>
        <v>1078800</v>
      </c>
      <c r="AA34" s="51">
        <f>ROUND(AA3+AA14+AA21+AA33,5)</f>
        <v>1201000</v>
      </c>
      <c r="AB34" s="62"/>
    </row>
    <row r="35" spans="1:28" hidden="1" x14ac:dyDescent="0.3">
      <c r="A35" s="50"/>
      <c r="B35" s="50"/>
      <c r="C35" s="50"/>
      <c r="D35" s="50" t="s">
        <v>104</v>
      </c>
      <c r="E35" s="50"/>
      <c r="F35" s="50"/>
      <c r="G35" s="50"/>
      <c r="H35" s="51"/>
      <c r="I35" s="51"/>
      <c r="J35" s="51"/>
      <c r="K35" s="51"/>
      <c r="L35" s="51"/>
      <c r="M35" s="51"/>
      <c r="N35" s="51"/>
      <c r="O35" s="51"/>
      <c r="P35" s="51"/>
      <c r="Q35" s="51"/>
      <c r="R35" s="51"/>
      <c r="S35" s="51"/>
      <c r="T35" s="51"/>
      <c r="U35" s="51"/>
      <c r="V35" s="51"/>
      <c r="W35" s="51"/>
      <c r="X35" s="51"/>
      <c r="Y35" s="51"/>
      <c r="Z35" s="51"/>
      <c r="AA35" s="51"/>
      <c r="AB35" s="62"/>
    </row>
    <row r="36" spans="1:28" hidden="1" x14ac:dyDescent="0.3">
      <c r="A36" s="50"/>
      <c r="B36" s="50"/>
      <c r="C36" s="50"/>
      <c r="D36" s="50"/>
      <c r="E36" s="50" t="s">
        <v>105</v>
      </c>
      <c r="F36" s="50"/>
      <c r="G36" s="50"/>
      <c r="H36" s="51"/>
      <c r="I36" s="51"/>
      <c r="J36" s="51"/>
      <c r="K36" s="51"/>
      <c r="L36" s="51">
        <v>0</v>
      </c>
      <c r="M36" s="51">
        <v>0</v>
      </c>
      <c r="N36" s="51">
        <v>0</v>
      </c>
      <c r="O36" s="51">
        <v>0</v>
      </c>
      <c r="P36" s="51">
        <v>0</v>
      </c>
      <c r="Q36" s="51">
        <v>0</v>
      </c>
      <c r="R36" s="51">
        <v>0</v>
      </c>
      <c r="S36" s="51">
        <v>0</v>
      </c>
      <c r="T36" s="51">
        <v>0</v>
      </c>
      <c r="U36" s="51">
        <v>0</v>
      </c>
      <c r="V36" s="51">
        <v>0</v>
      </c>
      <c r="W36" s="51">
        <v>0</v>
      </c>
      <c r="X36" s="51"/>
      <c r="Y36" s="51">
        <f>ROUND(SUM(H36:X36),5)</f>
        <v>0</v>
      </c>
      <c r="Z36" s="51">
        <v>0</v>
      </c>
      <c r="AA36" s="51">
        <v>0</v>
      </c>
      <c r="AB36" s="62"/>
    </row>
    <row r="37" spans="1:28" ht="15" hidden="1" thickBot="1" x14ac:dyDescent="0.35">
      <c r="A37" s="50"/>
      <c r="B37" s="50"/>
      <c r="C37" s="50"/>
      <c r="D37" s="50" t="s">
        <v>106</v>
      </c>
      <c r="E37" s="50"/>
      <c r="F37" s="50"/>
      <c r="G37" s="50"/>
      <c r="H37" s="53"/>
      <c r="I37" s="53"/>
      <c r="J37" s="53"/>
      <c r="K37" s="53"/>
      <c r="L37" s="53">
        <f t="shared" ref="L37:W37" si="7">ROUND(SUM(L35:L36),5)</f>
        <v>0</v>
      </c>
      <c r="M37" s="53">
        <f t="shared" si="7"/>
        <v>0</v>
      </c>
      <c r="N37" s="53">
        <f t="shared" si="7"/>
        <v>0</v>
      </c>
      <c r="O37" s="53">
        <f t="shared" si="7"/>
        <v>0</v>
      </c>
      <c r="P37" s="53">
        <f t="shared" si="7"/>
        <v>0</v>
      </c>
      <c r="Q37" s="53">
        <f t="shared" si="7"/>
        <v>0</v>
      </c>
      <c r="R37" s="53">
        <f t="shared" si="7"/>
        <v>0</v>
      </c>
      <c r="S37" s="53">
        <f t="shared" si="7"/>
        <v>0</v>
      </c>
      <c r="T37" s="53">
        <f t="shared" si="7"/>
        <v>0</v>
      </c>
      <c r="U37" s="53">
        <f t="shared" si="7"/>
        <v>0</v>
      </c>
      <c r="V37" s="53">
        <f t="shared" si="7"/>
        <v>0</v>
      </c>
      <c r="W37" s="53">
        <f t="shared" si="7"/>
        <v>0</v>
      </c>
      <c r="X37" s="53"/>
      <c r="Y37" s="53">
        <f>ROUND(SUM(H37:X37),5)</f>
        <v>0</v>
      </c>
      <c r="Z37" s="53">
        <f>ROUND(SUM(Z35:Z36),5)</f>
        <v>0</v>
      </c>
      <c r="AA37" s="53">
        <f>ROUND(SUM(AA35:AA36),5)</f>
        <v>0</v>
      </c>
      <c r="AB37" s="64"/>
    </row>
    <row r="38" spans="1:28" hidden="1" x14ac:dyDescent="0.3">
      <c r="A38" s="50"/>
      <c r="B38" s="50"/>
      <c r="C38" s="50" t="s">
        <v>107</v>
      </c>
      <c r="D38" s="50"/>
      <c r="E38" s="50"/>
      <c r="F38" s="50"/>
      <c r="G38" s="50"/>
      <c r="H38" s="51"/>
      <c r="I38" s="51"/>
      <c r="J38" s="51"/>
      <c r="K38" s="51"/>
      <c r="L38" s="51">
        <f t="shared" ref="L38:W38" si="8">ROUND(L34-L37,5)</f>
        <v>19157.96</v>
      </c>
      <c r="M38" s="51">
        <f t="shared" si="8"/>
        <v>32762.26</v>
      </c>
      <c r="N38" s="51">
        <f t="shared" si="8"/>
        <v>38581.82</v>
      </c>
      <c r="O38" s="51">
        <f t="shared" si="8"/>
        <v>91690.13</v>
      </c>
      <c r="P38" s="51">
        <f t="shared" si="8"/>
        <v>19284.080000000002</v>
      </c>
      <c r="Q38" s="51">
        <f t="shared" si="8"/>
        <v>247789.42</v>
      </c>
      <c r="R38" s="51">
        <f t="shared" si="8"/>
        <v>256344.78</v>
      </c>
      <c r="S38" s="51">
        <f t="shared" si="8"/>
        <v>59246.37</v>
      </c>
      <c r="T38" s="51">
        <f t="shared" si="8"/>
        <v>65460.81</v>
      </c>
      <c r="U38" s="51">
        <f t="shared" si="8"/>
        <v>97264.65</v>
      </c>
      <c r="V38" s="51">
        <f t="shared" si="8"/>
        <v>222938.27</v>
      </c>
      <c r="W38" s="51">
        <f t="shared" si="8"/>
        <v>114688.35</v>
      </c>
      <c r="X38" s="51"/>
      <c r="Y38" s="51">
        <f>ROUND(SUM(H38:X38),5)</f>
        <v>1265208.8999999999</v>
      </c>
      <c r="Z38" s="51">
        <f>ROUND(Z34-Z37,5)</f>
        <v>1078800</v>
      </c>
      <c r="AA38" s="51">
        <f>ROUND(AA34-AA37,5)</f>
        <v>1201000</v>
      </c>
      <c r="AB38" s="62"/>
    </row>
    <row r="39" spans="1:28" x14ac:dyDescent="0.3">
      <c r="A39" s="50"/>
      <c r="B39" s="50"/>
      <c r="C39" s="50"/>
      <c r="D39" s="50" t="s">
        <v>7</v>
      </c>
      <c r="E39" s="50"/>
      <c r="F39" s="50"/>
      <c r="G39" s="50"/>
      <c r="H39" s="51"/>
      <c r="I39" s="51"/>
      <c r="J39" s="51"/>
      <c r="K39" s="51"/>
      <c r="L39" s="51"/>
      <c r="M39" s="51"/>
      <c r="N39" s="51"/>
      <c r="O39" s="51"/>
      <c r="P39" s="51"/>
      <c r="Q39" s="51"/>
      <c r="R39" s="51"/>
      <c r="S39" s="51"/>
      <c r="T39" s="51"/>
      <c r="U39" s="51"/>
      <c r="V39" s="51"/>
      <c r="W39" s="51"/>
      <c r="X39" s="51"/>
      <c r="Y39" s="51"/>
      <c r="Z39" s="51"/>
      <c r="AA39" s="51"/>
      <c r="AB39" s="62"/>
    </row>
    <row r="40" spans="1:28" x14ac:dyDescent="0.3">
      <c r="A40" s="50"/>
      <c r="B40" s="50"/>
      <c r="C40" s="50"/>
      <c r="D40" s="50"/>
      <c r="E40" s="50" t="s">
        <v>108</v>
      </c>
      <c r="F40" s="50"/>
      <c r="G40" s="50"/>
      <c r="H40" s="51"/>
      <c r="I40" s="51"/>
      <c r="J40" s="51"/>
      <c r="K40" s="51"/>
      <c r="L40" s="51"/>
      <c r="M40" s="51"/>
      <c r="N40" s="51"/>
      <c r="O40" s="51"/>
      <c r="P40" s="51"/>
      <c r="Q40" s="51"/>
      <c r="R40" s="51"/>
      <c r="S40" s="51"/>
      <c r="T40" s="51"/>
      <c r="U40" s="51"/>
      <c r="V40" s="51"/>
      <c r="W40" s="51"/>
      <c r="X40" s="51"/>
      <c r="Y40" s="51"/>
      <c r="Z40" s="51"/>
      <c r="AA40" s="51"/>
      <c r="AB40" s="62"/>
    </row>
    <row r="41" spans="1:28" x14ac:dyDescent="0.3">
      <c r="A41" s="50"/>
      <c r="B41" s="50"/>
      <c r="C41" s="50"/>
      <c r="D41" s="50"/>
      <c r="E41" s="50"/>
      <c r="F41" s="50" t="s">
        <v>109</v>
      </c>
      <c r="G41" s="50"/>
      <c r="H41" s="51"/>
      <c r="I41" s="51"/>
      <c r="J41" s="51"/>
      <c r="K41" s="51"/>
      <c r="L41" s="51"/>
      <c r="M41" s="51"/>
      <c r="N41" s="51"/>
      <c r="O41" s="51"/>
      <c r="P41" s="51"/>
      <c r="Q41" s="51"/>
      <c r="R41" s="51"/>
      <c r="S41" s="51"/>
      <c r="T41" s="51"/>
      <c r="U41" s="51"/>
      <c r="V41" s="51"/>
      <c r="W41" s="51"/>
      <c r="X41" s="51"/>
      <c r="Y41" s="51"/>
      <c r="Z41" s="51"/>
      <c r="AA41" s="51"/>
      <c r="AB41" s="62"/>
    </row>
    <row r="42" spans="1:28" x14ac:dyDescent="0.3">
      <c r="A42" s="50"/>
      <c r="B42" s="50"/>
      <c r="C42" s="50"/>
      <c r="D42" s="50"/>
      <c r="E42" s="50"/>
      <c r="F42" s="50"/>
      <c r="G42" s="50" t="s">
        <v>110</v>
      </c>
      <c r="H42" s="51"/>
      <c r="I42" s="51"/>
      <c r="J42" s="51"/>
      <c r="K42" s="51"/>
      <c r="L42" s="51">
        <v>8942.48</v>
      </c>
      <c r="M42" s="51">
        <v>16476.650000000001</v>
      </c>
      <c r="N42" s="51">
        <v>17665.79</v>
      </c>
      <c r="O42" s="51">
        <v>27986.11</v>
      </c>
      <c r="P42" s="51">
        <v>14362.23</v>
      </c>
      <c r="Q42" s="51">
        <v>14423.56</v>
      </c>
      <c r="R42" s="51">
        <v>24698.48</v>
      </c>
      <c r="S42" s="51">
        <v>16746.79</v>
      </c>
      <c r="T42" s="51">
        <v>16868.52</v>
      </c>
      <c r="U42" s="51">
        <v>25401.13</v>
      </c>
      <c r="V42" s="51">
        <v>26898.32</v>
      </c>
      <c r="W42" s="51">
        <v>21343.49</v>
      </c>
      <c r="X42" s="51"/>
      <c r="Y42" s="51">
        <f t="shared" ref="Y42:Y47" si="9">ROUND(SUM(H42:X42),5)</f>
        <v>231813.55</v>
      </c>
      <c r="Z42" s="51">
        <v>235000</v>
      </c>
      <c r="AA42" s="51">
        <v>281000</v>
      </c>
      <c r="AB42" s="62" t="s">
        <v>210</v>
      </c>
    </row>
    <row r="43" spans="1:28" x14ac:dyDescent="0.3">
      <c r="A43" s="50"/>
      <c r="B43" s="50"/>
      <c r="C43" s="50"/>
      <c r="D43" s="50"/>
      <c r="E43" s="50"/>
      <c r="F43" s="50"/>
      <c r="G43" s="50" t="s">
        <v>216</v>
      </c>
      <c r="H43" s="51"/>
      <c r="I43" s="51"/>
      <c r="J43" s="51"/>
      <c r="K43" s="51"/>
      <c r="L43" s="51">
        <v>0</v>
      </c>
      <c r="M43" s="51">
        <v>0</v>
      </c>
      <c r="N43" s="51">
        <v>0</v>
      </c>
      <c r="O43" s="51">
        <v>0</v>
      </c>
      <c r="P43" s="51">
        <v>0</v>
      </c>
      <c r="Q43" s="51">
        <v>0</v>
      </c>
      <c r="R43" s="51">
        <v>0</v>
      </c>
      <c r="S43" s="51">
        <v>0</v>
      </c>
      <c r="T43" s="51">
        <v>0</v>
      </c>
      <c r="U43" s="51">
        <v>0</v>
      </c>
      <c r="V43" s="51">
        <v>0</v>
      </c>
      <c r="W43" s="51">
        <v>0</v>
      </c>
      <c r="X43" s="51"/>
      <c r="Y43" s="51">
        <f t="shared" si="9"/>
        <v>0</v>
      </c>
      <c r="Z43" s="51">
        <v>43680</v>
      </c>
      <c r="AA43" s="51">
        <v>43680</v>
      </c>
      <c r="AB43" s="62" t="s">
        <v>251</v>
      </c>
    </row>
    <row r="44" spans="1:28" x14ac:dyDescent="0.3">
      <c r="A44" s="50"/>
      <c r="B44" s="50"/>
      <c r="C44" s="50"/>
      <c r="D44" s="50"/>
      <c r="E44" s="50"/>
      <c r="F44" s="50"/>
      <c r="G44" s="50" t="s">
        <v>111</v>
      </c>
      <c r="H44" s="51"/>
      <c r="I44" s="51"/>
      <c r="J44" s="51"/>
      <c r="K44" s="51"/>
      <c r="L44" s="51">
        <v>0</v>
      </c>
      <c r="M44" s="51">
        <v>0</v>
      </c>
      <c r="N44" s="51">
        <v>0</v>
      </c>
      <c r="O44" s="51">
        <v>0</v>
      </c>
      <c r="P44" s="51">
        <v>0</v>
      </c>
      <c r="Q44" s="51">
        <v>3986.45</v>
      </c>
      <c r="R44" s="51">
        <v>0</v>
      </c>
      <c r="S44" s="51">
        <v>0</v>
      </c>
      <c r="T44" s="51">
        <v>0</v>
      </c>
      <c r="U44" s="51">
        <v>6572.5</v>
      </c>
      <c r="V44" s="51">
        <v>0</v>
      </c>
      <c r="W44" s="51">
        <v>0</v>
      </c>
      <c r="X44" s="51"/>
      <c r="Y44" s="51">
        <f t="shared" si="9"/>
        <v>10558.95</v>
      </c>
      <c r="Z44" s="51">
        <v>4500</v>
      </c>
      <c r="AA44" s="51">
        <v>5000</v>
      </c>
      <c r="AB44" s="62" t="s">
        <v>210</v>
      </c>
    </row>
    <row r="45" spans="1:28" x14ac:dyDescent="0.3">
      <c r="A45" s="50"/>
      <c r="B45" s="50"/>
      <c r="C45" s="50"/>
      <c r="D45" s="50"/>
      <c r="E45" s="50"/>
      <c r="F45" s="50"/>
      <c r="G45" s="50" t="s">
        <v>243</v>
      </c>
      <c r="H45" s="51"/>
      <c r="I45" s="51"/>
      <c r="J45" s="51"/>
      <c r="K45" s="51"/>
      <c r="L45" s="51">
        <v>0</v>
      </c>
      <c r="M45" s="51">
        <v>0</v>
      </c>
      <c r="N45" s="51">
        <v>0</v>
      </c>
      <c r="O45" s="51">
        <v>0</v>
      </c>
      <c r="P45" s="51">
        <v>0</v>
      </c>
      <c r="Q45" s="51">
        <v>0</v>
      </c>
      <c r="R45" s="51">
        <v>0</v>
      </c>
      <c r="S45" s="51">
        <v>0</v>
      </c>
      <c r="T45" s="51">
        <v>0</v>
      </c>
      <c r="U45" s="51">
        <v>0</v>
      </c>
      <c r="V45" s="51">
        <v>0</v>
      </c>
      <c r="W45" s="51">
        <v>0</v>
      </c>
      <c r="X45" s="51"/>
      <c r="Y45" s="51">
        <f t="shared" si="9"/>
        <v>0</v>
      </c>
      <c r="Z45" s="51">
        <v>5100</v>
      </c>
      <c r="AA45" s="51">
        <v>5500</v>
      </c>
      <c r="AB45" s="62" t="s">
        <v>210</v>
      </c>
    </row>
    <row r="46" spans="1:28" ht="15" thickBot="1" x14ac:dyDescent="0.35">
      <c r="A46" s="50"/>
      <c r="B46" s="50"/>
      <c r="C46" s="50"/>
      <c r="D46" s="50"/>
      <c r="E46" s="50"/>
      <c r="F46" s="50"/>
      <c r="G46" s="50" t="s">
        <v>112</v>
      </c>
      <c r="H46" s="52"/>
      <c r="I46" s="52"/>
      <c r="J46" s="52"/>
      <c r="K46" s="52"/>
      <c r="L46" s="52">
        <v>35.64</v>
      </c>
      <c r="M46" s="52">
        <v>35.64</v>
      </c>
      <c r="N46" s="52">
        <v>35.64</v>
      </c>
      <c r="O46" s="52">
        <v>35.64</v>
      </c>
      <c r="P46" s="52">
        <v>35.64</v>
      </c>
      <c r="Q46" s="52">
        <v>35.64</v>
      </c>
      <c r="R46" s="52">
        <v>35.64</v>
      </c>
      <c r="S46" s="52">
        <v>35.64</v>
      </c>
      <c r="T46" s="52">
        <v>35.64</v>
      </c>
      <c r="U46" s="52">
        <v>35.64</v>
      </c>
      <c r="V46" s="52">
        <v>35.64</v>
      </c>
      <c r="W46" s="52">
        <v>35.64</v>
      </c>
      <c r="X46" s="52"/>
      <c r="Y46" s="52">
        <f t="shared" si="9"/>
        <v>427.68</v>
      </c>
      <c r="Z46" s="52">
        <v>450</v>
      </c>
      <c r="AA46" s="52">
        <v>450</v>
      </c>
      <c r="AB46" s="63"/>
    </row>
    <row r="47" spans="1:28" x14ac:dyDescent="0.3">
      <c r="A47" s="50"/>
      <c r="B47" s="50"/>
      <c r="C47" s="50"/>
      <c r="D47" s="50"/>
      <c r="E47" s="50"/>
      <c r="F47" s="50" t="s">
        <v>113</v>
      </c>
      <c r="G47" s="50"/>
      <c r="H47" s="51"/>
      <c r="I47" s="51"/>
      <c r="J47" s="51"/>
      <c r="K47" s="51"/>
      <c r="L47" s="51">
        <f t="shared" ref="L47:W47" si="10">ROUND(SUM(L41:L46),5)</f>
        <v>8978.1200000000008</v>
      </c>
      <c r="M47" s="51">
        <f t="shared" si="10"/>
        <v>16512.29</v>
      </c>
      <c r="N47" s="51">
        <f t="shared" si="10"/>
        <v>17701.43</v>
      </c>
      <c r="O47" s="51">
        <f t="shared" si="10"/>
        <v>28021.75</v>
      </c>
      <c r="P47" s="51">
        <f t="shared" si="10"/>
        <v>14397.87</v>
      </c>
      <c r="Q47" s="51">
        <f t="shared" si="10"/>
        <v>18445.650000000001</v>
      </c>
      <c r="R47" s="51">
        <f t="shared" si="10"/>
        <v>24734.12</v>
      </c>
      <c r="S47" s="51">
        <f t="shared" si="10"/>
        <v>16782.43</v>
      </c>
      <c r="T47" s="51">
        <f t="shared" si="10"/>
        <v>16904.16</v>
      </c>
      <c r="U47" s="51">
        <f t="shared" si="10"/>
        <v>32009.27</v>
      </c>
      <c r="V47" s="51">
        <f t="shared" si="10"/>
        <v>26933.96</v>
      </c>
      <c r="W47" s="51">
        <f t="shared" si="10"/>
        <v>21379.13</v>
      </c>
      <c r="X47" s="51"/>
      <c r="Y47" s="51">
        <f t="shared" si="9"/>
        <v>242800.18</v>
      </c>
      <c r="Z47" s="51">
        <f>ROUND(SUM(Z41:Z46),5)</f>
        <v>288730</v>
      </c>
      <c r="AA47" s="51">
        <f>ROUND(SUM(AA41:AA46),5)</f>
        <v>335630</v>
      </c>
      <c r="AB47" s="62"/>
    </row>
    <row r="48" spans="1:28" x14ac:dyDescent="0.3">
      <c r="A48" s="50"/>
      <c r="B48" s="50"/>
      <c r="C48" s="50"/>
      <c r="D48" s="50"/>
      <c r="E48" s="50"/>
      <c r="F48" s="50" t="s">
        <v>114</v>
      </c>
      <c r="G48" s="50"/>
      <c r="H48" s="51"/>
      <c r="I48" s="51"/>
      <c r="J48" s="51"/>
      <c r="K48" s="51"/>
      <c r="L48" s="51"/>
      <c r="M48" s="51"/>
      <c r="N48" s="51"/>
      <c r="O48" s="51"/>
      <c r="P48" s="51"/>
      <c r="Q48" s="51"/>
      <c r="R48" s="51"/>
      <c r="S48" s="51"/>
      <c r="T48" s="51"/>
      <c r="U48" s="51"/>
      <c r="V48" s="51"/>
      <c r="W48" s="51"/>
      <c r="X48" s="51"/>
      <c r="Y48" s="51"/>
      <c r="Z48" s="51"/>
      <c r="AA48" s="51"/>
      <c r="AB48" s="62"/>
    </row>
    <row r="49" spans="1:28" x14ac:dyDescent="0.3">
      <c r="A49" s="50"/>
      <c r="B49" s="50"/>
      <c r="C49" s="50"/>
      <c r="D49" s="50"/>
      <c r="E49" s="50"/>
      <c r="F49" s="50"/>
      <c r="G49" s="50" t="s">
        <v>115</v>
      </c>
      <c r="H49" s="51"/>
      <c r="I49" s="51"/>
      <c r="J49" s="51"/>
      <c r="K49" s="51"/>
      <c r="L49" s="51">
        <v>1292.3</v>
      </c>
      <c r="M49" s="51">
        <v>1764.12</v>
      </c>
      <c r="N49" s="51">
        <v>589.02</v>
      </c>
      <c r="O49" s="51">
        <v>2195.9699999999998</v>
      </c>
      <c r="P49" s="51">
        <v>1217.4100000000001</v>
      </c>
      <c r="Q49" s="51">
        <v>1220.48</v>
      </c>
      <c r="R49" s="51">
        <v>1228.23</v>
      </c>
      <c r="S49" s="51">
        <v>1225.46</v>
      </c>
      <c r="T49" s="51">
        <v>1234.52</v>
      </c>
      <c r="U49" s="51">
        <v>1839.28</v>
      </c>
      <c r="V49" s="51">
        <v>1239.45</v>
      </c>
      <c r="W49" s="51">
        <v>1365.34</v>
      </c>
      <c r="X49" s="51"/>
      <c r="Y49" s="51">
        <f>ROUND(SUM(H49:X49),5)</f>
        <v>16411.580000000002</v>
      </c>
      <c r="Z49" s="51">
        <v>16100</v>
      </c>
      <c r="AA49" s="51">
        <v>21000</v>
      </c>
      <c r="AB49" s="62" t="s">
        <v>210</v>
      </c>
    </row>
    <row r="50" spans="1:28" ht="15" thickBot="1" x14ac:dyDescent="0.35">
      <c r="A50" s="50"/>
      <c r="B50" s="50"/>
      <c r="C50" s="50"/>
      <c r="D50" s="50"/>
      <c r="E50" s="50"/>
      <c r="F50" s="50"/>
      <c r="G50" s="50" t="s">
        <v>116</v>
      </c>
      <c r="H50" s="52"/>
      <c r="I50" s="52"/>
      <c r="J50" s="52"/>
      <c r="K50" s="52"/>
      <c r="L50" s="52">
        <v>126.98</v>
      </c>
      <c r="M50" s="52">
        <v>589.03</v>
      </c>
      <c r="N50" s="52">
        <v>-589.03</v>
      </c>
      <c r="O50" s="52">
        <v>0</v>
      </c>
      <c r="P50" s="52">
        <v>0</v>
      </c>
      <c r="Q50" s="52">
        <v>0</v>
      </c>
      <c r="R50" s="52">
        <v>0</v>
      </c>
      <c r="S50" s="52">
        <v>0</v>
      </c>
      <c r="T50" s="52">
        <v>0</v>
      </c>
      <c r="U50" s="52">
        <v>0</v>
      </c>
      <c r="V50" s="52">
        <v>0</v>
      </c>
      <c r="W50" s="52">
        <v>-126.98</v>
      </c>
      <c r="X50" s="52"/>
      <c r="Y50" s="52">
        <f>ROUND(SUM(H50:X50),5)</f>
        <v>0</v>
      </c>
      <c r="Z50" s="52">
        <v>0</v>
      </c>
      <c r="AA50" s="52">
        <v>0</v>
      </c>
      <c r="AB50" s="63"/>
    </row>
    <row r="51" spans="1:28" x14ac:dyDescent="0.3">
      <c r="A51" s="50"/>
      <c r="B51" s="50"/>
      <c r="C51" s="50"/>
      <c r="D51" s="50"/>
      <c r="E51" s="50"/>
      <c r="F51" s="50" t="s">
        <v>117</v>
      </c>
      <c r="G51" s="50"/>
      <c r="H51" s="51"/>
      <c r="I51" s="51"/>
      <c r="J51" s="51"/>
      <c r="K51" s="51"/>
      <c r="L51" s="51">
        <f t="shared" ref="L51:W51" si="11">ROUND(SUM(L48:L50),5)</f>
        <v>1419.28</v>
      </c>
      <c r="M51" s="51">
        <f t="shared" si="11"/>
        <v>2353.15</v>
      </c>
      <c r="N51" s="51">
        <f t="shared" si="11"/>
        <v>-0.01</v>
      </c>
      <c r="O51" s="51">
        <f t="shared" si="11"/>
        <v>2195.9699999999998</v>
      </c>
      <c r="P51" s="51">
        <f t="shared" si="11"/>
        <v>1217.4100000000001</v>
      </c>
      <c r="Q51" s="51">
        <f t="shared" si="11"/>
        <v>1220.48</v>
      </c>
      <c r="R51" s="51">
        <f t="shared" si="11"/>
        <v>1228.23</v>
      </c>
      <c r="S51" s="51">
        <f t="shared" si="11"/>
        <v>1225.46</v>
      </c>
      <c r="T51" s="51">
        <f t="shared" si="11"/>
        <v>1234.52</v>
      </c>
      <c r="U51" s="51">
        <f t="shared" si="11"/>
        <v>1839.28</v>
      </c>
      <c r="V51" s="51">
        <f t="shared" si="11"/>
        <v>1239.45</v>
      </c>
      <c r="W51" s="51">
        <f t="shared" si="11"/>
        <v>1238.3599999999999</v>
      </c>
      <c r="X51" s="51"/>
      <c r="Y51" s="51">
        <f>ROUND(SUM(H51:X51),5)</f>
        <v>16411.580000000002</v>
      </c>
      <c r="Z51" s="51">
        <f>ROUND(SUM(Z48:Z50),5)</f>
        <v>16100</v>
      </c>
      <c r="AA51" s="51">
        <f>ROUND(SUM(AA48:AA50),5)</f>
        <v>21000</v>
      </c>
      <c r="AB51" s="62"/>
    </row>
    <row r="52" spans="1:28" x14ac:dyDescent="0.3">
      <c r="A52" s="50"/>
      <c r="B52" s="50"/>
      <c r="C52" s="50"/>
      <c r="D52" s="50"/>
      <c r="E52" s="50"/>
      <c r="F52" s="50" t="s">
        <v>118</v>
      </c>
      <c r="G52" s="50"/>
      <c r="H52" s="51"/>
      <c r="I52" s="51"/>
      <c r="J52" s="51"/>
      <c r="K52" s="51"/>
      <c r="L52" s="51"/>
      <c r="M52" s="51"/>
      <c r="N52" s="51"/>
      <c r="O52" s="51"/>
      <c r="P52" s="51"/>
      <c r="Q52" s="51"/>
      <c r="R52" s="51"/>
      <c r="S52" s="51"/>
      <c r="T52" s="51"/>
      <c r="U52" s="51"/>
      <c r="V52" s="51"/>
      <c r="W52" s="51"/>
      <c r="X52" s="51"/>
      <c r="Y52" s="51"/>
      <c r="Z52" s="51"/>
      <c r="AA52" s="51"/>
      <c r="AB52" s="62"/>
    </row>
    <row r="53" spans="1:28" ht="21.6" x14ac:dyDescent="0.3">
      <c r="A53" s="50"/>
      <c r="B53" s="50"/>
      <c r="C53" s="50"/>
      <c r="D53" s="50"/>
      <c r="E53" s="50"/>
      <c r="F53" s="50"/>
      <c r="G53" s="50" t="s">
        <v>119</v>
      </c>
      <c r="H53" s="51"/>
      <c r="I53" s="51"/>
      <c r="J53" s="51"/>
      <c r="K53" s="51"/>
      <c r="L53" s="51">
        <v>559.08000000000004</v>
      </c>
      <c r="M53" s="51">
        <v>1068.06</v>
      </c>
      <c r="N53" s="51">
        <v>1141.78</v>
      </c>
      <c r="O53" s="51">
        <v>1828.14</v>
      </c>
      <c r="P53" s="51">
        <v>890.47</v>
      </c>
      <c r="Q53" s="51">
        <v>1187.93</v>
      </c>
      <c r="R53" s="51">
        <v>1531.32</v>
      </c>
      <c r="S53" s="51">
        <v>1084.8</v>
      </c>
      <c r="T53" s="51">
        <v>1092.3599999999999</v>
      </c>
      <c r="U53" s="51">
        <v>2075.37</v>
      </c>
      <c r="V53" s="51">
        <v>1667.7</v>
      </c>
      <c r="W53" s="51">
        <v>1411.65</v>
      </c>
      <c r="X53" s="51"/>
      <c r="Y53" s="51">
        <f>ROUND(SUM(H53:X53),5)</f>
        <v>15538.66</v>
      </c>
      <c r="Z53" s="51">
        <v>19000</v>
      </c>
      <c r="AA53" s="51">
        <f>ROUND((AA42+AA44+AA45+AA73)*0.062,0)</f>
        <v>18771</v>
      </c>
      <c r="AB53" s="62" t="s">
        <v>211</v>
      </c>
    </row>
    <row r="54" spans="1:28" ht="22.2" thickBot="1" x14ac:dyDescent="0.35">
      <c r="A54" s="50"/>
      <c r="B54" s="50"/>
      <c r="C54" s="50"/>
      <c r="D54" s="50"/>
      <c r="E54" s="50"/>
      <c r="F54" s="50"/>
      <c r="G54" s="50" t="s">
        <v>120</v>
      </c>
      <c r="H54" s="52"/>
      <c r="I54" s="52"/>
      <c r="J54" s="52"/>
      <c r="K54" s="52"/>
      <c r="L54" s="52">
        <v>130.76</v>
      </c>
      <c r="M54" s="52">
        <v>249.81</v>
      </c>
      <c r="N54" s="52">
        <v>267.06</v>
      </c>
      <c r="O54" s="52">
        <v>427.6</v>
      </c>
      <c r="P54" s="52">
        <v>208.26</v>
      </c>
      <c r="Q54" s="52">
        <v>277.83999999999997</v>
      </c>
      <c r="R54" s="52">
        <v>358.11</v>
      </c>
      <c r="S54" s="52">
        <v>253.72</v>
      </c>
      <c r="T54" s="52">
        <v>255.51</v>
      </c>
      <c r="U54" s="52">
        <v>485.42</v>
      </c>
      <c r="V54" s="52">
        <v>390.03</v>
      </c>
      <c r="W54" s="52">
        <v>330.2</v>
      </c>
      <c r="X54" s="52"/>
      <c r="Y54" s="52">
        <f>ROUND(SUM(H54:X54),5)</f>
        <v>3634.32</v>
      </c>
      <c r="Z54" s="52">
        <v>4000</v>
      </c>
      <c r="AA54" s="52">
        <f>ROUND((AA42+AA44+AA45+AA73)*0.0145,0)</f>
        <v>4390</v>
      </c>
      <c r="AB54" s="63" t="s">
        <v>211</v>
      </c>
    </row>
    <row r="55" spans="1:28" x14ac:dyDescent="0.3">
      <c r="A55" s="50"/>
      <c r="B55" s="50"/>
      <c r="C55" s="50"/>
      <c r="D55" s="50"/>
      <c r="E55" s="50"/>
      <c r="F55" s="50" t="s">
        <v>121</v>
      </c>
      <c r="G55" s="50"/>
      <c r="H55" s="51"/>
      <c r="I55" s="51"/>
      <c r="J55" s="51"/>
      <c r="K55" s="51"/>
      <c r="L55" s="51">
        <f t="shared" ref="L55:W55" si="12">ROUND(SUM(L52:L54),5)</f>
        <v>689.84</v>
      </c>
      <c r="M55" s="51">
        <f t="shared" si="12"/>
        <v>1317.87</v>
      </c>
      <c r="N55" s="51">
        <f t="shared" si="12"/>
        <v>1408.84</v>
      </c>
      <c r="O55" s="51">
        <f t="shared" si="12"/>
        <v>2255.7399999999998</v>
      </c>
      <c r="P55" s="51">
        <f t="shared" si="12"/>
        <v>1098.73</v>
      </c>
      <c r="Q55" s="51">
        <f t="shared" si="12"/>
        <v>1465.77</v>
      </c>
      <c r="R55" s="51">
        <f t="shared" si="12"/>
        <v>1889.43</v>
      </c>
      <c r="S55" s="51">
        <f t="shared" si="12"/>
        <v>1338.52</v>
      </c>
      <c r="T55" s="51">
        <f t="shared" si="12"/>
        <v>1347.87</v>
      </c>
      <c r="U55" s="51">
        <f t="shared" si="12"/>
        <v>2560.79</v>
      </c>
      <c r="V55" s="51">
        <f t="shared" si="12"/>
        <v>2057.73</v>
      </c>
      <c r="W55" s="51">
        <f t="shared" si="12"/>
        <v>1741.85</v>
      </c>
      <c r="X55" s="51"/>
      <c r="Y55" s="51">
        <f>ROUND(SUM(H55:X55),5)</f>
        <v>19172.98</v>
      </c>
      <c r="Z55" s="51">
        <f>ROUND(SUM(Z52:Z54),5)</f>
        <v>23000</v>
      </c>
      <c r="AA55" s="51">
        <f>ROUND(SUM(AA52:AA54),5)</f>
        <v>23161</v>
      </c>
      <c r="AB55" s="62"/>
    </row>
    <row r="56" spans="1:28" x14ac:dyDescent="0.3">
      <c r="A56" s="50"/>
      <c r="B56" s="50"/>
      <c r="C56" s="50"/>
      <c r="D56" s="50"/>
      <c r="E56" s="50"/>
      <c r="F56" s="50" t="s">
        <v>122</v>
      </c>
      <c r="G56" s="50"/>
      <c r="H56" s="51"/>
      <c r="I56" s="51"/>
      <c r="J56" s="51"/>
      <c r="K56" s="51"/>
      <c r="L56" s="51"/>
      <c r="M56" s="51"/>
      <c r="N56" s="51"/>
      <c r="O56" s="51"/>
      <c r="P56" s="51"/>
      <c r="Q56" s="51"/>
      <c r="R56" s="51"/>
      <c r="S56" s="51"/>
      <c r="T56" s="51"/>
      <c r="U56" s="51"/>
      <c r="V56" s="51"/>
      <c r="W56" s="51"/>
      <c r="X56" s="51"/>
      <c r="Y56" s="51"/>
      <c r="Z56" s="51"/>
      <c r="AA56" s="51"/>
      <c r="AB56" s="62"/>
    </row>
    <row r="57" spans="1:28" x14ac:dyDescent="0.3">
      <c r="A57" s="50"/>
      <c r="B57" s="50"/>
      <c r="C57" s="50"/>
      <c r="D57" s="50"/>
      <c r="E57" s="50"/>
      <c r="F57" s="50"/>
      <c r="G57" s="50" t="s">
        <v>123</v>
      </c>
      <c r="H57" s="51"/>
      <c r="I57" s="51"/>
      <c r="J57" s="51"/>
      <c r="K57" s="51"/>
      <c r="L57" s="51">
        <v>3878.65</v>
      </c>
      <c r="M57" s="51">
        <v>3212.66</v>
      </c>
      <c r="N57" s="51">
        <v>0</v>
      </c>
      <c r="O57" s="51">
        <v>3212.66</v>
      </c>
      <c r="P57" s="51">
        <v>3212.66</v>
      </c>
      <c r="Q57" s="51">
        <v>3212.66</v>
      </c>
      <c r="R57" s="51">
        <v>3254.09</v>
      </c>
      <c r="S57" s="51">
        <v>3254.09</v>
      </c>
      <c r="T57" s="51">
        <v>4596.99</v>
      </c>
      <c r="U57" s="51">
        <v>3925.54</v>
      </c>
      <c r="V57" s="51">
        <v>5212.17</v>
      </c>
      <c r="W57" s="51">
        <v>8800.1</v>
      </c>
      <c r="X57" s="51"/>
      <c r="Y57" s="51">
        <f>ROUND(SUM(H57:X57),5)</f>
        <v>45772.27</v>
      </c>
      <c r="Z57" s="51">
        <v>60000</v>
      </c>
      <c r="AA57" s="51">
        <v>60000</v>
      </c>
      <c r="AB57" s="62" t="s">
        <v>210</v>
      </c>
    </row>
    <row r="58" spans="1:28" x14ac:dyDescent="0.3">
      <c r="A58" s="50"/>
      <c r="B58" s="50"/>
      <c r="C58" s="50"/>
      <c r="D58" s="50"/>
      <c r="E58" s="50"/>
      <c r="F58" s="50"/>
      <c r="G58" s="50" t="s">
        <v>124</v>
      </c>
      <c r="H58" s="51"/>
      <c r="I58" s="51"/>
      <c r="J58" s="51"/>
      <c r="K58" s="51"/>
      <c r="L58" s="51">
        <v>46.72</v>
      </c>
      <c r="M58" s="51">
        <v>40.33</v>
      </c>
      <c r="N58" s="51">
        <v>40.33</v>
      </c>
      <c r="O58" s="51">
        <v>40.33</v>
      </c>
      <c r="P58" s="51">
        <v>40.33</v>
      </c>
      <c r="Q58" s="51">
        <v>40.33</v>
      </c>
      <c r="R58" s="51">
        <v>49.23</v>
      </c>
      <c r="S58" s="51">
        <v>0</v>
      </c>
      <c r="T58" s="51">
        <v>98.46</v>
      </c>
      <c r="U58" s="51">
        <v>49.23</v>
      </c>
      <c r="V58" s="51">
        <v>65.28</v>
      </c>
      <c r="W58" s="51">
        <v>112</v>
      </c>
      <c r="X58" s="51"/>
      <c r="Y58" s="51">
        <f>ROUND(SUM(H58:X58),5)</f>
        <v>622.57000000000005</v>
      </c>
      <c r="Z58" s="51">
        <v>850</v>
      </c>
      <c r="AA58" s="51">
        <v>1000</v>
      </c>
      <c r="AB58" s="62" t="s">
        <v>210</v>
      </c>
    </row>
    <row r="59" spans="1:28" ht="15" thickBot="1" x14ac:dyDescent="0.35">
      <c r="A59" s="50"/>
      <c r="B59" s="50"/>
      <c r="C59" s="50"/>
      <c r="D59" s="50"/>
      <c r="E59" s="50"/>
      <c r="F59" s="50"/>
      <c r="G59" s="50" t="s">
        <v>125</v>
      </c>
      <c r="H59" s="52"/>
      <c r="I59" s="52"/>
      <c r="J59" s="52"/>
      <c r="K59" s="52"/>
      <c r="L59" s="52">
        <v>332.36</v>
      </c>
      <c r="M59" s="52">
        <v>272.48</v>
      </c>
      <c r="N59" s="52">
        <v>272.48</v>
      </c>
      <c r="O59" s="52">
        <v>272.48</v>
      </c>
      <c r="P59" s="52">
        <v>272.48</v>
      </c>
      <c r="Q59" s="52">
        <v>272.48</v>
      </c>
      <c r="R59" s="52">
        <v>332.36</v>
      </c>
      <c r="S59" s="52">
        <v>0</v>
      </c>
      <c r="T59" s="52">
        <v>664.72</v>
      </c>
      <c r="U59" s="52">
        <v>332.36</v>
      </c>
      <c r="V59" s="52">
        <v>447.04</v>
      </c>
      <c r="W59" s="52">
        <v>429.76</v>
      </c>
      <c r="X59" s="52"/>
      <c r="Y59" s="52">
        <f>ROUND(SUM(H59:X59),5)</f>
        <v>3901</v>
      </c>
      <c r="Z59" s="52">
        <v>4100</v>
      </c>
      <c r="AA59" s="52">
        <v>3800</v>
      </c>
      <c r="AB59" s="63" t="s">
        <v>210</v>
      </c>
    </row>
    <row r="60" spans="1:28" x14ac:dyDescent="0.3">
      <c r="A60" s="50"/>
      <c r="B60" s="50"/>
      <c r="C60" s="50"/>
      <c r="D60" s="50"/>
      <c r="E60" s="50"/>
      <c r="F60" s="50" t="s">
        <v>126</v>
      </c>
      <c r="G60" s="50"/>
      <c r="H60" s="51"/>
      <c r="I60" s="51"/>
      <c r="J60" s="51"/>
      <c r="K60" s="51"/>
      <c r="L60" s="51">
        <f t="shared" ref="L60:W60" si="13">ROUND(SUM(L56:L59),5)</f>
        <v>4257.7299999999996</v>
      </c>
      <c r="M60" s="51">
        <f t="shared" si="13"/>
        <v>3525.47</v>
      </c>
      <c r="N60" s="51">
        <f t="shared" si="13"/>
        <v>312.81</v>
      </c>
      <c r="O60" s="51">
        <f t="shared" si="13"/>
        <v>3525.47</v>
      </c>
      <c r="P60" s="51">
        <f t="shared" si="13"/>
        <v>3525.47</v>
      </c>
      <c r="Q60" s="51">
        <f t="shared" si="13"/>
        <v>3525.47</v>
      </c>
      <c r="R60" s="51">
        <f t="shared" si="13"/>
        <v>3635.68</v>
      </c>
      <c r="S60" s="51">
        <f t="shared" si="13"/>
        <v>3254.09</v>
      </c>
      <c r="T60" s="51">
        <f t="shared" si="13"/>
        <v>5360.17</v>
      </c>
      <c r="U60" s="51">
        <f t="shared" si="13"/>
        <v>4307.13</v>
      </c>
      <c r="V60" s="51">
        <f t="shared" si="13"/>
        <v>5724.49</v>
      </c>
      <c r="W60" s="51">
        <f t="shared" si="13"/>
        <v>9341.86</v>
      </c>
      <c r="X60" s="51"/>
      <c r="Y60" s="51">
        <f>ROUND(SUM(H60:X60),5)</f>
        <v>50295.839999999997</v>
      </c>
      <c r="Z60" s="51">
        <f>ROUND(SUM(Z56:Z59),5)</f>
        <v>64950</v>
      </c>
      <c r="AA60" s="51">
        <f>ROUND(SUM(AA56:AA59),5)</f>
        <v>64800</v>
      </c>
      <c r="AB60" s="62"/>
    </row>
    <row r="61" spans="1:28" x14ac:dyDescent="0.3">
      <c r="A61" s="50"/>
      <c r="B61" s="50"/>
      <c r="C61" s="50"/>
      <c r="D61" s="50"/>
      <c r="E61" s="50"/>
      <c r="F61" s="50" t="s">
        <v>127</v>
      </c>
      <c r="G61" s="50"/>
      <c r="H61" s="51"/>
      <c r="I61" s="51"/>
      <c r="J61" s="51"/>
      <c r="K61" s="51"/>
      <c r="L61" s="51"/>
      <c r="M61" s="51"/>
      <c r="N61" s="51"/>
      <c r="O61" s="51"/>
      <c r="P61" s="51"/>
      <c r="Q61" s="51"/>
      <c r="R61" s="51"/>
      <c r="S61" s="51"/>
      <c r="T61" s="51"/>
      <c r="U61" s="51"/>
      <c r="V61" s="51"/>
      <c r="W61" s="51"/>
      <c r="X61" s="51"/>
      <c r="Y61" s="51"/>
      <c r="Z61" s="51"/>
      <c r="AA61" s="51"/>
      <c r="AB61" s="62"/>
    </row>
    <row r="62" spans="1:28" ht="31.8" x14ac:dyDescent="0.3">
      <c r="A62" s="50"/>
      <c r="B62" s="50"/>
      <c r="C62" s="50"/>
      <c r="D62" s="50"/>
      <c r="E62" s="50"/>
      <c r="F62" s="50"/>
      <c r="G62" s="50" t="s">
        <v>128</v>
      </c>
      <c r="H62" s="51"/>
      <c r="I62" s="51"/>
      <c r="J62" s="51"/>
      <c r="K62" s="51"/>
      <c r="L62" s="51">
        <v>1042.3699999999999</v>
      </c>
      <c r="M62" s="51">
        <v>1042.3699999999999</v>
      </c>
      <c r="N62" s="51">
        <v>3266.71</v>
      </c>
      <c r="O62" s="51">
        <v>1042.3699999999999</v>
      </c>
      <c r="P62" s="51">
        <v>1042.3699999999999</v>
      </c>
      <c r="Q62" s="51">
        <v>1042.3699999999999</v>
      </c>
      <c r="R62" s="51">
        <v>1042.3699999999999</v>
      </c>
      <c r="S62" s="51">
        <v>1042.3699999999999</v>
      </c>
      <c r="T62" s="51">
        <v>1042.3699999999999</v>
      </c>
      <c r="U62" s="51">
        <v>1042.3699999999999</v>
      </c>
      <c r="V62" s="51">
        <v>1590.57</v>
      </c>
      <c r="W62" s="51">
        <v>1590.51</v>
      </c>
      <c r="X62" s="51"/>
      <c r="Y62" s="51">
        <f>ROUND(SUM(H62:X62),5)</f>
        <v>15829.12</v>
      </c>
      <c r="Z62" s="51">
        <v>17000</v>
      </c>
      <c r="AA62" s="51">
        <v>22000</v>
      </c>
      <c r="AB62" s="62" t="s">
        <v>263</v>
      </c>
    </row>
    <row r="63" spans="1:28" x14ac:dyDescent="0.3">
      <c r="A63" s="50"/>
      <c r="B63" s="50"/>
      <c r="C63" s="50"/>
      <c r="D63" s="50"/>
      <c r="E63" s="50"/>
      <c r="F63" s="50"/>
      <c r="G63" s="50" t="s">
        <v>202</v>
      </c>
      <c r="H63" s="51"/>
      <c r="I63" s="51"/>
      <c r="J63" s="51"/>
      <c r="K63" s="51"/>
      <c r="L63" s="51">
        <v>0</v>
      </c>
      <c r="M63" s="51">
        <v>0</v>
      </c>
      <c r="N63" s="51">
        <v>0</v>
      </c>
      <c r="O63" s="51">
        <v>0</v>
      </c>
      <c r="P63" s="51">
        <v>0</v>
      </c>
      <c r="Q63" s="51">
        <v>0</v>
      </c>
      <c r="R63" s="51">
        <v>0</v>
      </c>
      <c r="S63" s="51">
        <v>0</v>
      </c>
      <c r="T63" s="51">
        <v>0</v>
      </c>
      <c r="U63" s="51">
        <v>0</v>
      </c>
      <c r="V63" s="51">
        <v>0</v>
      </c>
      <c r="W63" s="51">
        <v>0</v>
      </c>
      <c r="X63" s="51"/>
      <c r="Y63" s="51">
        <f>ROUND(SUM(H63:X63),5)</f>
        <v>0</v>
      </c>
      <c r="Z63" s="51">
        <v>1600</v>
      </c>
      <c r="AA63" s="51">
        <v>1600</v>
      </c>
      <c r="AB63" s="62"/>
    </row>
    <row r="64" spans="1:28" ht="15" thickBot="1" x14ac:dyDescent="0.35">
      <c r="A64" s="50"/>
      <c r="B64" s="50"/>
      <c r="C64" s="50"/>
      <c r="D64" s="50"/>
      <c r="E64" s="50"/>
      <c r="F64" s="50"/>
      <c r="G64" s="50" t="s">
        <v>129</v>
      </c>
      <c r="H64" s="51"/>
      <c r="I64" s="51"/>
      <c r="J64" s="51"/>
      <c r="K64" s="51"/>
      <c r="L64" s="51">
        <v>3.07</v>
      </c>
      <c r="M64" s="51">
        <v>24</v>
      </c>
      <c r="N64" s="51">
        <v>24</v>
      </c>
      <c r="O64" s="51">
        <v>48</v>
      </c>
      <c r="P64" s="51">
        <v>0</v>
      </c>
      <c r="Q64" s="51">
        <v>24</v>
      </c>
      <c r="R64" s="51">
        <v>426.54</v>
      </c>
      <c r="S64" s="51">
        <v>254.93</v>
      </c>
      <c r="T64" s="51">
        <v>153.99</v>
      </c>
      <c r="U64" s="51">
        <v>94.54</v>
      </c>
      <c r="V64" s="51">
        <v>0</v>
      </c>
      <c r="W64" s="51">
        <v>44.93</v>
      </c>
      <c r="X64" s="51"/>
      <c r="Y64" s="51">
        <f>ROUND(SUM(H64:X64),5)</f>
        <v>1098</v>
      </c>
      <c r="Z64" s="51">
        <v>2000</v>
      </c>
      <c r="AA64" s="51">
        <v>2000</v>
      </c>
      <c r="AB64" s="62"/>
    </row>
    <row r="65" spans="1:28" ht="15" thickBot="1" x14ac:dyDescent="0.35">
      <c r="A65" s="50"/>
      <c r="B65" s="50"/>
      <c r="C65" s="50"/>
      <c r="D65" s="50"/>
      <c r="E65" s="50"/>
      <c r="F65" s="50" t="s">
        <v>130</v>
      </c>
      <c r="G65" s="50"/>
      <c r="H65" s="53"/>
      <c r="I65" s="53"/>
      <c r="J65" s="53"/>
      <c r="K65" s="53"/>
      <c r="L65" s="53">
        <f t="shared" ref="L65:W65" si="14">ROUND(SUM(L61:L64),5)</f>
        <v>1045.44</v>
      </c>
      <c r="M65" s="53">
        <f t="shared" si="14"/>
        <v>1066.3699999999999</v>
      </c>
      <c r="N65" s="53">
        <f t="shared" si="14"/>
        <v>3290.71</v>
      </c>
      <c r="O65" s="53">
        <f t="shared" si="14"/>
        <v>1090.3699999999999</v>
      </c>
      <c r="P65" s="53">
        <f t="shared" si="14"/>
        <v>1042.3699999999999</v>
      </c>
      <c r="Q65" s="53">
        <f t="shared" si="14"/>
        <v>1066.3699999999999</v>
      </c>
      <c r="R65" s="53">
        <f t="shared" si="14"/>
        <v>1468.91</v>
      </c>
      <c r="S65" s="53">
        <f t="shared" si="14"/>
        <v>1297.3</v>
      </c>
      <c r="T65" s="53">
        <f t="shared" si="14"/>
        <v>1196.3599999999999</v>
      </c>
      <c r="U65" s="53">
        <f t="shared" si="14"/>
        <v>1136.9100000000001</v>
      </c>
      <c r="V65" s="53">
        <f t="shared" si="14"/>
        <v>1590.57</v>
      </c>
      <c r="W65" s="53">
        <f t="shared" si="14"/>
        <v>1635.44</v>
      </c>
      <c r="X65" s="53"/>
      <c r="Y65" s="53">
        <f>ROUND(SUM(H65:X65),5)</f>
        <v>16927.12</v>
      </c>
      <c r="Z65" s="53">
        <f>ROUND(SUM(Z61:Z64),5)</f>
        <v>20600</v>
      </c>
      <c r="AA65" s="53">
        <f>ROUND(SUM(AA61:AA64),5)</f>
        <v>25600</v>
      </c>
      <c r="AB65" s="64"/>
    </row>
    <row r="66" spans="1:28" x14ac:dyDescent="0.3">
      <c r="A66" s="50"/>
      <c r="B66" s="50"/>
      <c r="C66" s="50"/>
      <c r="D66" s="50"/>
      <c r="E66" s="50" t="s">
        <v>131</v>
      </c>
      <c r="F66" s="50"/>
      <c r="G66" s="50"/>
      <c r="H66" s="51"/>
      <c r="I66" s="51"/>
      <c r="J66" s="51"/>
      <c r="K66" s="51"/>
      <c r="L66" s="51">
        <f t="shared" ref="L66:W66" si="15">ROUND(L40+L47+L51+L55+L60+L65,5)</f>
        <v>16390.41</v>
      </c>
      <c r="M66" s="51">
        <f t="shared" si="15"/>
        <v>24775.15</v>
      </c>
      <c r="N66" s="51">
        <f t="shared" si="15"/>
        <v>22713.78</v>
      </c>
      <c r="O66" s="51">
        <f t="shared" si="15"/>
        <v>37089.300000000003</v>
      </c>
      <c r="P66" s="51">
        <f t="shared" si="15"/>
        <v>21281.85</v>
      </c>
      <c r="Q66" s="51">
        <f t="shared" si="15"/>
        <v>25723.74</v>
      </c>
      <c r="R66" s="51">
        <f t="shared" si="15"/>
        <v>32956.370000000003</v>
      </c>
      <c r="S66" s="51">
        <f t="shared" si="15"/>
        <v>23897.8</v>
      </c>
      <c r="T66" s="51">
        <f t="shared" si="15"/>
        <v>26043.08</v>
      </c>
      <c r="U66" s="51">
        <f t="shared" si="15"/>
        <v>41853.379999999997</v>
      </c>
      <c r="V66" s="51">
        <f t="shared" si="15"/>
        <v>37546.199999999997</v>
      </c>
      <c r="W66" s="51">
        <f t="shared" si="15"/>
        <v>35336.639999999999</v>
      </c>
      <c r="X66" s="51"/>
      <c r="Y66" s="51">
        <f>ROUND(SUM(H66:X66),5)</f>
        <v>345607.7</v>
      </c>
      <c r="Z66" s="51">
        <f>ROUND(Z40+Z47+Z51+Z55+Z60+Z65,5)</f>
        <v>413380</v>
      </c>
      <c r="AA66" s="51">
        <f>ROUND(AA40+AA47+AA51+AA55+AA60+AA65,5)</f>
        <v>470191</v>
      </c>
      <c r="AB66" s="62"/>
    </row>
    <row r="67" spans="1:28" x14ac:dyDescent="0.3">
      <c r="A67" s="50"/>
      <c r="B67" s="50"/>
      <c r="C67" s="50"/>
      <c r="D67" s="50"/>
      <c r="E67" s="50" t="s">
        <v>132</v>
      </c>
      <c r="F67" s="50"/>
      <c r="G67" s="50"/>
      <c r="H67" s="51"/>
      <c r="I67" s="51"/>
      <c r="J67" s="51"/>
      <c r="K67" s="51"/>
      <c r="L67" s="51"/>
      <c r="M67" s="51"/>
      <c r="N67" s="51"/>
      <c r="O67" s="51"/>
      <c r="P67" s="51"/>
      <c r="Q67" s="51"/>
      <c r="R67" s="51"/>
      <c r="S67" s="51"/>
      <c r="T67" s="51"/>
      <c r="U67" s="51"/>
      <c r="V67" s="51"/>
      <c r="W67" s="51"/>
      <c r="X67" s="51"/>
      <c r="Y67" s="51"/>
      <c r="Z67" s="51"/>
      <c r="AA67" s="51"/>
      <c r="AB67" s="62"/>
    </row>
    <row r="68" spans="1:28" x14ac:dyDescent="0.3">
      <c r="A68" s="50"/>
      <c r="B68" s="50"/>
      <c r="C68" s="50"/>
      <c r="D68" s="50"/>
      <c r="E68" s="50"/>
      <c r="F68" s="50" t="s">
        <v>133</v>
      </c>
      <c r="G68" s="50"/>
      <c r="H68" s="51"/>
      <c r="I68" s="51"/>
      <c r="J68" s="51"/>
      <c r="K68" s="51"/>
      <c r="L68" s="51"/>
      <c r="M68" s="51"/>
      <c r="N68" s="51"/>
      <c r="O68" s="51"/>
      <c r="P68" s="51"/>
      <c r="Q68" s="51"/>
      <c r="R68" s="51"/>
      <c r="S68" s="51"/>
      <c r="T68" s="51"/>
      <c r="U68" s="51"/>
      <c r="V68" s="51"/>
      <c r="W68" s="51"/>
      <c r="X68" s="51"/>
      <c r="Y68" s="51"/>
      <c r="Z68" s="51"/>
      <c r="AA68" s="51"/>
      <c r="AB68" s="62"/>
    </row>
    <row r="69" spans="1:28" x14ac:dyDescent="0.3">
      <c r="A69" s="50"/>
      <c r="B69" s="50"/>
      <c r="C69" s="50"/>
      <c r="D69" s="50"/>
      <c r="E69" s="50"/>
      <c r="F69" s="50"/>
      <c r="G69" s="50" t="s">
        <v>134</v>
      </c>
      <c r="H69" s="51"/>
      <c r="I69" s="51"/>
      <c r="J69" s="51"/>
      <c r="K69" s="51"/>
      <c r="L69" s="51">
        <v>265.27999999999997</v>
      </c>
      <c r="M69" s="51">
        <v>329.08</v>
      </c>
      <c r="N69" s="51">
        <v>297.18</v>
      </c>
      <c r="O69" s="51">
        <v>297.18</v>
      </c>
      <c r="P69" s="51">
        <v>297.18</v>
      </c>
      <c r="Q69" s="51">
        <v>342.55</v>
      </c>
      <c r="R69" s="51">
        <v>336.79</v>
      </c>
      <c r="S69" s="51">
        <v>336.79</v>
      </c>
      <c r="T69" s="51">
        <v>336.79</v>
      </c>
      <c r="U69" s="51">
        <v>336.79</v>
      </c>
      <c r="V69" s="51">
        <v>265.27999999999997</v>
      </c>
      <c r="W69" s="51">
        <v>265.27999999999997</v>
      </c>
      <c r="X69" s="51"/>
      <c r="Y69" s="51">
        <f>ROUND(SUM(H69:X69),5)</f>
        <v>3706.17</v>
      </c>
      <c r="Z69" s="51">
        <v>3300</v>
      </c>
      <c r="AA69" s="51">
        <v>4100</v>
      </c>
      <c r="AB69" s="62" t="s">
        <v>256</v>
      </c>
    </row>
    <row r="70" spans="1:28" ht="15" thickBot="1" x14ac:dyDescent="0.35">
      <c r="A70" s="50"/>
      <c r="B70" s="50"/>
      <c r="C70" s="50"/>
      <c r="D70" s="50"/>
      <c r="E70" s="50"/>
      <c r="F70" s="50"/>
      <c r="G70" s="50" t="s">
        <v>135</v>
      </c>
      <c r="H70" s="52"/>
      <c r="I70" s="52"/>
      <c r="J70" s="52"/>
      <c r="K70" s="52"/>
      <c r="L70" s="52">
        <v>0</v>
      </c>
      <c r="M70" s="52">
        <v>563.13</v>
      </c>
      <c r="N70" s="52">
        <v>558</v>
      </c>
      <c r="O70" s="52">
        <v>564.51</v>
      </c>
      <c r="P70" s="52">
        <v>381.22</v>
      </c>
      <c r="Q70" s="52">
        <v>394.29</v>
      </c>
      <c r="R70" s="52">
        <v>348.74</v>
      </c>
      <c r="S70" s="52">
        <v>330.04</v>
      </c>
      <c r="T70" s="52">
        <v>387.21</v>
      </c>
      <c r="U70" s="52">
        <v>320.44</v>
      </c>
      <c r="V70" s="52">
        <v>350.52</v>
      </c>
      <c r="W70" s="52">
        <v>939.43</v>
      </c>
      <c r="X70" s="52"/>
      <c r="Y70" s="52">
        <f>ROUND(SUM(H70:X70),5)</f>
        <v>5137.53</v>
      </c>
      <c r="Z70" s="52">
        <v>5000</v>
      </c>
      <c r="AA70" s="52">
        <v>5500</v>
      </c>
      <c r="AB70" s="63"/>
    </row>
    <row r="71" spans="1:28" x14ac:dyDescent="0.3">
      <c r="A71" s="50"/>
      <c r="B71" s="50"/>
      <c r="C71" s="50"/>
      <c r="D71" s="50"/>
      <c r="E71" s="50"/>
      <c r="F71" s="50" t="s">
        <v>136</v>
      </c>
      <c r="G71" s="50"/>
      <c r="H71" s="51"/>
      <c r="I71" s="51"/>
      <c r="J71" s="51"/>
      <c r="K71" s="51"/>
      <c r="L71" s="51">
        <f t="shared" ref="L71:W71" si="16">ROUND(SUM(L68:L70),5)</f>
        <v>265.27999999999997</v>
      </c>
      <c r="M71" s="51">
        <f t="shared" si="16"/>
        <v>892.21</v>
      </c>
      <c r="N71" s="51">
        <f t="shared" si="16"/>
        <v>855.18</v>
      </c>
      <c r="O71" s="51">
        <f t="shared" si="16"/>
        <v>861.69</v>
      </c>
      <c r="P71" s="51">
        <f t="shared" si="16"/>
        <v>678.4</v>
      </c>
      <c r="Q71" s="51">
        <f t="shared" si="16"/>
        <v>736.84</v>
      </c>
      <c r="R71" s="51">
        <f t="shared" si="16"/>
        <v>685.53</v>
      </c>
      <c r="S71" s="51">
        <f t="shared" si="16"/>
        <v>666.83</v>
      </c>
      <c r="T71" s="51">
        <f t="shared" si="16"/>
        <v>724</v>
      </c>
      <c r="U71" s="51">
        <f t="shared" si="16"/>
        <v>657.23</v>
      </c>
      <c r="V71" s="51">
        <f t="shared" si="16"/>
        <v>615.79999999999995</v>
      </c>
      <c r="W71" s="51">
        <f t="shared" si="16"/>
        <v>1204.71</v>
      </c>
      <c r="X71" s="51"/>
      <c r="Y71" s="51">
        <f>ROUND(SUM(H71:X71),5)</f>
        <v>8843.7000000000007</v>
      </c>
      <c r="Z71" s="51">
        <f>ROUND(SUM(Z68:Z70),5)</f>
        <v>8300</v>
      </c>
      <c r="AA71" s="51">
        <f>ROUND(SUM(AA68:AA70),5)</f>
        <v>9600</v>
      </c>
      <c r="AB71" s="62"/>
    </row>
    <row r="72" spans="1:28" x14ac:dyDescent="0.3">
      <c r="A72" s="50"/>
      <c r="B72" s="50"/>
      <c r="C72" s="50"/>
      <c r="D72" s="50"/>
      <c r="E72" s="50"/>
      <c r="F72" s="50" t="s">
        <v>137</v>
      </c>
      <c r="G72" s="50"/>
      <c r="H72" s="51"/>
      <c r="I72" s="51"/>
      <c r="J72" s="51"/>
      <c r="K72" s="51"/>
      <c r="L72" s="51"/>
      <c r="M72" s="51"/>
      <c r="N72" s="51"/>
      <c r="O72" s="51"/>
      <c r="P72" s="51"/>
      <c r="Q72" s="51"/>
      <c r="R72" s="51"/>
      <c r="S72" s="51"/>
      <c r="T72" s="51"/>
      <c r="U72" s="51"/>
      <c r="V72" s="51"/>
      <c r="W72" s="51"/>
      <c r="X72" s="51"/>
      <c r="Y72" s="51"/>
      <c r="Z72" s="51"/>
      <c r="AA72" s="51"/>
      <c r="AB72" s="62"/>
    </row>
    <row r="73" spans="1:28" x14ac:dyDescent="0.3">
      <c r="A73" s="50"/>
      <c r="B73" s="50"/>
      <c r="C73" s="50"/>
      <c r="D73" s="50"/>
      <c r="E73" s="50"/>
      <c r="F73" s="50"/>
      <c r="G73" s="50" t="s">
        <v>138</v>
      </c>
      <c r="H73" s="51"/>
      <c r="I73" s="51"/>
      <c r="J73" s="51"/>
      <c r="K73" s="51"/>
      <c r="L73" s="51">
        <v>0</v>
      </c>
      <c r="M73" s="51">
        <v>750</v>
      </c>
      <c r="N73" s="51">
        <v>750</v>
      </c>
      <c r="O73" s="51">
        <v>1500</v>
      </c>
      <c r="P73" s="51">
        <v>0</v>
      </c>
      <c r="Q73" s="51">
        <v>750</v>
      </c>
      <c r="R73" s="51">
        <v>0</v>
      </c>
      <c r="S73" s="51">
        <v>750</v>
      </c>
      <c r="T73" s="51">
        <v>750</v>
      </c>
      <c r="U73" s="51">
        <v>1500</v>
      </c>
      <c r="V73" s="51">
        <v>0</v>
      </c>
      <c r="W73" s="51">
        <v>1500</v>
      </c>
      <c r="X73" s="51"/>
      <c r="Y73" s="51">
        <f t="shared" ref="Y73:Y104" si="17">ROUND(SUM(H73:X73),5)</f>
        <v>8250</v>
      </c>
      <c r="Z73" s="51">
        <v>10500</v>
      </c>
      <c r="AA73" s="51">
        <v>11250</v>
      </c>
      <c r="AB73" s="62" t="s">
        <v>252</v>
      </c>
    </row>
    <row r="74" spans="1:28" x14ac:dyDescent="0.3">
      <c r="A74" s="50"/>
      <c r="B74" s="50"/>
      <c r="C74" s="50"/>
      <c r="D74" s="50"/>
      <c r="E74" s="50"/>
      <c r="F74" s="50"/>
      <c r="G74" s="50" t="s">
        <v>139</v>
      </c>
      <c r="H74" s="51"/>
      <c r="I74" s="51"/>
      <c r="J74" s="51"/>
      <c r="K74" s="51"/>
      <c r="L74" s="51">
        <v>343.33</v>
      </c>
      <c r="M74" s="51">
        <v>145.52000000000001</v>
      </c>
      <c r="N74" s="51">
        <v>48.86</v>
      </c>
      <c r="O74" s="51">
        <v>178.2</v>
      </c>
      <c r="P74" s="51">
        <v>34.76</v>
      </c>
      <c r="Q74" s="51">
        <v>320.76</v>
      </c>
      <c r="R74" s="51">
        <v>60.83</v>
      </c>
      <c r="S74" s="51">
        <v>0</v>
      </c>
      <c r="T74" s="51">
        <v>438.46</v>
      </c>
      <c r="U74" s="51">
        <v>295.25</v>
      </c>
      <c r="V74" s="51">
        <v>422.36</v>
      </c>
      <c r="W74" s="51">
        <v>0</v>
      </c>
      <c r="X74" s="51"/>
      <c r="Y74" s="51">
        <f t="shared" si="17"/>
        <v>2288.33</v>
      </c>
      <c r="Z74" s="51">
        <v>3100</v>
      </c>
      <c r="AA74" s="51">
        <v>3600</v>
      </c>
      <c r="AB74" s="62" t="s">
        <v>256</v>
      </c>
    </row>
    <row r="75" spans="1:28" x14ac:dyDescent="0.3">
      <c r="A75" s="50"/>
      <c r="B75" s="50"/>
      <c r="C75" s="50"/>
      <c r="D75" s="50"/>
      <c r="E75" s="50"/>
      <c r="F75" s="50"/>
      <c r="G75" s="50" t="s">
        <v>140</v>
      </c>
      <c r="H75" s="51"/>
      <c r="I75" s="51"/>
      <c r="J75" s="51"/>
      <c r="K75" s="51"/>
      <c r="L75" s="51">
        <v>241.34</v>
      </c>
      <c r="M75" s="51">
        <v>372.18</v>
      </c>
      <c r="N75" s="51">
        <v>296.32</v>
      </c>
      <c r="O75" s="51">
        <v>0</v>
      </c>
      <c r="P75" s="51">
        <v>517.34</v>
      </c>
      <c r="Q75" s="51">
        <v>256.20999999999998</v>
      </c>
      <c r="R75" s="51">
        <v>256.41000000000003</v>
      </c>
      <c r="S75" s="51">
        <v>256.41000000000003</v>
      </c>
      <c r="T75" s="51">
        <v>256.41000000000003</v>
      </c>
      <c r="U75" s="51">
        <v>256.47000000000003</v>
      </c>
      <c r="V75" s="51">
        <v>240.82</v>
      </c>
      <c r="W75" s="51">
        <v>240.82</v>
      </c>
      <c r="X75" s="51"/>
      <c r="Y75" s="51">
        <f t="shared" si="17"/>
        <v>3190.73</v>
      </c>
      <c r="Z75" s="51">
        <v>3900</v>
      </c>
      <c r="AA75" s="51">
        <v>3300</v>
      </c>
      <c r="AB75" s="62"/>
    </row>
    <row r="76" spans="1:28" x14ac:dyDescent="0.3">
      <c r="A76" s="50"/>
      <c r="B76" s="50"/>
      <c r="C76" s="50"/>
      <c r="D76" s="50"/>
      <c r="E76" s="50"/>
      <c r="F76" s="50"/>
      <c r="G76" s="50" t="s">
        <v>141</v>
      </c>
      <c r="H76" s="51"/>
      <c r="I76" s="51"/>
      <c r="J76" s="51"/>
      <c r="K76" s="51"/>
      <c r="L76" s="51">
        <v>0</v>
      </c>
      <c r="M76" s="51">
        <v>0</v>
      </c>
      <c r="N76" s="51">
        <v>0</v>
      </c>
      <c r="O76" s="51">
        <v>0</v>
      </c>
      <c r="P76" s="51">
        <v>0</v>
      </c>
      <c r="Q76" s="51">
        <v>0</v>
      </c>
      <c r="R76" s="51">
        <v>0</v>
      </c>
      <c r="S76" s="51">
        <v>0</v>
      </c>
      <c r="T76" s="51">
        <v>0</v>
      </c>
      <c r="U76" s="51">
        <v>0</v>
      </c>
      <c r="V76" s="51">
        <v>0</v>
      </c>
      <c r="W76" s="51">
        <v>0</v>
      </c>
      <c r="X76" s="51"/>
      <c r="Y76" s="51">
        <f t="shared" si="17"/>
        <v>0</v>
      </c>
      <c r="Z76" s="51">
        <v>1100</v>
      </c>
      <c r="AA76" s="51">
        <v>0</v>
      </c>
      <c r="AB76" s="62" t="s">
        <v>254</v>
      </c>
    </row>
    <row r="77" spans="1:28" x14ac:dyDescent="0.3">
      <c r="A77" s="50"/>
      <c r="B77" s="50"/>
      <c r="C77" s="50"/>
      <c r="D77" s="50"/>
      <c r="E77" s="50"/>
      <c r="F77" s="50"/>
      <c r="G77" s="50" t="s">
        <v>142</v>
      </c>
      <c r="H77" s="51"/>
      <c r="I77" s="51"/>
      <c r="J77" s="51"/>
      <c r="K77" s="51"/>
      <c r="L77" s="51">
        <v>1196.9100000000001</v>
      </c>
      <c r="M77" s="51">
        <v>1196.9100000000001</v>
      </c>
      <c r="N77" s="51">
        <v>1196.9100000000001</v>
      </c>
      <c r="O77" s="51">
        <v>1196.9100000000001</v>
      </c>
      <c r="P77" s="51">
        <v>1196.9100000000001</v>
      </c>
      <c r="Q77" s="51">
        <v>1196.9100000000001</v>
      </c>
      <c r="R77" s="51">
        <v>1196.9100000000001</v>
      </c>
      <c r="S77" s="51">
        <v>1196.9100000000001</v>
      </c>
      <c r="T77" s="51">
        <v>1196.9100000000001</v>
      </c>
      <c r="U77" s="51">
        <v>1196.9100000000001</v>
      </c>
      <c r="V77" s="51">
        <v>1196.9100000000001</v>
      </c>
      <c r="W77" s="51">
        <v>1196.9100000000001</v>
      </c>
      <c r="X77" s="51"/>
      <c r="Y77" s="51">
        <f t="shared" si="17"/>
        <v>14362.92</v>
      </c>
      <c r="Z77" s="51">
        <v>14400</v>
      </c>
      <c r="AA77" s="51">
        <v>16486</v>
      </c>
      <c r="AB77" s="62" t="s">
        <v>262</v>
      </c>
    </row>
    <row r="78" spans="1:28" x14ac:dyDescent="0.3">
      <c r="A78" s="50"/>
      <c r="B78" s="50"/>
      <c r="C78" s="50"/>
      <c r="D78" s="50"/>
      <c r="E78" s="50"/>
      <c r="F78" s="50"/>
      <c r="G78" s="50" t="s">
        <v>143</v>
      </c>
      <c r="H78" s="51"/>
      <c r="I78" s="51"/>
      <c r="J78" s="51"/>
      <c r="K78" s="51"/>
      <c r="L78" s="51">
        <v>120</v>
      </c>
      <c r="M78" s="51">
        <v>75</v>
      </c>
      <c r="N78" s="51">
        <v>0</v>
      </c>
      <c r="O78" s="51">
        <v>0</v>
      </c>
      <c r="P78" s="51">
        <v>395</v>
      </c>
      <c r="Q78" s="51">
        <v>1230</v>
      </c>
      <c r="R78" s="51">
        <v>584</v>
      </c>
      <c r="S78" s="51">
        <v>0</v>
      </c>
      <c r="T78" s="51">
        <v>0</v>
      </c>
      <c r="U78" s="51">
        <v>0</v>
      </c>
      <c r="V78" s="51">
        <v>0</v>
      </c>
      <c r="W78" s="51">
        <v>0</v>
      </c>
      <c r="X78" s="51"/>
      <c r="Y78" s="51">
        <f t="shared" si="17"/>
        <v>2404</v>
      </c>
      <c r="Z78" s="51">
        <v>2600</v>
      </c>
      <c r="AA78" s="51">
        <v>2600</v>
      </c>
      <c r="AB78" s="62"/>
    </row>
    <row r="79" spans="1:28" x14ac:dyDescent="0.3">
      <c r="A79" s="50"/>
      <c r="B79" s="50"/>
      <c r="C79" s="50"/>
      <c r="D79" s="50"/>
      <c r="E79" s="50"/>
      <c r="F79" s="50"/>
      <c r="G79" s="50" t="s">
        <v>144</v>
      </c>
      <c r="H79" s="51"/>
      <c r="I79" s="51"/>
      <c r="J79" s="51"/>
      <c r="K79" s="51"/>
      <c r="L79" s="51">
        <v>21</v>
      </c>
      <c r="M79" s="51">
        <v>21</v>
      </c>
      <c r="N79" s="51">
        <v>21</v>
      </c>
      <c r="O79" s="51">
        <v>56</v>
      </c>
      <c r="P79" s="51">
        <v>21</v>
      </c>
      <c r="Q79" s="51">
        <v>21</v>
      </c>
      <c r="R79" s="51">
        <v>21</v>
      </c>
      <c r="S79" s="51">
        <v>16</v>
      </c>
      <c r="T79" s="51">
        <v>16</v>
      </c>
      <c r="U79" s="51">
        <v>16</v>
      </c>
      <c r="V79" s="51">
        <v>21</v>
      </c>
      <c r="W79" s="51">
        <v>21</v>
      </c>
      <c r="X79" s="51"/>
      <c r="Y79" s="51">
        <f t="shared" si="17"/>
        <v>272</v>
      </c>
      <c r="Z79" s="51">
        <v>800</v>
      </c>
      <c r="AA79" s="51">
        <v>300</v>
      </c>
      <c r="AB79" s="62"/>
    </row>
    <row r="80" spans="1:28" x14ac:dyDescent="0.3">
      <c r="A80" s="50"/>
      <c r="B80" s="50"/>
      <c r="C80" s="50"/>
      <c r="D80" s="50"/>
      <c r="E80" s="50"/>
      <c r="F80" s="50"/>
      <c r="G80" s="50" t="s">
        <v>145</v>
      </c>
      <c r="H80" s="51"/>
      <c r="I80" s="51"/>
      <c r="J80" s="51"/>
      <c r="K80" s="51"/>
      <c r="L80" s="51">
        <v>0</v>
      </c>
      <c r="M80" s="51">
        <v>0</v>
      </c>
      <c r="N80" s="51">
        <v>0</v>
      </c>
      <c r="O80" s="51">
        <v>0</v>
      </c>
      <c r="P80" s="51">
        <v>837.34</v>
      </c>
      <c r="Q80" s="51">
        <v>0</v>
      </c>
      <c r="R80" s="51">
        <v>0</v>
      </c>
      <c r="S80" s="51">
        <v>0</v>
      </c>
      <c r="T80" s="51">
        <v>0</v>
      </c>
      <c r="U80" s="51">
        <v>0</v>
      </c>
      <c r="V80" s="51">
        <v>0</v>
      </c>
      <c r="W80" s="51">
        <v>1850</v>
      </c>
      <c r="X80" s="51"/>
      <c r="Y80" s="51">
        <f t="shared" si="17"/>
        <v>2687.34</v>
      </c>
      <c r="Z80" s="51">
        <v>1500</v>
      </c>
      <c r="AA80" s="51">
        <v>2000</v>
      </c>
      <c r="AB80" s="62" t="s">
        <v>265</v>
      </c>
    </row>
    <row r="81" spans="1:28" x14ac:dyDescent="0.3">
      <c r="A81" s="50"/>
      <c r="B81" s="50"/>
      <c r="C81" s="50"/>
      <c r="D81" s="50"/>
      <c r="E81" s="50"/>
      <c r="F81" s="50"/>
      <c r="G81" s="50" t="s">
        <v>146</v>
      </c>
      <c r="H81" s="51"/>
      <c r="I81" s="51"/>
      <c r="J81" s="51"/>
      <c r="K81" s="51"/>
      <c r="L81" s="51">
        <v>2.99</v>
      </c>
      <c r="M81" s="51">
        <v>488.86</v>
      </c>
      <c r="N81" s="51">
        <v>346.22</v>
      </c>
      <c r="O81" s="51">
        <v>418.45</v>
      </c>
      <c r="P81" s="51">
        <v>349.26</v>
      </c>
      <c r="Q81" s="51">
        <v>350.07</v>
      </c>
      <c r="R81" s="51">
        <v>620.41999999999996</v>
      </c>
      <c r="S81" s="51">
        <v>349.84</v>
      </c>
      <c r="T81" s="51">
        <v>350.02</v>
      </c>
      <c r="U81" s="51">
        <v>496.21</v>
      </c>
      <c r="V81" s="51">
        <v>887.43</v>
      </c>
      <c r="W81" s="51">
        <v>361.82</v>
      </c>
      <c r="X81" s="51"/>
      <c r="Y81" s="51">
        <f t="shared" si="17"/>
        <v>5021.59</v>
      </c>
      <c r="Z81" s="51">
        <v>7000</v>
      </c>
      <c r="AA81" s="51">
        <v>7000</v>
      </c>
      <c r="AB81" s="62"/>
    </row>
    <row r="82" spans="1:28" x14ac:dyDescent="0.3">
      <c r="A82" s="50"/>
      <c r="B82" s="50"/>
      <c r="C82" s="50"/>
      <c r="D82" s="50"/>
      <c r="E82" s="50"/>
      <c r="F82" s="50"/>
      <c r="G82" s="50" t="s">
        <v>147</v>
      </c>
      <c r="H82" s="51"/>
      <c r="I82" s="51"/>
      <c r="J82" s="51"/>
      <c r="K82" s="51"/>
      <c r="L82" s="51">
        <v>0</v>
      </c>
      <c r="M82" s="51">
        <v>0</v>
      </c>
      <c r="N82" s="51">
        <v>0</v>
      </c>
      <c r="O82" s="51">
        <v>0</v>
      </c>
      <c r="P82" s="51">
        <v>0</v>
      </c>
      <c r="Q82" s="51">
        <v>0</v>
      </c>
      <c r="R82" s="51">
        <v>0</v>
      </c>
      <c r="S82" s="51">
        <v>0</v>
      </c>
      <c r="T82" s="51">
        <v>0</v>
      </c>
      <c r="U82" s="51">
        <v>0</v>
      </c>
      <c r="V82" s="51">
        <v>0</v>
      </c>
      <c r="W82" s="51">
        <v>0</v>
      </c>
      <c r="X82" s="51"/>
      <c r="Y82" s="51">
        <f t="shared" si="17"/>
        <v>0</v>
      </c>
      <c r="Z82" s="51">
        <v>1200</v>
      </c>
      <c r="AA82" s="51">
        <v>0</v>
      </c>
      <c r="AB82" s="62" t="s">
        <v>254</v>
      </c>
    </row>
    <row r="83" spans="1:28" x14ac:dyDescent="0.3">
      <c r="A83" s="50"/>
      <c r="B83" s="50"/>
      <c r="C83" s="50"/>
      <c r="D83" s="50"/>
      <c r="E83" s="50"/>
      <c r="F83" s="50"/>
      <c r="G83" s="50" t="s">
        <v>148</v>
      </c>
      <c r="H83" s="51"/>
      <c r="I83" s="51"/>
      <c r="J83" s="51"/>
      <c r="K83" s="51"/>
      <c r="L83" s="51">
        <v>195.95</v>
      </c>
      <c r="M83" s="51">
        <v>275.38</v>
      </c>
      <c r="N83" s="51">
        <v>60.79</v>
      </c>
      <c r="O83" s="51">
        <v>107.39</v>
      </c>
      <c r="P83" s="51">
        <v>191.56</v>
      </c>
      <c r="Q83" s="51">
        <v>69.58</v>
      </c>
      <c r="R83" s="51">
        <v>0</v>
      </c>
      <c r="S83" s="51">
        <v>89.08</v>
      </c>
      <c r="T83" s="51">
        <v>113.48</v>
      </c>
      <c r="U83" s="51">
        <v>162.65</v>
      </c>
      <c r="V83" s="51">
        <v>59.88</v>
      </c>
      <c r="W83" s="51">
        <v>17.399999999999999</v>
      </c>
      <c r="X83" s="51"/>
      <c r="Y83" s="51">
        <f t="shared" si="17"/>
        <v>1343.14</v>
      </c>
      <c r="Z83" s="51">
        <v>3000</v>
      </c>
      <c r="AA83" s="51">
        <v>3000</v>
      </c>
      <c r="AB83" s="62"/>
    </row>
    <row r="84" spans="1:28" x14ac:dyDescent="0.3">
      <c r="A84" s="50"/>
      <c r="B84" s="50"/>
      <c r="C84" s="50"/>
      <c r="D84" s="50"/>
      <c r="E84" s="50"/>
      <c r="F84" s="50"/>
      <c r="G84" s="50" t="s">
        <v>149</v>
      </c>
      <c r="H84" s="51"/>
      <c r="I84" s="51"/>
      <c r="J84" s="51"/>
      <c r="K84" s="51"/>
      <c r="L84" s="51">
        <v>110</v>
      </c>
      <c r="M84" s="51">
        <v>0</v>
      </c>
      <c r="N84" s="51">
        <v>136.35</v>
      </c>
      <c r="O84" s="51">
        <v>0</v>
      </c>
      <c r="P84" s="51">
        <v>0</v>
      </c>
      <c r="Q84" s="51">
        <v>0</v>
      </c>
      <c r="R84" s="51">
        <v>220</v>
      </c>
      <c r="S84" s="51">
        <v>0</v>
      </c>
      <c r="T84" s="51">
        <v>0</v>
      </c>
      <c r="U84" s="51">
        <v>44.39</v>
      </c>
      <c r="V84" s="51">
        <v>0</v>
      </c>
      <c r="W84" s="51">
        <v>240</v>
      </c>
      <c r="X84" s="51"/>
      <c r="Y84" s="51">
        <f t="shared" si="17"/>
        <v>750.74</v>
      </c>
      <c r="Z84" s="51">
        <v>1000</v>
      </c>
      <c r="AA84" s="51">
        <v>1000</v>
      </c>
      <c r="AB84" s="62"/>
    </row>
    <row r="85" spans="1:28" x14ac:dyDescent="0.3">
      <c r="A85" s="50"/>
      <c r="B85" s="50"/>
      <c r="C85" s="50"/>
      <c r="D85" s="50"/>
      <c r="E85" s="50"/>
      <c r="F85" s="50"/>
      <c r="G85" s="50" t="s">
        <v>150</v>
      </c>
      <c r="H85" s="51"/>
      <c r="I85" s="51"/>
      <c r="J85" s="51"/>
      <c r="K85" s="51"/>
      <c r="L85" s="51">
        <v>42.34</v>
      </c>
      <c r="M85" s="51">
        <v>0</v>
      </c>
      <c r="N85" s="51">
        <v>0</v>
      </c>
      <c r="O85" s="51">
        <v>0</v>
      </c>
      <c r="P85" s="51">
        <v>0</v>
      </c>
      <c r="Q85" s="51">
        <v>0</v>
      </c>
      <c r="R85" s="51">
        <v>0</v>
      </c>
      <c r="S85" s="51">
        <v>0</v>
      </c>
      <c r="T85" s="51">
        <v>0</v>
      </c>
      <c r="U85" s="51">
        <v>195.72</v>
      </c>
      <c r="V85" s="51">
        <v>570.48</v>
      </c>
      <c r="W85" s="51">
        <v>2.99</v>
      </c>
      <c r="X85" s="51"/>
      <c r="Y85" s="51">
        <f t="shared" si="17"/>
        <v>811.53</v>
      </c>
      <c r="Z85" s="51">
        <v>4000</v>
      </c>
      <c r="AA85" s="51">
        <v>2500</v>
      </c>
      <c r="AB85" s="62"/>
    </row>
    <row r="86" spans="1:28" x14ac:dyDescent="0.3">
      <c r="A86" s="50"/>
      <c r="B86" s="50"/>
      <c r="C86" s="50"/>
      <c r="D86" s="50"/>
      <c r="E86" s="50"/>
      <c r="F86" s="50"/>
      <c r="G86" s="50" t="s">
        <v>237</v>
      </c>
      <c r="H86" s="51"/>
      <c r="I86" s="51"/>
      <c r="J86" s="51"/>
      <c r="K86" s="51"/>
      <c r="L86" s="51">
        <v>0</v>
      </c>
      <c r="M86" s="51">
        <v>22.04</v>
      </c>
      <c r="N86" s="51">
        <v>0</v>
      </c>
      <c r="O86" s="51">
        <v>0</v>
      </c>
      <c r="P86" s="51">
        <v>0</v>
      </c>
      <c r="Q86" s="51">
        <v>0</v>
      </c>
      <c r="R86" s="51">
        <v>0</v>
      </c>
      <c r="S86" s="51">
        <v>0</v>
      </c>
      <c r="T86" s="51">
        <v>0</v>
      </c>
      <c r="U86" s="51">
        <v>0</v>
      </c>
      <c r="V86" s="51">
        <v>0</v>
      </c>
      <c r="W86" s="51">
        <v>0</v>
      </c>
      <c r="X86" s="51"/>
      <c r="Y86" s="51">
        <f t="shared" si="17"/>
        <v>22.04</v>
      </c>
      <c r="Z86" s="51">
        <v>0</v>
      </c>
      <c r="AA86" s="51">
        <v>2400</v>
      </c>
      <c r="AB86" s="62" t="s">
        <v>255</v>
      </c>
    </row>
    <row r="87" spans="1:28" x14ac:dyDescent="0.3">
      <c r="A87" s="50"/>
      <c r="B87" s="50"/>
      <c r="C87" s="50"/>
      <c r="D87" s="50"/>
      <c r="E87" s="50"/>
      <c r="F87" s="50"/>
      <c r="G87" s="50" t="s">
        <v>151</v>
      </c>
      <c r="H87" s="51"/>
      <c r="I87" s="51"/>
      <c r="J87" s="51"/>
      <c r="K87" s="51"/>
      <c r="L87" s="51">
        <v>116</v>
      </c>
      <c r="M87" s="51">
        <v>116</v>
      </c>
      <c r="N87" s="51">
        <v>241</v>
      </c>
      <c r="O87" s="51">
        <v>0</v>
      </c>
      <c r="P87" s="51">
        <v>115</v>
      </c>
      <c r="Q87" s="51">
        <v>115</v>
      </c>
      <c r="R87" s="51">
        <v>115</v>
      </c>
      <c r="S87" s="51">
        <v>230</v>
      </c>
      <c r="T87" s="51">
        <v>0</v>
      </c>
      <c r="U87" s="51">
        <v>115</v>
      </c>
      <c r="V87" s="51">
        <v>116</v>
      </c>
      <c r="W87" s="51">
        <v>116</v>
      </c>
      <c r="X87" s="51"/>
      <c r="Y87" s="51">
        <f t="shared" si="17"/>
        <v>1395</v>
      </c>
      <c r="Z87" s="51">
        <v>1500</v>
      </c>
      <c r="AA87" s="51">
        <v>1400</v>
      </c>
      <c r="AB87" s="62"/>
    </row>
    <row r="88" spans="1:28" x14ac:dyDescent="0.3">
      <c r="A88" s="50"/>
      <c r="B88" s="50"/>
      <c r="C88" s="50"/>
      <c r="D88" s="50"/>
      <c r="E88" s="50"/>
      <c r="F88" s="50"/>
      <c r="G88" s="50" t="s">
        <v>152</v>
      </c>
      <c r="H88" s="51"/>
      <c r="I88" s="51"/>
      <c r="J88" s="51"/>
      <c r="K88" s="51"/>
      <c r="L88" s="51">
        <v>278.04000000000002</v>
      </c>
      <c r="M88" s="51">
        <v>270.92</v>
      </c>
      <c r="N88" s="51">
        <v>259.54000000000002</v>
      </c>
      <c r="O88" s="51">
        <v>435.49</v>
      </c>
      <c r="P88" s="51">
        <v>221.98</v>
      </c>
      <c r="Q88" s="51">
        <v>279.07</v>
      </c>
      <c r="R88" s="51">
        <v>425.18</v>
      </c>
      <c r="S88" s="51">
        <v>276.11</v>
      </c>
      <c r="T88" s="51">
        <v>276.11</v>
      </c>
      <c r="U88" s="51">
        <v>463.17</v>
      </c>
      <c r="V88" s="51">
        <v>370.92</v>
      </c>
      <c r="W88" s="51">
        <v>400.19</v>
      </c>
      <c r="X88" s="51"/>
      <c r="Y88" s="51">
        <f t="shared" si="17"/>
        <v>3956.72</v>
      </c>
      <c r="Z88" s="51">
        <v>4200</v>
      </c>
      <c r="AA88" s="51">
        <v>4100</v>
      </c>
      <c r="AB88" s="62"/>
    </row>
    <row r="89" spans="1:28" x14ac:dyDescent="0.3">
      <c r="A89" s="50"/>
      <c r="B89" s="50"/>
      <c r="C89" s="50"/>
      <c r="D89" s="50"/>
      <c r="E89" s="50"/>
      <c r="F89" s="50"/>
      <c r="G89" s="50" t="s">
        <v>153</v>
      </c>
      <c r="H89" s="51"/>
      <c r="I89" s="51"/>
      <c r="J89" s="51"/>
      <c r="K89" s="51"/>
      <c r="L89" s="51">
        <v>0</v>
      </c>
      <c r="M89" s="51">
        <v>8240</v>
      </c>
      <c r="N89" s="51">
        <v>2060</v>
      </c>
      <c r="O89" s="51">
        <v>0</v>
      </c>
      <c r="P89" s="51">
        <v>0</v>
      </c>
      <c r="Q89" s="51">
        <v>0</v>
      </c>
      <c r="R89" s="51">
        <v>0</v>
      </c>
      <c r="S89" s="51">
        <v>0</v>
      </c>
      <c r="T89" s="51">
        <v>0</v>
      </c>
      <c r="U89" s="51">
        <v>0</v>
      </c>
      <c r="V89" s="51">
        <v>0</v>
      </c>
      <c r="W89" s="51">
        <v>0</v>
      </c>
      <c r="X89" s="51"/>
      <c r="Y89" s="51">
        <f t="shared" si="17"/>
        <v>10300</v>
      </c>
      <c r="Z89" s="51">
        <v>12000</v>
      </c>
      <c r="AA89" s="51">
        <v>11000</v>
      </c>
      <c r="AB89" s="62"/>
    </row>
    <row r="90" spans="1:28" x14ac:dyDescent="0.3">
      <c r="A90" s="50"/>
      <c r="B90" s="50"/>
      <c r="C90" s="50"/>
      <c r="D90" s="50"/>
      <c r="E90" s="50"/>
      <c r="F90" s="50"/>
      <c r="G90" s="50" t="s">
        <v>154</v>
      </c>
      <c r="H90" s="51"/>
      <c r="I90" s="51"/>
      <c r="J90" s="51"/>
      <c r="K90" s="51"/>
      <c r="L90" s="51">
        <v>1023.75</v>
      </c>
      <c r="M90" s="51">
        <v>1102.5</v>
      </c>
      <c r="N90" s="51">
        <v>1155</v>
      </c>
      <c r="O90" s="51">
        <v>551.25</v>
      </c>
      <c r="P90" s="51">
        <v>813.75</v>
      </c>
      <c r="Q90" s="51">
        <v>341.25</v>
      </c>
      <c r="R90" s="51">
        <v>446.25</v>
      </c>
      <c r="S90" s="51">
        <v>632.5</v>
      </c>
      <c r="T90" s="51">
        <v>797.5</v>
      </c>
      <c r="U90" s="51">
        <v>972.9</v>
      </c>
      <c r="V90" s="51">
        <v>813.75</v>
      </c>
      <c r="W90" s="51">
        <v>971.25</v>
      </c>
      <c r="X90" s="51"/>
      <c r="Y90" s="51">
        <f t="shared" si="17"/>
        <v>9621.65</v>
      </c>
      <c r="Z90" s="51">
        <v>8500</v>
      </c>
      <c r="AA90" s="51">
        <v>9500</v>
      </c>
      <c r="AB90" s="62" t="s">
        <v>254</v>
      </c>
    </row>
    <row r="91" spans="1:28" x14ac:dyDescent="0.3">
      <c r="A91" s="50"/>
      <c r="B91" s="50"/>
      <c r="C91" s="50"/>
      <c r="D91" s="50"/>
      <c r="E91" s="50"/>
      <c r="F91" s="50"/>
      <c r="G91" s="50" t="s">
        <v>203</v>
      </c>
      <c r="H91" s="51"/>
      <c r="I91" s="51"/>
      <c r="J91" s="51"/>
      <c r="K91" s="51"/>
      <c r="L91" s="51">
        <v>0</v>
      </c>
      <c r="M91" s="51">
        <v>0</v>
      </c>
      <c r="N91" s="51">
        <v>0</v>
      </c>
      <c r="O91" s="51">
        <v>0</v>
      </c>
      <c r="P91" s="51">
        <v>0</v>
      </c>
      <c r="Q91" s="51">
        <v>0</v>
      </c>
      <c r="R91" s="51">
        <v>0</v>
      </c>
      <c r="S91" s="51">
        <v>0</v>
      </c>
      <c r="T91" s="51">
        <v>0</v>
      </c>
      <c r="U91" s="51">
        <v>0</v>
      </c>
      <c r="V91" s="51">
        <v>0</v>
      </c>
      <c r="W91" s="51">
        <v>0</v>
      </c>
      <c r="X91" s="51"/>
      <c r="Y91" s="51">
        <f t="shared" si="17"/>
        <v>0</v>
      </c>
      <c r="Z91" s="51">
        <v>9000</v>
      </c>
      <c r="AA91" s="51">
        <v>9000</v>
      </c>
      <c r="AB91" s="62"/>
    </row>
    <row r="92" spans="1:28" x14ac:dyDescent="0.3">
      <c r="A92" s="50"/>
      <c r="B92" s="50"/>
      <c r="C92" s="50"/>
      <c r="D92" s="50"/>
      <c r="E92" s="50"/>
      <c r="F92" s="50"/>
      <c r="G92" s="50" t="s">
        <v>238</v>
      </c>
      <c r="H92" s="51"/>
      <c r="I92" s="51"/>
      <c r="J92" s="51"/>
      <c r="K92" s="51"/>
      <c r="L92" s="51">
        <v>0</v>
      </c>
      <c r="M92" s="51">
        <v>0</v>
      </c>
      <c r="N92" s="51">
        <v>0</v>
      </c>
      <c r="O92" s="51">
        <v>0</v>
      </c>
      <c r="P92" s="51">
        <v>0</v>
      </c>
      <c r="Q92" s="51">
        <v>0</v>
      </c>
      <c r="R92" s="51">
        <v>375</v>
      </c>
      <c r="S92" s="51">
        <v>0</v>
      </c>
      <c r="T92" s="51">
        <v>0</v>
      </c>
      <c r="U92" s="51">
        <v>0</v>
      </c>
      <c r="V92" s="51">
        <v>0</v>
      </c>
      <c r="W92" s="51">
        <v>0</v>
      </c>
      <c r="X92" s="51"/>
      <c r="Y92" s="51">
        <f t="shared" si="17"/>
        <v>375</v>
      </c>
      <c r="Z92" s="51">
        <v>200</v>
      </c>
      <c r="AA92" s="51">
        <v>400</v>
      </c>
      <c r="AB92" s="62" t="s">
        <v>256</v>
      </c>
    </row>
    <row r="93" spans="1:28" x14ac:dyDescent="0.3">
      <c r="A93" s="50"/>
      <c r="B93" s="50"/>
      <c r="C93" s="50"/>
      <c r="D93" s="50"/>
      <c r="E93" s="50"/>
      <c r="F93" s="50"/>
      <c r="G93" s="50" t="s">
        <v>155</v>
      </c>
      <c r="H93" s="51"/>
      <c r="I93" s="51"/>
      <c r="J93" s="51"/>
      <c r="K93" s="51"/>
      <c r="L93" s="51">
        <v>540</v>
      </c>
      <c r="M93" s="51">
        <v>60</v>
      </c>
      <c r="N93" s="51">
        <v>0</v>
      </c>
      <c r="O93" s="51">
        <v>0</v>
      </c>
      <c r="P93" s="51">
        <v>650</v>
      </c>
      <c r="Q93" s="51">
        <v>1360</v>
      </c>
      <c r="R93" s="51">
        <v>170</v>
      </c>
      <c r="S93" s="51">
        <v>60</v>
      </c>
      <c r="T93" s="51">
        <v>1700</v>
      </c>
      <c r="U93" s="51">
        <v>0</v>
      </c>
      <c r="V93" s="51">
        <v>1245</v>
      </c>
      <c r="W93" s="51">
        <v>1215</v>
      </c>
      <c r="X93" s="51"/>
      <c r="Y93" s="51">
        <f t="shared" si="17"/>
        <v>7000</v>
      </c>
      <c r="Z93" s="51">
        <v>30000</v>
      </c>
      <c r="AA93" s="51">
        <v>30000</v>
      </c>
      <c r="AB93" s="62" t="s">
        <v>257</v>
      </c>
    </row>
    <row r="94" spans="1:28" x14ac:dyDescent="0.3">
      <c r="A94" s="50"/>
      <c r="B94" s="50"/>
      <c r="C94" s="50"/>
      <c r="D94" s="50"/>
      <c r="E94" s="50"/>
      <c r="F94" s="50"/>
      <c r="G94" s="50" t="s">
        <v>156</v>
      </c>
      <c r="H94" s="51"/>
      <c r="I94" s="51"/>
      <c r="J94" s="51"/>
      <c r="K94" s="51"/>
      <c r="L94" s="51">
        <v>445.33</v>
      </c>
      <c r="M94" s="51">
        <v>445.33</v>
      </c>
      <c r="N94" s="51">
        <v>445.33</v>
      </c>
      <c r="O94" s="51">
        <v>365.4</v>
      </c>
      <c r="P94" s="51">
        <v>365.4</v>
      </c>
      <c r="Q94" s="51">
        <v>365.4</v>
      </c>
      <c r="R94" s="51">
        <v>445.33</v>
      </c>
      <c r="S94" s="51">
        <v>445.33</v>
      </c>
      <c r="T94" s="51">
        <v>445.33</v>
      </c>
      <c r="U94" s="51">
        <v>445.33</v>
      </c>
      <c r="V94" s="51">
        <v>445.33</v>
      </c>
      <c r="W94" s="51">
        <v>445.33</v>
      </c>
      <c r="X94" s="51"/>
      <c r="Y94" s="51">
        <f t="shared" si="17"/>
        <v>5104.17</v>
      </c>
      <c r="Z94" s="51">
        <v>5400</v>
      </c>
      <c r="AA94" s="51">
        <v>5400</v>
      </c>
      <c r="AB94" s="62"/>
    </row>
    <row r="95" spans="1:28" x14ac:dyDescent="0.3">
      <c r="A95" s="50"/>
      <c r="B95" s="50"/>
      <c r="C95" s="50"/>
      <c r="D95" s="50"/>
      <c r="E95" s="50"/>
      <c r="F95" s="50"/>
      <c r="G95" s="50" t="s">
        <v>157</v>
      </c>
      <c r="H95" s="51"/>
      <c r="I95" s="51"/>
      <c r="J95" s="51"/>
      <c r="K95" s="51"/>
      <c r="L95" s="51">
        <v>0</v>
      </c>
      <c r="M95" s="51">
        <v>0</v>
      </c>
      <c r="N95" s="51">
        <v>384</v>
      </c>
      <c r="O95" s="51">
        <v>0</v>
      </c>
      <c r="P95" s="51">
        <v>469.18</v>
      </c>
      <c r="Q95" s="51">
        <v>103.23</v>
      </c>
      <c r="R95" s="51">
        <v>0</v>
      </c>
      <c r="S95" s="51">
        <v>0</v>
      </c>
      <c r="T95" s="51">
        <v>0</v>
      </c>
      <c r="U95" s="51">
        <v>0</v>
      </c>
      <c r="V95" s="51">
        <v>0</v>
      </c>
      <c r="W95" s="51">
        <v>0</v>
      </c>
      <c r="X95" s="51"/>
      <c r="Y95" s="51">
        <f t="shared" si="17"/>
        <v>956.41</v>
      </c>
      <c r="Z95" s="51">
        <v>1800</v>
      </c>
      <c r="AA95" s="51">
        <v>1800</v>
      </c>
      <c r="AB95" s="62"/>
    </row>
    <row r="96" spans="1:28" x14ac:dyDescent="0.3">
      <c r="A96" s="50"/>
      <c r="B96" s="50"/>
      <c r="C96" s="50"/>
      <c r="D96" s="50"/>
      <c r="E96" s="50"/>
      <c r="F96" s="50"/>
      <c r="G96" s="50" t="s">
        <v>244</v>
      </c>
      <c r="H96" s="51"/>
      <c r="I96" s="51"/>
      <c r="J96" s="51"/>
      <c r="K96" s="51"/>
      <c r="L96" s="51">
        <v>0</v>
      </c>
      <c r="M96" s="51">
        <v>0</v>
      </c>
      <c r="N96" s="51">
        <v>0</v>
      </c>
      <c r="O96" s="51">
        <v>0</v>
      </c>
      <c r="P96" s="51">
        <v>0</v>
      </c>
      <c r="Q96" s="51">
        <v>0</v>
      </c>
      <c r="R96" s="51">
        <v>0</v>
      </c>
      <c r="S96" s="51">
        <v>0</v>
      </c>
      <c r="T96" s="51">
        <v>0</v>
      </c>
      <c r="U96" s="51">
        <v>0</v>
      </c>
      <c r="V96" s="51">
        <v>0</v>
      </c>
      <c r="W96" s="51">
        <v>0</v>
      </c>
      <c r="X96" s="51"/>
      <c r="Y96" s="51">
        <f t="shared" si="17"/>
        <v>0</v>
      </c>
      <c r="Z96" s="51">
        <v>250</v>
      </c>
      <c r="AA96" s="51">
        <v>300</v>
      </c>
      <c r="AB96" s="62"/>
    </row>
    <row r="97" spans="1:28" x14ac:dyDescent="0.3">
      <c r="A97" s="50"/>
      <c r="B97" s="50"/>
      <c r="C97" s="50"/>
      <c r="D97" s="50"/>
      <c r="E97" s="50"/>
      <c r="F97" s="50"/>
      <c r="G97" s="50" t="s">
        <v>158</v>
      </c>
      <c r="H97" s="51"/>
      <c r="I97" s="51"/>
      <c r="J97" s="51"/>
      <c r="K97" s="51"/>
      <c r="L97" s="51">
        <v>0</v>
      </c>
      <c r="M97" s="51">
        <v>0</v>
      </c>
      <c r="N97" s="51">
        <v>0</v>
      </c>
      <c r="O97" s="51">
        <v>0</v>
      </c>
      <c r="P97" s="51">
        <v>0</v>
      </c>
      <c r="Q97" s="51">
        <v>0</v>
      </c>
      <c r="R97" s="51">
        <v>0</v>
      </c>
      <c r="S97" s="51">
        <v>0</v>
      </c>
      <c r="T97" s="51">
        <v>0</v>
      </c>
      <c r="U97" s="51">
        <v>0</v>
      </c>
      <c r="V97" s="51">
        <v>63</v>
      </c>
      <c r="W97" s="51">
        <v>0</v>
      </c>
      <c r="X97" s="51"/>
      <c r="Y97" s="51">
        <f t="shared" si="17"/>
        <v>63</v>
      </c>
      <c r="Z97" s="51">
        <v>2500</v>
      </c>
      <c r="AA97" s="51">
        <v>2500</v>
      </c>
      <c r="AB97" s="62"/>
    </row>
    <row r="98" spans="1:28" x14ac:dyDescent="0.3">
      <c r="A98" s="50"/>
      <c r="B98" s="50"/>
      <c r="C98" s="50"/>
      <c r="D98" s="50"/>
      <c r="E98" s="50"/>
      <c r="F98" s="50"/>
      <c r="G98" s="50" t="s">
        <v>159</v>
      </c>
      <c r="H98" s="51"/>
      <c r="I98" s="51"/>
      <c r="J98" s="51"/>
      <c r="K98" s="51"/>
      <c r="L98" s="51">
        <v>0</v>
      </c>
      <c r="M98" s="51">
        <v>378</v>
      </c>
      <c r="N98" s="51">
        <v>425</v>
      </c>
      <c r="O98" s="51">
        <v>0</v>
      </c>
      <c r="P98" s="51">
        <v>100</v>
      </c>
      <c r="Q98" s="51">
        <v>0</v>
      </c>
      <c r="R98" s="51">
        <v>99</v>
      </c>
      <c r="S98" s="51">
        <v>-100</v>
      </c>
      <c r="T98" s="51">
        <v>0</v>
      </c>
      <c r="U98" s="51">
        <v>0</v>
      </c>
      <c r="V98" s="51">
        <v>0</v>
      </c>
      <c r="W98" s="51">
        <v>0</v>
      </c>
      <c r="X98" s="51"/>
      <c r="Y98" s="51">
        <f t="shared" si="17"/>
        <v>902</v>
      </c>
      <c r="Z98" s="51">
        <v>30000</v>
      </c>
      <c r="AA98" s="51">
        <v>30000</v>
      </c>
      <c r="AB98" s="62" t="s">
        <v>257</v>
      </c>
    </row>
    <row r="99" spans="1:28" x14ac:dyDescent="0.3">
      <c r="A99" s="50"/>
      <c r="B99" s="50"/>
      <c r="C99" s="50"/>
      <c r="D99" s="50"/>
      <c r="E99" s="50"/>
      <c r="F99" s="50"/>
      <c r="G99" s="50" t="s">
        <v>160</v>
      </c>
      <c r="H99" s="51"/>
      <c r="I99" s="51"/>
      <c r="J99" s="51"/>
      <c r="K99" s="51"/>
      <c r="L99" s="51">
        <v>0</v>
      </c>
      <c r="M99" s="51">
        <v>75.34</v>
      </c>
      <c r="N99" s="51">
        <v>66.03</v>
      </c>
      <c r="O99" s="51">
        <v>100.89</v>
      </c>
      <c r="P99" s="51">
        <v>0</v>
      </c>
      <c r="Q99" s="51">
        <v>0</v>
      </c>
      <c r="R99" s="51">
        <v>43.21</v>
      </c>
      <c r="S99" s="51">
        <v>147.96</v>
      </c>
      <c r="T99" s="51">
        <v>64.540000000000006</v>
      </c>
      <c r="U99" s="51">
        <v>0</v>
      </c>
      <c r="V99" s="51">
        <v>0</v>
      </c>
      <c r="W99" s="51">
        <v>45.66</v>
      </c>
      <c r="X99" s="51"/>
      <c r="Y99" s="51">
        <f t="shared" si="17"/>
        <v>543.63</v>
      </c>
      <c r="Z99" s="51">
        <v>2000</v>
      </c>
      <c r="AA99" s="51">
        <v>2000</v>
      </c>
      <c r="AB99" s="62"/>
    </row>
    <row r="100" spans="1:28" x14ac:dyDescent="0.3">
      <c r="A100" s="50"/>
      <c r="B100" s="50"/>
      <c r="C100" s="50"/>
      <c r="D100" s="50"/>
      <c r="E100" s="50"/>
      <c r="F100" s="50"/>
      <c r="G100" s="50" t="s">
        <v>161</v>
      </c>
      <c r="H100" s="51"/>
      <c r="I100" s="51"/>
      <c r="J100" s="51"/>
      <c r="K100" s="51"/>
      <c r="L100" s="51">
        <v>0</v>
      </c>
      <c r="M100" s="51">
        <v>0</v>
      </c>
      <c r="N100" s="51">
        <v>0</v>
      </c>
      <c r="O100" s="51">
        <v>0</v>
      </c>
      <c r="P100" s="51">
        <v>0</v>
      </c>
      <c r="Q100" s="51">
        <v>275.2</v>
      </c>
      <c r="R100" s="51">
        <v>0</v>
      </c>
      <c r="S100" s="51">
        <v>0</v>
      </c>
      <c r="T100" s="51">
        <v>0</v>
      </c>
      <c r="U100" s="51">
        <v>0</v>
      </c>
      <c r="V100" s="51">
        <v>0</v>
      </c>
      <c r="W100" s="51">
        <v>0</v>
      </c>
      <c r="X100" s="51"/>
      <c r="Y100" s="51">
        <f t="shared" si="17"/>
        <v>275.2</v>
      </c>
      <c r="Z100" s="51">
        <v>5000</v>
      </c>
      <c r="AA100" s="51">
        <v>5000</v>
      </c>
      <c r="AB100" s="62"/>
    </row>
    <row r="101" spans="1:28" x14ac:dyDescent="0.3">
      <c r="A101" s="50"/>
      <c r="B101" s="50"/>
      <c r="C101" s="50"/>
      <c r="D101" s="50"/>
      <c r="E101" s="50"/>
      <c r="F101" s="50"/>
      <c r="G101" s="50" t="s">
        <v>162</v>
      </c>
      <c r="H101" s="51"/>
      <c r="I101" s="51"/>
      <c r="J101" s="51"/>
      <c r="K101" s="51"/>
      <c r="L101" s="51">
        <v>66.88</v>
      </c>
      <c r="M101" s="51">
        <v>157.94</v>
      </c>
      <c r="N101" s="51">
        <v>166.05</v>
      </c>
      <c r="O101" s="51">
        <v>0</v>
      </c>
      <c r="P101" s="51">
        <v>0</v>
      </c>
      <c r="Q101" s="51">
        <v>0</v>
      </c>
      <c r="R101" s="51">
        <v>0</v>
      </c>
      <c r="S101" s="51">
        <v>0</v>
      </c>
      <c r="T101" s="51">
        <v>248.76</v>
      </c>
      <c r="U101" s="51">
        <v>0</v>
      </c>
      <c r="V101" s="51">
        <v>127.06</v>
      </c>
      <c r="W101" s="51">
        <v>76.099999999999994</v>
      </c>
      <c r="X101" s="51"/>
      <c r="Y101" s="51">
        <f t="shared" si="17"/>
        <v>842.79</v>
      </c>
      <c r="Z101" s="51">
        <v>2500</v>
      </c>
      <c r="AA101" s="51">
        <v>2500</v>
      </c>
      <c r="AB101" s="62"/>
    </row>
    <row r="102" spans="1:28" x14ac:dyDescent="0.3">
      <c r="A102" s="50"/>
      <c r="B102" s="50"/>
      <c r="C102" s="50"/>
      <c r="D102" s="50"/>
      <c r="E102" s="50"/>
      <c r="F102" s="50"/>
      <c r="G102" s="50" t="s">
        <v>163</v>
      </c>
      <c r="H102" s="51"/>
      <c r="I102" s="51"/>
      <c r="J102" s="51"/>
      <c r="K102" s="51"/>
      <c r="L102" s="51">
        <v>50</v>
      </c>
      <c r="M102" s="51">
        <v>50</v>
      </c>
      <c r="N102" s="51">
        <v>0</v>
      </c>
      <c r="O102" s="51">
        <v>0</v>
      </c>
      <c r="P102" s="51">
        <v>150</v>
      </c>
      <c r="Q102" s="51">
        <v>100</v>
      </c>
      <c r="R102" s="51">
        <v>50</v>
      </c>
      <c r="S102" s="51">
        <v>0</v>
      </c>
      <c r="T102" s="51">
        <v>0</v>
      </c>
      <c r="U102" s="51">
        <v>50</v>
      </c>
      <c r="V102" s="51">
        <v>50</v>
      </c>
      <c r="W102" s="51">
        <v>50</v>
      </c>
      <c r="X102" s="51"/>
      <c r="Y102" s="51">
        <f t="shared" si="17"/>
        <v>550</v>
      </c>
      <c r="Z102" s="51">
        <v>800</v>
      </c>
      <c r="AA102" s="51">
        <v>800</v>
      </c>
      <c r="AB102" s="62"/>
    </row>
    <row r="103" spans="1:28" ht="15" thickBot="1" x14ac:dyDescent="0.35">
      <c r="A103" s="50"/>
      <c r="B103" s="50"/>
      <c r="C103" s="50"/>
      <c r="D103" s="50"/>
      <c r="E103" s="50"/>
      <c r="F103" s="50"/>
      <c r="G103" s="50" t="s">
        <v>164</v>
      </c>
      <c r="H103" s="52"/>
      <c r="I103" s="52"/>
      <c r="J103" s="52"/>
      <c r="K103" s="52"/>
      <c r="L103" s="52">
        <v>135.31</v>
      </c>
      <c r="M103" s="52">
        <v>0</v>
      </c>
      <c r="N103" s="52">
        <v>93.71</v>
      </c>
      <c r="O103" s="52">
        <v>72.73</v>
      </c>
      <c r="P103" s="52">
        <v>304.77999999999997</v>
      </c>
      <c r="Q103" s="52">
        <v>41.26</v>
      </c>
      <c r="R103" s="52">
        <v>24.99</v>
      </c>
      <c r="S103" s="52">
        <v>87.21</v>
      </c>
      <c r="T103" s="52">
        <v>51.92</v>
      </c>
      <c r="U103" s="52">
        <v>91.27</v>
      </c>
      <c r="V103" s="52">
        <v>51.85</v>
      </c>
      <c r="W103" s="52">
        <v>209.36</v>
      </c>
      <c r="X103" s="52"/>
      <c r="Y103" s="52">
        <f t="shared" si="17"/>
        <v>1164.3900000000001</v>
      </c>
      <c r="Z103" s="52">
        <v>1600</v>
      </c>
      <c r="AA103" s="52">
        <v>1600</v>
      </c>
      <c r="AB103" s="63"/>
    </row>
    <row r="104" spans="1:28" x14ac:dyDescent="0.3">
      <c r="A104" s="50"/>
      <c r="B104" s="50"/>
      <c r="C104" s="50"/>
      <c r="D104" s="50"/>
      <c r="E104" s="50"/>
      <c r="F104" s="50" t="s">
        <v>165</v>
      </c>
      <c r="G104" s="50"/>
      <c r="H104" s="51"/>
      <c r="I104" s="51"/>
      <c r="J104" s="51"/>
      <c r="K104" s="51"/>
      <c r="L104" s="51">
        <f t="shared" ref="L104:W104" si="18">ROUND(SUM(L72:L103),5)</f>
        <v>4929.17</v>
      </c>
      <c r="M104" s="51">
        <f t="shared" si="18"/>
        <v>14242.92</v>
      </c>
      <c r="N104" s="51">
        <f t="shared" si="18"/>
        <v>8152.11</v>
      </c>
      <c r="O104" s="51">
        <f t="shared" si="18"/>
        <v>4982.71</v>
      </c>
      <c r="P104" s="51">
        <f t="shared" si="18"/>
        <v>6733.26</v>
      </c>
      <c r="Q104" s="51">
        <f t="shared" si="18"/>
        <v>7174.94</v>
      </c>
      <c r="R104" s="51">
        <f t="shared" si="18"/>
        <v>5153.53</v>
      </c>
      <c r="S104" s="51">
        <f t="shared" si="18"/>
        <v>4437.3500000000004</v>
      </c>
      <c r="T104" s="51">
        <f t="shared" si="18"/>
        <v>6705.44</v>
      </c>
      <c r="U104" s="51">
        <f t="shared" si="18"/>
        <v>6301.27</v>
      </c>
      <c r="V104" s="51">
        <f t="shared" si="18"/>
        <v>6681.79</v>
      </c>
      <c r="W104" s="51">
        <f t="shared" si="18"/>
        <v>8959.83</v>
      </c>
      <c r="X104" s="51"/>
      <c r="Y104" s="51">
        <f t="shared" si="17"/>
        <v>84454.32</v>
      </c>
      <c r="Z104" s="51">
        <f>ROUND(SUM(Z72:Z103),5)</f>
        <v>171350</v>
      </c>
      <c r="AA104" s="51">
        <f>ROUND(SUM(AA72:AA103),5)</f>
        <v>172736</v>
      </c>
      <c r="AB104" s="62"/>
    </row>
    <row r="105" spans="1:28" x14ac:dyDescent="0.3">
      <c r="A105" s="50"/>
      <c r="B105" s="50"/>
      <c r="C105" s="50"/>
      <c r="D105" s="50"/>
      <c r="E105" s="50"/>
      <c r="F105" s="50" t="s">
        <v>166</v>
      </c>
      <c r="G105" s="50"/>
      <c r="H105" s="51"/>
      <c r="I105" s="51"/>
      <c r="J105" s="51"/>
      <c r="K105" s="51"/>
      <c r="L105" s="51"/>
      <c r="M105" s="51"/>
      <c r="N105" s="51"/>
      <c r="O105" s="51"/>
      <c r="P105" s="51"/>
      <c r="Q105" s="51"/>
      <c r="R105" s="51"/>
      <c r="S105" s="51"/>
      <c r="T105" s="51"/>
      <c r="U105" s="51"/>
      <c r="V105" s="51"/>
      <c r="W105" s="51"/>
      <c r="X105" s="51"/>
      <c r="Y105" s="51"/>
      <c r="Z105" s="51"/>
      <c r="AA105" s="51"/>
      <c r="AB105" s="62"/>
    </row>
    <row r="106" spans="1:28" x14ac:dyDescent="0.3">
      <c r="A106" s="50"/>
      <c r="B106" s="50"/>
      <c r="C106" s="50"/>
      <c r="D106" s="50"/>
      <c r="E106" s="50"/>
      <c r="F106" s="50"/>
      <c r="G106" s="50" t="s">
        <v>167</v>
      </c>
      <c r="H106" s="51"/>
      <c r="I106" s="51"/>
      <c r="J106" s="51"/>
      <c r="K106" s="51"/>
      <c r="L106" s="51">
        <v>0</v>
      </c>
      <c r="M106" s="51">
        <v>0</v>
      </c>
      <c r="N106" s="51">
        <v>256.27</v>
      </c>
      <c r="O106" s="51">
        <v>0</v>
      </c>
      <c r="P106" s="51">
        <v>309.95</v>
      </c>
      <c r="Q106" s="51">
        <v>0</v>
      </c>
      <c r="R106" s="51">
        <v>0</v>
      </c>
      <c r="S106" s="51">
        <v>100</v>
      </c>
      <c r="T106" s="51">
        <v>0</v>
      </c>
      <c r="U106" s="51">
        <v>0</v>
      </c>
      <c r="V106" s="51">
        <v>0</v>
      </c>
      <c r="W106" s="51">
        <v>0</v>
      </c>
      <c r="X106" s="51"/>
      <c r="Y106" s="51">
        <f t="shared" ref="Y106:Y118" si="19">ROUND(SUM(H106:X106),5)</f>
        <v>666.22</v>
      </c>
      <c r="Z106" s="51">
        <v>10000</v>
      </c>
      <c r="AA106" s="51">
        <v>10000</v>
      </c>
      <c r="AB106" s="62"/>
    </row>
    <row r="107" spans="1:28" x14ac:dyDescent="0.3">
      <c r="A107" s="50"/>
      <c r="B107" s="50"/>
      <c r="C107" s="50"/>
      <c r="D107" s="50"/>
      <c r="E107" s="50"/>
      <c r="F107" s="50"/>
      <c r="G107" s="50" t="s">
        <v>168</v>
      </c>
      <c r="H107" s="51"/>
      <c r="I107" s="51"/>
      <c r="J107" s="51"/>
      <c r="K107" s="51"/>
      <c r="L107" s="51">
        <v>260</v>
      </c>
      <c r="M107" s="51">
        <v>0</v>
      </c>
      <c r="N107" s="51">
        <v>0</v>
      </c>
      <c r="O107" s="51">
        <v>0</v>
      </c>
      <c r="P107" s="51">
        <v>0</v>
      </c>
      <c r="Q107" s="51">
        <v>0</v>
      </c>
      <c r="R107" s="51">
        <v>55.85</v>
      </c>
      <c r="S107" s="51">
        <v>0</v>
      </c>
      <c r="T107" s="51">
        <v>675</v>
      </c>
      <c r="U107" s="51">
        <v>1525</v>
      </c>
      <c r="V107" s="51">
        <v>591</v>
      </c>
      <c r="W107" s="51">
        <v>0</v>
      </c>
      <c r="X107" s="51"/>
      <c r="Y107" s="51">
        <f t="shared" si="19"/>
        <v>3106.85</v>
      </c>
      <c r="Z107" s="51">
        <v>2500</v>
      </c>
      <c r="AA107" s="51">
        <v>2500</v>
      </c>
      <c r="AB107" s="62"/>
    </row>
    <row r="108" spans="1:28" x14ac:dyDescent="0.3">
      <c r="A108" s="50"/>
      <c r="B108" s="50"/>
      <c r="C108" s="50"/>
      <c r="D108" s="50"/>
      <c r="E108" s="50"/>
      <c r="F108" s="50"/>
      <c r="G108" s="50" t="s">
        <v>169</v>
      </c>
      <c r="H108" s="51"/>
      <c r="I108" s="51"/>
      <c r="J108" s="51"/>
      <c r="K108" s="51"/>
      <c r="L108" s="51">
        <v>2873.04</v>
      </c>
      <c r="M108" s="51">
        <v>51</v>
      </c>
      <c r="N108" s="51">
        <v>490</v>
      </c>
      <c r="O108" s="51">
        <v>2228</v>
      </c>
      <c r="P108" s="51">
        <v>650.25</v>
      </c>
      <c r="Q108" s="51">
        <v>497.74</v>
      </c>
      <c r="R108" s="51">
        <v>2718</v>
      </c>
      <c r="S108" s="51">
        <v>490</v>
      </c>
      <c r="T108" s="51">
        <v>490</v>
      </c>
      <c r="U108" s="51">
        <v>504.13</v>
      </c>
      <c r="V108" s="51">
        <v>2433.37</v>
      </c>
      <c r="W108" s="51">
        <v>0</v>
      </c>
      <c r="X108" s="51"/>
      <c r="Y108" s="51">
        <f t="shared" si="19"/>
        <v>13425.53</v>
      </c>
      <c r="Z108" s="51">
        <v>16500</v>
      </c>
      <c r="AA108" s="51">
        <v>16500</v>
      </c>
      <c r="AB108" s="62"/>
    </row>
    <row r="109" spans="1:28" x14ac:dyDescent="0.3">
      <c r="A109" s="50"/>
      <c r="B109" s="50"/>
      <c r="C109" s="50"/>
      <c r="D109" s="50"/>
      <c r="E109" s="50"/>
      <c r="F109" s="50"/>
      <c r="G109" s="50" t="s">
        <v>170</v>
      </c>
      <c r="H109" s="51"/>
      <c r="I109" s="51"/>
      <c r="J109" s="51"/>
      <c r="K109" s="51"/>
      <c r="L109" s="51">
        <v>496</v>
      </c>
      <c r="M109" s="51">
        <v>450</v>
      </c>
      <c r="N109" s="51">
        <v>496</v>
      </c>
      <c r="O109" s="51">
        <v>450</v>
      </c>
      <c r="P109" s="51">
        <v>450</v>
      </c>
      <c r="Q109" s="51">
        <v>496</v>
      </c>
      <c r="R109" s="51">
        <v>496</v>
      </c>
      <c r="S109" s="51">
        <v>450</v>
      </c>
      <c r="T109" s="51">
        <v>496</v>
      </c>
      <c r="U109" s="51">
        <v>450</v>
      </c>
      <c r="V109" s="51">
        <v>496</v>
      </c>
      <c r="W109" s="51">
        <v>450</v>
      </c>
      <c r="X109" s="51"/>
      <c r="Y109" s="51">
        <f t="shared" si="19"/>
        <v>5676</v>
      </c>
      <c r="Z109" s="51">
        <v>6000</v>
      </c>
      <c r="AA109" s="51">
        <v>6000</v>
      </c>
      <c r="AB109" s="62"/>
    </row>
    <row r="110" spans="1:28" x14ac:dyDescent="0.3">
      <c r="A110" s="50"/>
      <c r="B110" s="50"/>
      <c r="C110" s="50"/>
      <c r="D110" s="50"/>
      <c r="E110" s="50"/>
      <c r="F110" s="50"/>
      <c r="G110" s="50" t="s">
        <v>171</v>
      </c>
      <c r="H110" s="51"/>
      <c r="I110" s="51"/>
      <c r="J110" s="51"/>
      <c r="K110" s="51"/>
      <c r="L110" s="51">
        <v>300</v>
      </c>
      <c r="M110" s="51">
        <v>0</v>
      </c>
      <c r="N110" s="51">
        <v>0</v>
      </c>
      <c r="O110" s="51">
        <v>0</v>
      </c>
      <c r="P110" s="51">
        <v>0</v>
      </c>
      <c r="Q110" s="51">
        <v>0</v>
      </c>
      <c r="R110" s="51">
        <v>0</v>
      </c>
      <c r="S110" s="51">
        <v>0</v>
      </c>
      <c r="T110" s="51">
        <v>0</v>
      </c>
      <c r="U110" s="51">
        <v>0</v>
      </c>
      <c r="V110" s="51">
        <v>0</v>
      </c>
      <c r="W110" s="51">
        <v>0</v>
      </c>
      <c r="X110" s="51"/>
      <c r="Y110" s="51">
        <f t="shared" si="19"/>
        <v>300</v>
      </c>
      <c r="Z110" s="51">
        <v>3500</v>
      </c>
      <c r="AA110" s="51">
        <v>2500</v>
      </c>
      <c r="AB110" s="62" t="s">
        <v>258</v>
      </c>
    </row>
    <row r="111" spans="1:28" x14ac:dyDescent="0.3">
      <c r="A111" s="50"/>
      <c r="B111" s="50"/>
      <c r="C111" s="50"/>
      <c r="D111" s="50"/>
      <c r="E111" s="50"/>
      <c r="F111" s="50"/>
      <c r="G111" s="50" t="s">
        <v>172</v>
      </c>
      <c r="H111" s="51"/>
      <c r="I111" s="51"/>
      <c r="J111" s="51"/>
      <c r="K111" s="51"/>
      <c r="L111" s="51">
        <v>0</v>
      </c>
      <c r="M111" s="51">
        <v>0</v>
      </c>
      <c r="N111" s="51">
        <v>389</v>
      </c>
      <c r="O111" s="51">
        <v>125</v>
      </c>
      <c r="P111" s="51">
        <v>250</v>
      </c>
      <c r="Q111" s="51">
        <v>0</v>
      </c>
      <c r="R111" s="51">
        <v>0</v>
      </c>
      <c r="S111" s="51">
        <v>0</v>
      </c>
      <c r="T111" s="51">
        <v>560</v>
      </c>
      <c r="U111" s="51">
        <v>0</v>
      </c>
      <c r="V111" s="51">
        <v>250</v>
      </c>
      <c r="W111" s="51">
        <v>0</v>
      </c>
      <c r="X111" s="51"/>
      <c r="Y111" s="51">
        <f t="shared" si="19"/>
        <v>1574</v>
      </c>
      <c r="Z111" s="51">
        <v>2500</v>
      </c>
      <c r="AA111" s="51">
        <v>2500</v>
      </c>
      <c r="AB111" s="62"/>
    </row>
    <row r="112" spans="1:28" x14ac:dyDescent="0.3">
      <c r="A112" s="50"/>
      <c r="B112" s="50"/>
      <c r="C112" s="50"/>
      <c r="D112" s="50"/>
      <c r="E112" s="50"/>
      <c r="F112" s="50"/>
      <c r="G112" s="50" t="s">
        <v>173</v>
      </c>
      <c r="H112" s="51"/>
      <c r="I112" s="51"/>
      <c r="J112" s="51"/>
      <c r="K112" s="51"/>
      <c r="L112" s="51">
        <v>0</v>
      </c>
      <c r="M112" s="51">
        <v>0</v>
      </c>
      <c r="N112" s="51">
        <v>0</v>
      </c>
      <c r="O112" s="51">
        <v>0</v>
      </c>
      <c r="P112" s="51">
        <v>0</v>
      </c>
      <c r="Q112" s="51">
        <v>0</v>
      </c>
      <c r="R112" s="51">
        <v>0</v>
      </c>
      <c r="S112" s="51">
        <v>0</v>
      </c>
      <c r="T112" s="51">
        <v>0</v>
      </c>
      <c r="U112" s="51">
        <v>0</v>
      </c>
      <c r="V112" s="51">
        <v>0</v>
      </c>
      <c r="W112" s="51">
        <v>0</v>
      </c>
      <c r="X112" s="51"/>
      <c r="Y112" s="51">
        <f t="shared" si="19"/>
        <v>0</v>
      </c>
      <c r="Z112" s="51">
        <v>250</v>
      </c>
      <c r="AA112" s="51">
        <v>300</v>
      </c>
      <c r="AB112" s="62"/>
    </row>
    <row r="113" spans="1:28" x14ac:dyDescent="0.3">
      <c r="A113" s="50"/>
      <c r="B113" s="50"/>
      <c r="C113" s="50"/>
      <c r="D113" s="50"/>
      <c r="E113" s="50"/>
      <c r="F113" s="50"/>
      <c r="G113" s="50" t="s">
        <v>174</v>
      </c>
      <c r="H113" s="51"/>
      <c r="I113" s="51"/>
      <c r="J113" s="51"/>
      <c r="K113" s="51"/>
      <c r="L113" s="51">
        <v>305.61</v>
      </c>
      <c r="M113" s="51">
        <v>0</v>
      </c>
      <c r="N113" s="51">
        <v>611.22</v>
      </c>
      <c r="O113" s="51">
        <v>305.61</v>
      </c>
      <c r="P113" s="51">
        <v>305.61</v>
      </c>
      <c r="Q113" s="51">
        <v>414.25</v>
      </c>
      <c r="R113" s="51">
        <v>305.61</v>
      </c>
      <c r="S113" s="51">
        <v>0</v>
      </c>
      <c r="T113" s="51">
        <v>611.22</v>
      </c>
      <c r="U113" s="51">
        <v>305.61</v>
      </c>
      <c r="V113" s="51">
        <v>305.61</v>
      </c>
      <c r="W113" s="51">
        <v>305.61</v>
      </c>
      <c r="X113" s="51"/>
      <c r="Y113" s="51">
        <f t="shared" si="19"/>
        <v>3775.96</v>
      </c>
      <c r="Z113" s="51">
        <v>3700</v>
      </c>
      <c r="AA113" s="51">
        <v>3800</v>
      </c>
      <c r="AB113" s="62"/>
    </row>
    <row r="114" spans="1:28" x14ac:dyDescent="0.3">
      <c r="A114" s="50"/>
      <c r="B114" s="50"/>
      <c r="C114" s="50"/>
      <c r="D114" s="50"/>
      <c r="E114" s="50"/>
      <c r="F114" s="50"/>
      <c r="G114" s="50" t="s">
        <v>175</v>
      </c>
      <c r="H114" s="51"/>
      <c r="I114" s="51"/>
      <c r="J114" s="51"/>
      <c r="K114" s="51"/>
      <c r="L114" s="51">
        <v>330.81</v>
      </c>
      <c r="M114" s="51">
        <v>96.32</v>
      </c>
      <c r="N114" s="51">
        <v>169.12</v>
      </c>
      <c r="O114" s="51">
        <v>97.75</v>
      </c>
      <c r="P114" s="51">
        <v>134.9</v>
      </c>
      <c r="Q114" s="51">
        <v>147.91</v>
      </c>
      <c r="R114" s="51">
        <v>325.38</v>
      </c>
      <c r="S114" s="51">
        <v>0</v>
      </c>
      <c r="T114" s="51">
        <v>265.42</v>
      </c>
      <c r="U114" s="51">
        <v>163.34</v>
      </c>
      <c r="V114" s="51">
        <v>122.25</v>
      </c>
      <c r="W114" s="51">
        <v>199.82</v>
      </c>
      <c r="X114" s="51"/>
      <c r="Y114" s="51">
        <f t="shared" si="19"/>
        <v>2053.02</v>
      </c>
      <c r="Z114" s="51">
        <v>2800</v>
      </c>
      <c r="AA114" s="51">
        <v>3000</v>
      </c>
      <c r="AB114" s="62" t="s">
        <v>259</v>
      </c>
    </row>
    <row r="115" spans="1:28" x14ac:dyDescent="0.3">
      <c r="A115" s="50"/>
      <c r="B115" s="50"/>
      <c r="C115" s="50"/>
      <c r="D115" s="50"/>
      <c r="E115" s="50"/>
      <c r="F115" s="50"/>
      <c r="G115" s="50" t="s">
        <v>176</v>
      </c>
      <c r="H115" s="51"/>
      <c r="I115" s="51"/>
      <c r="J115" s="51"/>
      <c r="K115" s="51"/>
      <c r="L115" s="51">
        <v>1549.97</v>
      </c>
      <c r="M115" s="51">
        <v>1016.67</v>
      </c>
      <c r="N115" s="51">
        <v>1015.39</v>
      </c>
      <c r="O115" s="51">
        <v>289.32</v>
      </c>
      <c r="P115" s="51">
        <v>1934.04</v>
      </c>
      <c r="Q115" s="51">
        <v>903.78</v>
      </c>
      <c r="R115" s="51">
        <v>1184.33</v>
      </c>
      <c r="S115" s="51">
        <v>443.68</v>
      </c>
      <c r="T115" s="51">
        <v>1731.99</v>
      </c>
      <c r="U115" s="51">
        <v>1022.29</v>
      </c>
      <c r="V115" s="51">
        <v>833.3</v>
      </c>
      <c r="W115" s="51">
        <v>572.04999999999995</v>
      </c>
      <c r="X115" s="51"/>
      <c r="Y115" s="51">
        <f t="shared" si="19"/>
        <v>12496.81</v>
      </c>
      <c r="Z115" s="51">
        <v>12500</v>
      </c>
      <c r="AA115" s="51">
        <v>13000</v>
      </c>
      <c r="AB115" s="62"/>
    </row>
    <row r="116" spans="1:28" ht="15" thickBot="1" x14ac:dyDescent="0.35">
      <c r="A116" s="50"/>
      <c r="B116" s="50"/>
      <c r="C116" s="50"/>
      <c r="D116" s="50"/>
      <c r="E116" s="50"/>
      <c r="F116" s="50"/>
      <c r="G116" s="50" t="s">
        <v>177</v>
      </c>
      <c r="H116" s="51"/>
      <c r="I116" s="51"/>
      <c r="J116" s="51"/>
      <c r="K116" s="51"/>
      <c r="L116" s="51">
        <v>0</v>
      </c>
      <c r="M116" s="51">
        <v>0</v>
      </c>
      <c r="N116" s="51">
        <v>188.42</v>
      </c>
      <c r="O116" s="51">
        <v>1763.16</v>
      </c>
      <c r="P116" s="51">
        <v>0</v>
      </c>
      <c r="Q116" s="51">
        <v>82</v>
      </c>
      <c r="R116" s="51">
        <v>88</v>
      </c>
      <c r="S116" s="51">
        <v>0</v>
      </c>
      <c r="T116" s="51">
        <v>216</v>
      </c>
      <c r="U116" s="51">
        <v>0</v>
      </c>
      <c r="V116" s="51">
        <v>0</v>
      </c>
      <c r="W116" s="51">
        <v>0</v>
      </c>
      <c r="X116" s="51"/>
      <c r="Y116" s="51">
        <f t="shared" si="19"/>
        <v>2337.58</v>
      </c>
      <c r="Z116" s="51">
        <v>8500</v>
      </c>
      <c r="AA116" s="51">
        <v>8500</v>
      </c>
      <c r="AB116" s="62"/>
    </row>
    <row r="117" spans="1:28" ht="15" thickBot="1" x14ac:dyDescent="0.35">
      <c r="A117" s="50"/>
      <c r="B117" s="50"/>
      <c r="C117" s="50"/>
      <c r="D117" s="50"/>
      <c r="E117" s="50"/>
      <c r="F117" s="50" t="s">
        <v>178</v>
      </c>
      <c r="G117" s="50"/>
      <c r="H117" s="53"/>
      <c r="I117" s="53"/>
      <c r="J117" s="53"/>
      <c r="K117" s="53"/>
      <c r="L117" s="53">
        <f t="shared" ref="L117:W117" si="20">ROUND(SUM(L105:L116),5)</f>
        <v>6115.43</v>
      </c>
      <c r="M117" s="53">
        <f t="shared" si="20"/>
        <v>1613.99</v>
      </c>
      <c r="N117" s="53">
        <f t="shared" si="20"/>
        <v>3615.42</v>
      </c>
      <c r="O117" s="53">
        <f t="shared" si="20"/>
        <v>5258.84</v>
      </c>
      <c r="P117" s="53">
        <f t="shared" si="20"/>
        <v>4034.75</v>
      </c>
      <c r="Q117" s="53">
        <f t="shared" si="20"/>
        <v>2541.6799999999998</v>
      </c>
      <c r="R117" s="53">
        <f t="shared" si="20"/>
        <v>5173.17</v>
      </c>
      <c r="S117" s="53">
        <f t="shared" si="20"/>
        <v>1483.68</v>
      </c>
      <c r="T117" s="53">
        <f t="shared" si="20"/>
        <v>5045.63</v>
      </c>
      <c r="U117" s="53">
        <f t="shared" si="20"/>
        <v>3970.37</v>
      </c>
      <c r="V117" s="53">
        <f t="shared" si="20"/>
        <v>5031.53</v>
      </c>
      <c r="W117" s="53">
        <f t="shared" si="20"/>
        <v>1527.48</v>
      </c>
      <c r="X117" s="53"/>
      <c r="Y117" s="53">
        <f t="shared" si="19"/>
        <v>45411.97</v>
      </c>
      <c r="Z117" s="53">
        <f>ROUND(SUM(Z105:Z116),5)</f>
        <v>68750</v>
      </c>
      <c r="AA117" s="53">
        <f>ROUND(SUM(AA105:AA116),5)</f>
        <v>68600</v>
      </c>
      <c r="AB117" s="64"/>
    </row>
    <row r="118" spans="1:28" x14ac:dyDescent="0.3">
      <c r="A118" s="50"/>
      <c r="B118" s="50"/>
      <c r="C118" s="50"/>
      <c r="D118" s="50"/>
      <c r="E118" s="50" t="s">
        <v>179</v>
      </c>
      <c r="F118" s="50"/>
      <c r="G118" s="50"/>
      <c r="H118" s="51"/>
      <c r="I118" s="51"/>
      <c r="J118" s="51"/>
      <c r="K118" s="51"/>
      <c r="L118" s="51">
        <f t="shared" ref="L118:W118" si="21">ROUND(L67+L71+L104+L117,5)</f>
        <v>11309.88</v>
      </c>
      <c r="M118" s="51">
        <f t="shared" si="21"/>
        <v>16749.12</v>
      </c>
      <c r="N118" s="51">
        <f t="shared" si="21"/>
        <v>12622.71</v>
      </c>
      <c r="O118" s="51">
        <f t="shared" si="21"/>
        <v>11103.24</v>
      </c>
      <c r="P118" s="51">
        <f t="shared" si="21"/>
        <v>11446.41</v>
      </c>
      <c r="Q118" s="51">
        <f t="shared" si="21"/>
        <v>10453.459999999999</v>
      </c>
      <c r="R118" s="51">
        <f t="shared" si="21"/>
        <v>11012.23</v>
      </c>
      <c r="S118" s="51">
        <f t="shared" si="21"/>
        <v>6587.86</v>
      </c>
      <c r="T118" s="51">
        <f t="shared" si="21"/>
        <v>12475.07</v>
      </c>
      <c r="U118" s="51">
        <f t="shared" si="21"/>
        <v>10928.87</v>
      </c>
      <c r="V118" s="51">
        <f t="shared" si="21"/>
        <v>12329.12</v>
      </c>
      <c r="W118" s="51">
        <f t="shared" si="21"/>
        <v>11692.02</v>
      </c>
      <c r="X118" s="51"/>
      <c r="Y118" s="51">
        <f t="shared" si="19"/>
        <v>138709.99</v>
      </c>
      <c r="Z118" s="51">
        <f>ROUND(Z67+Z71+Z104+Z117,5)</f>
        <v>248400</v>
      </c>
      <c r="AA118" s="51">
        <f>ROUND(AA67+AA71+AA104+AA117,5)</f>
        <v>250936</v>
      </c>
      <c r="AB118" s="62"/>
    </row>
    <row r="119" spans="1:28" x14ac:dyDescent="0.3">
      <c r="A119" s="50"/>
      <c r="B119" s="50"/>
      <c r="C119" s="50"/>
      <c r="D119" s="50"/>
      <c r="E119" s="50" t="s">
        <v>180</v>
      </c>
      <c r="F119" s="50"/>
      <c r="G119" s="50"/>
      <c r="H119" s="51"/>
      <c r="I119" s="51"/>
      <c r="J119" s="51"/>
      <c r="K119" s="51"/>
      <c r="L119" s="51"/>
      <c r="M119" s="51"/>
      <c r="N119" s="51"/>
      <c r="O119" s="51"/>
      <c r="P119" s="51"/>
      <c r="Q119" s="51"/>
      <c r="R119" s="51"/>
      <c r="S119" s="51"/>
      <c r="T119" s="51"/>
      <c r="U119" s="51"/>
      <c r="V119" s="51"/>
      <c r="W119" s="51"/>
      <c r="X119" s="51"/>
      <c r="Y119" s="51"/>
      <c r="Z119" s="51"/>
      <c r="AA119" s="51"/>
      <c r="AB119" s="62"/>
    </row>
    <row r="120" spans="1:28" x14ac:dyDescent="0.3">
      <c r="A120" s="50"/>
      <c r="B120" s="50"/>
      <c r="C120" s="50"/>
      <c r="D120" s="50"/>
      <c r="E120" s="50"/>
      <c r="F120" s="50" t="s">
        <v>181</v>
      </c>
      <c r="G120" s="50"/>
      <c r="H120" s="51"/>
      <c r="I120" s="51"/>
      <c r="J120" s="51"/>
      <c r="K120" s="51"/>
      <c r="L120" s="51"/>
      <c r="M120" s="51"/>
      <c r="N120" s="51"/>
      <c r="O120" s="51"/>
      <c r="P120" s="51"/>
      <c r="Q120" s="51"/>
      <c r="R120" s="51"/>
      <c r="S120" s="51"/>
      <c r="T120" s="51"/>
      <c r="U120" s="51"/>
      <c r="V120" s="51"/>
      <c r="W120" s="51"/>
      <c r="X120" s="51"/>
      <c r="Y120" s="51"/>
      <c r="Z120" s="51"/>
      <c r="AA120" s="51"/>
      <c r="AB120" s="62"/>
    </row>
    <row r="121" spans="1:28" ht="22.2" thickBot="1" x14ac:dyDescent="0.35">
      <c r="A121" s="50"/>
      <c r="B121" s="50"/>
      <c r="C121" s="50"/>
      <c r="D121" s="50"/>
      <c r="E121" s="50"/>
      <c r="F121" s="50"/>
      <c r="G121" s="50" t="s">
        <v>182</v>
      </c>
      <c r="H121" s="52"/>
      <c r="I121" s="52"/>
      <c r="J121" s="52"/>
      <c r="K121" s="52"/>
      <c r="L121" s="52">
        <v>0</v>
      </c>
      <c r="M121" s="52">
        <v>0</v>
      </c>
      <c r="N121" s="52">
        <v>0</v>
      </c>
      <c r="O121" s="52">
        <v>0</v>
      </c>
      <c r="P121" s="52">
        <v>0</v>
      </c>
      <c r="Q121" s="52">
        <v>0</v>
      </c>
      <c r="R121" s="52">
        <v>0</v>
      </c>
      <c r="S121" s="52">
        <v>0</v>
      </c>
      <c r="T121" s="52">
        <v>0</v>
      </c>
      <c r="U121" s="52">
        <v>0</v>
      </c>
      <c r="V121" s="52">
        <v>0</v>
      </c>
      <c r="W121" s="52">
        <v>50812.91</v>
      </c>
      <c r="X121" s="52"/>
      <c r="Y121" s="52">
        <f>ROUND(SUM(H121:X121),5)</f>
        <v>50812.91</v>
      </c>
      <c r="Z121" s="52">
        <v>0</v>
      </c>
      <c r="AA121" s="52">
        <v>0</v>
      </c>
      <c r="AB121" s="63" t="s">
        <v>208</v>
      </c>
    </row>
    <row r="122" spans="1:28" x14ac:dyDescent="0.3">
      <c r="A122" s="50"/>
      <c r="B122" s="50"/>
      <c r="C122" s="50"/>
      <c r="D122" s="50"/>
      <c r="E122" s="50"/>
      <c r="F122" s="50" t="s">
        <v>183</v>
      </c>
      <c r="G122" s="50"/>
      <c r="H122" s="51"/>
      <c r="I122" s="51"/>
      <c r="J122" s="51"/>
      <c r="K122" s="51"/>
      <c r="L122" s="51">
        <f t="shared" ref="L122:W122" si="22">ROUND(SUM(L120:L121),5)</f>
        <v>0</v>
      </c>
      <c r="M122" s="51">
        <f t="shared" si="22"/>
        <v>0</v>
      </c>
      <c r="N122" s="51">
        <f t="shared" si="22"/>
        <v>0</v>
      </c>
      <c r="O122" s="51">
        <f t="shared" si="22"/>
        <v>0</v>
      </c>
      <c r="P122" s="51">
        <f t="shared" si="22"/>
        <v>0</v>
      </c>
      <c r="Q122" s="51">
        <f t="shared" si="22"/>
        <v>0</v>
      </c>
      <c r="R122" s="51">
        <f t="shared" si="22"/>
        <v>0</v>
      </c>
      <c r="S122" s="51">
        <f t="shared" si="22"/>
        <v>0</v>
      </c>
      <c r="T122" s="51">
        <f t="shared" si="22"/>
        <v>0</v>
      </c>
      <c r="U122" s="51">
        <f t="shared" si="22"/>
        <v>0</v>
      </c>
      <c r="V122" s="51">
        <f t="shared" si="22"/>
        <v>0</v>
      </c>
      <c r="W122" s="51">
        <f t="shared" si="22"/>
        <v>50812.91</v>
      </c>
      <c r="X122" s="51"/>
      <c r="Y122" s="51">
        <f>ROUND(SUM(H122:X122),5)</f>
        <v>50812.91</v>
      </c>
      <c r="Z122" s="51">
        <f>ROUND(SUM(Z120:Z121),5)</f>
        <v>0</v>
      </c>
      <c r="AA122" s="51">
        <f>ROUND(SUM(AA120:AA121),5)</f>
        <v>0</v>
      </c>
      <c r="AB122" s="62"/>
    </row>
    <row r="123" spans="1:28" ht="15" thickBot="1" x14ac:dyDescent="0.35">
      <c r="A123" s="50"/>
      <c r="B123" s="50"/>
      <c r="C123" s="50"/>
      <c r="D123" s="50"/>
      <c r="E123" s="50"/>
      <c r="F123" s="50" t="s">
        <v>184</v>
      </c>
      <c r="G123" s="50"/>
      <c r="H123" s="52"/>
      <c r="I123" s="52"/>
      <c r="J123" s="52"/>
      <c r="K123" s="52"/>
      <c r="L123" s="52">
        <v>298.70999999999998</v>
      </c>
      <c r="M123" s="52">
        <v>172.26</v>
      </c>
      <c r="N123" s="52">
        <v>191.39</v>
      </c>
      <c r="O123" s="52">
        <v>0</v>
      </c>
      <c r="P123" s="52">
        <v>0</v>
      </c>
      <c r="Q123" s="52">
        <v>689.18</v>
      </c>
      <c r="R123" s="52">
        <v>484.71</v>
      </c>
      <c r="S123" s="52">
        <v>0</v>
      </c>
      <c r="T123" s="52">
        <v>357.28</v>
      </c>
      <c r="U123" s="52">
        <v>185.02</v>
      </c>
      <c r="V123" s="52">
        <v>241.33</v>
      </c>
      <c r="W123" s="52">
        <v>416.65</v>
      </c>
      <c r="X123" s="52"/>
      <c r="Y123" s="52">
        <f>ROUND(SUM(H123:X123),5)</f>
        <v>3036.53</v>
      </c>
      <c r="Z123" s="52">
        <v>4000</v>
      </c>
      <c r="AA123" s="52">
        <v>4000</v>
      </c>
      <c r="AB123" s="63"/>
    </row>
    <row r="124" spans="1:28" x14ac:dyDescent="0.3">
      <c r="A124" s="50"/>
      <c r="B124" s="50"/>
      <c r="C124" s="50"/>
      <c r="D124" s="50"/>
      <c r="E124" s="50" t="s">
        <v>185</v>
      </c>
      <c r="F124" s="50"/>
      <c r="G124" s="50"/>
      <c r="H124" s="51"/>
      <c r="I124" s="51"/>
      <c r="J124" s="51"/>
      <c r="K124" s="51"/>
      <c r="L124" s="51">
        <f t="shared" ref="L124:W124" si="23">ROUND(L119+SUM(L122:L123),5)</f>
        <v>298.70999999999998</v>
      </c>
      <c r="M124" s="51">
        <f t="shared" si="23"/>
        <v>172.26</v>
      </c>
      <c r="N124" s="51">
        <f t="shared" si="23"/>
        <v>191.39</v>
      </c>
      <c r="O124" s="51">
        <f t="shared" si="23"/>
        <v>0</v>
      </c>
      <c r="P124" s="51">
        <f t="shared" si="23"/>
        <v>0</v>
      </c>
      <c r="Q124" s="51">
        <f t="shared" si="23"/>
        <v>689.18</v>
      </c>
      <c r="R124" s="51">
        <f t="shared" si="23"/>
        <v>484.71</v>
      </c>
      <c r="S124" s="51">
        <f t="shared" si="23"/>
        <v>0</v>
      </c>
      <c r="T124" s="51">
        <f t="shared" si="23"/>
        <v>357.28</v>
      </c>
      <c r="U124" s="51">
        <f t="shared" si="23"/>
        <v>185.02</v>
      </c>
      <c r="V124" s="51">
        <f t="shared" si="23"/>
        <v>241.33</v>
      </c>
      <c r="W124" s="51">
        <f t="shared" si="23"/>
        <v>51229.56</v>
      </c>
      <c r="X124" s="51"/>
      <c r="Y124" s="51">
        <f>ROUND(SUM(H124:X124),5)</f>
        <v>53849.440000000002</v>
      </c>
      <c r="Z124" s="51">
        <f>ROUND(Z119+SUM(Z122:Z123),5)</f>
        <v>4000</v>
      </c>
      <c r="AA124" s="51">
        <f>ROUND(AA119+SUM(AA122:AA123),5)</f>
        <v>4000</v>
      </c>
      <c r="AB124" s="62"/>
    </row>
    <row r="125" spans="1:28" x14ac:dyDescent="0.3">
      <c r="A125" s="50"/>
      <c r="B125" s="50"/>
      <c r="C125" s="50"/>
      <c r="D125" s="50"/>
      <c r="E125" s="50" t="s">
        <v>186</v>
      </c>
      <c r="F125" s="50"/>
      <c r="G125" s="50"/>
      <c r="H125" s="51"/>
      <c r="I125" s="51"/>
      <c r="J125" s="51"/>
      <c r="K125" s="51"/>
      <c r="L125" s="51"/>
      <c r="M125" s="51"/>
      <c r="N125" s="51"/>
      <c r="O125" s="51"/>
      <c r="P125" s="51"/>
      <c r="Q125" s="51"/>
      <c r="R125" s="51"/>
      <c r="S125" s="51"/>
      <c r="T125" s="51"/>
      <c r="U125" s="51"/>
      <c r="V125" s="51"/>
      <c r="W125" s="51"/>
      <c r="X125" s="51"/>
      <c r="Y125" s="51"/>
      <c r="Z125" s="51"/>
      <c r="AA125" s="51"/>
      <c r="AB125" s="62"/>
    </row>
    <row r="126" spans="1:28" x14ac:dyDescent="0.3">
      <c r="A126" s="50"/>
      <c r="B126" s="50"/>
      <c r="C126" s="50"/>
      <c r="D126" s="50"/>
      <c r="E126" s="50"/>
      <c r="F126" s="50" t="s">
        <v>187</v>
      </c>
      <c r="G126" s="50"/>
      <c r="H126" s="51"/>
      <c r="I126" s="51"/>
      <c r="J126" s="51"/>
      <c r="K126" s="51"/>
      <c r="L126" s="51"/>
      <c r="M126" s="51"/>
      <c r="N126" s="51"/>
      <c r="O126" s="51"/>
      <c r="P126" s="51"/>
      <c r="Q126" s="51"/>
      <c r="R126" s="51"/>
      <c r="S126" s="51"/>
      <c r="T126" s="51"/>
      <c r="U126" s="51"/>
      <c r="V126" s="51"/>
      <c r="W126" s="51"/>
      <c r="X126" s="51"/>
      <c r="Y126" s="51"/>
      <c r="Z126" s="51"/>
      <c r="AA126" s="51"/>
      <c r="AB126" s="62"/>
    </row>
    <row r="127" spans="1:28" x14ac:dyDescent="0.3">
      <c r="A127" s="50"/>
      <c r="B127" s="50"/>
      <c r="C127" s="50"/>
      <c r="D127" s="50"/>
      <c r="E127" s="50"/>
      <c r="F127" s="50"/>
      <c r="G127" s="50" t="s">
        <v>204</v>
      </c>
      <c r="H127" s="51"/>
      <c r="I127" s="51"/>
      <c r="J127" s="51"/>
      <c r="K127" s="51"/>
      <c r="L127" s="51">
        <v>0</v>
      </c>
      <c r="M127" s="51">
        <v>0</v>
      </c>
      <c r="N127" s="51">
        <v>0</v>
      </c>
      <c r="O127" s="51">
        <v>0</v>
      </c>
      <c r="P127" s="51">
        <v>0</v>
      </c>
      <c r="Q127" s="51">
        <v>0</v>
      </c>
      <c r="R127" s="51">
        <v>0</v>
      </c>
      <c r="S127" s="51">
        <v>0</v>
      </c>
      <c r="T127" s="51">
        <v>0</v>
      </c>
      <c r="U127" s="51">
        <v>0</v>
      </c>
      <c r="V127" s="51">
        <v>0</v>
      </c>
      <c r="W127" s="51">
        <v>0</v>
      </c>
      <c r="X127" s="51"/>
      <c r="Y127" s="51">
        <f>ROUND(SUM(H127:X127),5)</f>
        <v>0</v>
      </c>
      <c r="Z127" s="51">
        <v>100000</v>
      </c>
      <c r="AA127" s="51">
        <v>100000</v>
      </c>
      <c r="AB127" s="62"/>
    </row>
    <row r="128" spans="1:28" x14ac:dyDescent="0.3">
      <c r="A128" s="50"/>
      <c r="B128" s="50"/>
      <c r="C128" s="50"/>
      <c r="D128" s="50"/>
      <c r="E128" s="50"/>
      <c r="F128" s="50"/>
      <c r="G128" s="50" t="s">
        <v>205</v>
      </c>
      <c r="H128" s="51"/>
      <c r="I128" s="51"/>
      <c r="J128" s="51"/>
      <c r="K128" s="51"/>
      <c r="L128" s="51">
        <v>0</v>
      </c>
      <c r="M128" s="51">
        <v>0</v>
      </c>
      <c r="N128" s="51">
        <v>0</v>
      </c>
      <c r="O128" s="51">
        <v>0</v>
      </c>
      <c r="P128" s="51">
        <v>0</v>
      </c>
      <c r="Q128" s="51">
        <v>0</v>
      </c>
      <c r="R128" s="51">
        <v>0</v>
      </c>
      <c r="S128" s="51">
        <v>0</v>
      </c>
      <c r="T128" s="51">
        <v>0</v>
      </c>
      <c r="U128" s="51">
        <v>0</v>
      </c>
      <c r="V128" s="51">
        <v>0</v>
      </c>
      <c r="W128" s="51">
        <v>0</v>
      </c>
      <c r="X128" s="51"/>
      <c r="Y128" s="51">
        <f>ROUND(SUM(H128:X128),5)</f>
        <v>0</v>
      </c>
      <c r="Z128" s="51">
        <v>6000</v>
      </c>
      <c r="AA128" s="51">
        <v>6000</v>
      </c>
      <c r="AB128" s="62"/>
    </row>
    <row r="129" spans="1:28" x14ac:dyDescent="0.3">
      <c r="A129" s="50"/>
      <c r="B129" s="50"/>
      <c r="C129" s="50"/>
      <c r="D129" s="50"/>
      <c r="E129" s="50"/>
      <c r="F129" s="50"/>
      <c r="G129" s="50" t="s">
        <v>188</v>
      </c>
      <c r="H129" s="51"/>
      <c r="I129" s="51"/>
      <c r="J129" s="51"/>
      <c r="K129" s="51"/>
      <c r="L129" s="51">
        <v>0</v>
      </c>
      <c r="M129" s="51">
        <v>0</v>
      </c>
      <c r="N129" s="51">
        <v>0</v>
      </c>
      <c r="O129" s="51">
        <v>0</v>
      </c>
      <c r="P129" s="51">
        <v>0</v>
      </c>
      <c r="Q129" s="51">
        <v>0</v>
      </c>
      <c r="R129" s="51">
        <v>0</v>
      </c>
      <c r="S129" s="51">
        <v>0</v>
      </c>
      <c r="T129" s="51">
        <v>0</v>
      </c>
      <c r="U129" s="51">
        <v>0</v>
      </c>
      <c r="V129" s="51">
        <v>0</v>
      </c>
      <c r="W129" s="51">
        <v>0</v>
      </c>
      <c r="X129" s="51"/>
      <c r="Y129" s="51">
        <f>ROUND(SUM(H129:X129),5)</f>
        <v>0</v>
      </c>
      <c r="Z129" s="51">
        <v>7500</v>
      </c>
      <c r="AA129" s="51">
        <v>7500</v>
      </c>
      <c r="AB129" s="62"/>
    </row>
    <row r="130" spans="1:28" ht="15" thickBot="1" x14ac:dyDescent="0.35">
      <c r="A130" s="50"/>
      <c r="B130" s="50"/>
      <c r="C130" s="50"/>
      <c r="D130" s="50"/>
      <c r="E130" s="50"/>
      <c r="F130" s="50"/>
      <c r="G130" s="50" t="s">
        <v>245</v>
      </c>
      <c r="H130" s="52"/>
      <c r="I130" s="52"/>
      <c r="J130" s="52"/>
      <c r="K130" s="52"/>
      <c r="L130" s="52">
        <v>0</v>
      </c>
      <c r="M130" s="52">
        <v>0</v>
      </c>
      <c r="N130" s="52">
        <v>0</v>
      </c>
      <c r="O130" s="52">
        <v>0</v>
      </c>
      <c r="P130" s="52">
        <v>0</v>
      </c>
      <c r="Q130" s="52">
        <v>0</v>
      </c>
      <c r="R130" s="52">
        <v>0</v>
      </c>
      <c r="S130" s="52">
        <v>0</v>
      </c>
      <c r="T130" s="52">
        <v>0</v>
      </c>
      <c r="U130" s="52">
        <v>0</v>
      </c>
      <c r="V130" s="52">
        <v>0</v>
      </c>
      <c r="W130" s="52">
        <v>0</v>
      </c>
      <c r="X130" s="52"/>
      <c r="Y130" s="52">
        <f>ROUND(SUM(H130:X130),5)</f>
        <v>0</v>
      </c>
      <c r="Z130" s="52">
        <v>6000</v>
      </c>
      <c r="AA130" s="52">
        <v>6000</v>
      </c>
      <c r="AB130" s="63"/>
    </row>
    <row r="131" spans="1:28" x14ac:dyDescent="0.3">
      <c r="A131" s="50"/>
      <c r="B131" s="50"/>
      <c r="C131" s="50"/>
      <c r="D131" s="50"/>
      <c r="E131" s="50"/>
      <c r="F131" s="50" t="s">
        <v>189</v>
      </c>
      <c r="G131" s="50"/>
      <c r="H131" s="51"/>
      <c r="I131" s="51"/>
      <c r="J131" s="51"/>
      <c r="K131" s="51"/>
      <c r="L131" s="51">
        <f t="shared" ref="L131:W131" si="24">ROUND(SUM(L126:L130),5)</f>
        <v>0</v>
      </c>
      <c r="M131" s="51">
        <f t="shared" si="24"/>
        <v>0</v>
      </c>
      <c r="N131" s="51">
        <f t="shared" si="24"/>
        <v>0</v>
      </c>
      <c r="O131" s="51">
        <f t="shared" si="24"/>
        <v>0</v>
      </c>
      <c r="P131" s="51">
        <f t="shared" si="24"/>
        <v>0</v>
      </c>
      <c r="Q131" s="51">
        <f t="shared" si="24"/>
        <v>0</v>
      </c>
      <c r="R131" s="51">
        <f t="shared" si="24"/>
        <v>0</v>
      </c>
      <c r="S131" s="51">
        <f t="shared" si="24"/>
        <v>0</v>
      </c>
      <c r="T131" s="51">
        <f t="shared" si="24"/>
        <v>0</v>
      </c>
      <c r="U131" s="51">
        <f t="shared" si="24"/>
        <v>0</v>
      </c>
      <c r="V131" s="51">
        <f t="shared" si="24"/>
        <v>0</v>
      </c>
      <c r="W131" s="51">
        <f t="shared" si="24"/>
        <v>0</v>
      </c>
      <c r="X131" s="51"/>
      <c r="Y131" s="51">
        <f>ROUND(SUM(H131:X131),5)</f>
        <v>0</v>
      </c>
      <c r="Z131" s="51">
        <f>ROUND(SUM(Z126:Z130),5)</f>
        <v>119500</v>
      </c>
      <c r="AA131" s="51">
        <f>ROUND(SUM(AA126:AA130),5)</f>
        <v>119500</v>
      </c>
      <c r="AB131" s="62"/>
    </row>
    <row r="132" spans="1:28" x14ac:dyDescent="0.3">
      <c r="A132" s="50"/>
      <c r="B132" s="50"/>
      <c r="C132" s="50"/>
      <c r="D132" s="50"/>
      <c r="E132" s="50"/>
      <c r="F132" s="50" t="s">
        <v>190</v>
      </c>
      <c r="G132" s="50"/>
      <c r="H132" s="51"/>
      <c r="I132" s="51"/>
      <c r="J132" s="51"/>
      <c r="K132" s="51"/>
      <c r="L132" s="51"/>
      <c r="M132" s="51"/>
      <c r="N132" s="51"/>
      <c r="O132" s="51"/>
      <c r="P132" s="51"/>
      <c r="Q132" s="51"/>
      <c r="R132" s="51"/>
      <c r="S132" s="51"/>
      <c r="T132" s="51"/>
      <c r="U132" s="51"/>
      <c r="V132" s="51"/>
      <c r="W132" s="51"/>
      <c r="X132" s="51"/>
      <c r="Y132" s="51"/>
      <c r="Z132" s="51"/>
      <c r="AA132" s="51"/>
      <c r="AB132" s="62"/>
    </row>
    <row r="133" spans="1:28" ht="15" thickBot="1" x14ac:dyDescent="0.35">
      <c r="A133" s="50"/>
      <c r="B133" s="50"/>
      <c r="C133" s="50"/>
      <c r="D133" s="50"/>
      <c r="E133" s="50"/>
      <c r="F133" s="50"/>
      <c r="G133" s="50" t="s">
        <v>191</v>
      </c>
      <c r="H133" s="52"/>
      <c r="I133" s="52"/>
      <c r="J133" s="52"/>
      <c r="K133" s="52"/>
      <c r="L133" s="52">
        <v>0</v>
      </c>
      <c r="M133" s="52">
        <v>0</v>
      </c>
      <c r="N133" s="52">
        <v>5379.38</v>
      </c>
      <c r="O133" s="52">
        <v>0</v>
      </c>
      <c r="P133" s="52">
        <v>0</v>
      </c>
      <c r="Q133" s="52">
        <v>0</v>
      </c>
      <c r="R133" s="52">
        <v>0</v>
      </c>
      <c r="S133" s="52">
        <v>0</v>
      </c>
      <c r="T133" s="52">
        <v>0</v>
      </c>
      <c r="U133" s="52">
        <v>0</v>
      </c>
      <c r="V133" s="52">
        <v>0</v>
      </c>
      <c r="W133" s="52">
        <v>0</v>
      </c>
      <c r="X133" s="52"/>
      <c r="Y133" s="52">
        <f>ROUND(SUM(H133:X133),5)</f>
        <v>5379.38</v>
      </c>
      <c r="Z133" s="52">
        <v>150000</v>
      </c>
      <c r="AA133" s="52">
        <v>150000</v>
      </c>
      <c r="AB133" s="63" t="s">
        <v>257</v>
      </c>
    </row>
    <row r="134" spans="1:28" x14ac:dyDescent="0.3">
      <c r="A134" s="50"/>
      <c r="B134" s="50"/>
      <c r="C134" s="50"/>
      <c r="D134" s="50"/>
      <c r="E134" s="50"/>
      <c r="F134" s="50" t="s">
        <v>192</v>
      </c>
      <c r="G134" s="50"/>
      <c r="H134" s="51"/>
      <c r="I134" s="51"/>
      <c r="J134" s="51"/>
      <c r="K134" s="51"/>
      <c r="L134" s="51">
        <f t="shared" ref="L134:W134" si="25">ROUND(SUM(L132:L133),5)</f>
        <v>0</v>
      </c>
      <c r="M134" s="51">
        <f t="shared" si="25"/>
        <v>0</v>
      </c>
      <c r="N134" s="51">
        <f t="shared" si="25"/>
        <v>5379.38</v>
      </c>
      <c r="O134" s="51">
        <f t="shared" si="25"/>
        <v>0</v>
      </c>
      <c r="P134" s="51">
        <f t="shared" si="25"/>
        <v>0</v>
      </c>
      <c r="Q134" s="51">
        <f t="shared" si="25"/>
        <v>0</v>
      </c>
      <c r="R134" s="51">
        <f t="shared" si="25"/>
        <v>0</v>
      </c>
      <c r="S134" s="51">
        <f t="shared" si="25"/>
        <v>0</v>
      </c>
      <c r="T134" s="51">
        <f t="shared" si="25"/>
        <v>0</v>
      </c>
      <c r="U134" s="51">
        <f t="shared" si="25"/>
        <v>0</v>
      </c>
      <c r="V134" s="51">
        <f t="shared" si="25"/>
        <v>0</v>
      </c>
      <c r="W134" s="51">
        <f t="shared" si="25"/>
        <v>0</v>
      </c>
      <c r="X134" s="51"/>
      <c r="Y134" s="51">
        <f>ROUND(SUM(H134:X134),5)</f>
        <v>5379.38</v>
      </c>
      <c r="Z134" s="51">
        <f>ROUND(SUM(Z132:Z133),5)</f>
        <v>150000</v>
      </c>
      <c r="AA134" s="51">
        <f>ROUND(SUM(AA132:AA133),5)</f>
        <v>150000</v>
      </c>
      <c r="AB134" s="62"/>
    </row>
    <row r="135" spans="1:28" x14ac:dyDescent="0.3">
      <c r="A135" s="50"/>
      <c r="B135" s="50"/>
      <c r="C135" s="50"/>
      <c r="D135" s="50"/>
      <c r="E135" s="50"/>
      <c r="F135" s="50" t="s">
        <v>193</v>
      </c>
      <c r="G135" s="50"/>
      <c r="H135" s="51"/>
      <c r="I135" s="51"/>
      <c r="J135" s="51"/>
      <c r="K135" s="51"/>
      <c r="L135" s="51"/>
      <c r="M135" s="51"/>
      <c r="N135" s="51"/>
      <c r="O135" s="51"/>
      <c r="P135" s="51"/>
      <c r="Q135" s="51"/>
      <c r="R135" s="51"/>
      <c r="S135" s="51"/>
      <c r="T135" s="51"/>
      <c r="U135" s="51"/>
      <c r="V135" s="51"/>
      <c r="W135" s="51"/>
      <c r="X135" s="51"/>
      <c r="Y135" s="51"/>
      <c r="Z135" s="51"/>
      <c r="AA135" s="51"/>
      <c r="AB135" s="62"/>
    </row>
    <row r="136" spans="1:28" x14ac:dyDescent="0.3">
      <c r="A136" s="50"/>
      <c r="B136" s="50"/>
      <c r="C136" s="50"/>
      <c r="D136" s="50"/>
      <c r="E136" s="50"/>
      <c r="F136" s="50"/>
      <c r="G136" s="50" t="s">
        <v>194</v>
      </c>
      <c r="H136" s="51"/>
      <c r="I136" s="51"/>
      <c r="J136" s="51"/>
      <c r="K136" s="51"/>
      <c r="L136" s="51">
        <v>0</v>
      </c>
      <c r="M136" s="51">
        <v>0</v>
      </c>
      <c r="N136" s="51">
        <v>0</v>
      </c>
      <c r="O136" s="51">
        <v>0</v>
      </c>
      <c r="P136" s="51">
        <v>0</v>
      </c>
      <c r="Q136" s="51">
        <v>0</v>
      </c>
      <c r="R136" s="51">
        <v>0</v>
      </c>
      <c r="S136" s="51">
        <v>0</v>
      </c>
      <c r="T136" s="51">
        <v>9137.67</v>
      </c>
      <c r="U136" s="51">
        <v>0</v>
      </c>
      <c r="V136" s="51">
        <v>0</v>
      </c>
      <c r="W136" s="51">
        <v>0</v>
      </c>
      <c r="X136" s="51"/>
      <c r="Y136" s="51">
        <f>ROUND(SUM(H136:X136),5)</f>
        <v>9137.67</v>
      </c>
      <c r="Z136" s="51">
        <v>75000</v>
      </c>
      <c r="AA136" s="51">
        <v>60000</v>
      </c>
      <c r="AB136" s="62"/>
    </row>
    <row r="137" spans="1:28" x14ac:dyDescent="0.3">
      <c r="A137" s="50"/>
      <c r="B137" s="50"/>
      <c r="C137" s="50"/>
      <c r="D137" s="50"/>
      <c r="E137" s="50"/>
      <c r="F137" s="50"/>
      <c r="G137" s="50" t="s">
        <v>195</v>
      </c>
      <c r="H137" s="51"/>
      <c r="I137" s="51"/>
      <c r="J137" s="51"/>
      <c r="K137" s="51"/>
      <c r="L137" s="51">
        <v>0</v>
      </c>
      <c r="M137" s="51">
        <v>0</v>
      </c>
      <c r="N137" s="51">
        <v>0</v>
      </c>
      <c r="O137" s="51">
        <v>0</v>
      </c>
      <c r="P137" s="51">
        <v>0</v>
      </c>
      <c r="Q137" s="51">
        <v>0</v>
      </c>
      <c r="R137" s="51">
        <v>0</v>
      </c>
      <c r="S137" s="51">
        <v>2082.06</v>
      </c>
      <c r="T137" s="51">
        <v>0</v>
      </c>
      <c r="U137" s="51">
        <v>0</v>
      </c>
      <c r="V137" s="51">
        <v>0</v>
      </c>
      <c r="W137" s="51">
        <v>0</v>
      </c>
      <c r="X137" s="51"/>
      <c r="Y137" s="51">
        <f>ROUND(SUM(H137:X137),5)</f>
        <v>2082.06</v>
      </c>
      <c r="Z137" s="51">
        <v>17000</v>
      </c>
      <c r="AA137" s="51">
        <v>17000</v>
      </c>
      <c r="AB137" s="62"/>
    </row>
    <row r="138" spans="1:28" ht="22.2" thickBot="1" x14ac:dyDescent="0.35">
      <c r="A138" s="50"/>
      <c r="B138" s="50"/>
      <c r="C138" s="50"/>
      <c r="D138" s="50"/>
      <c r="E138" s="50"/>
      <c r="F138" s="50"/>
      <c r="G138" s="50" t="s">
        <v>196</v>
      </c>
      <c r="H138" s="51"/>
      <c r="I138" s="51"/>
      <c r="J138" s="51"/>
      <c r="K138" s="51"/>
      <c r="L138" s="51">
        <v>0</v>
      </c>
      <c r="M138" s="51">
        <v>1945</v>
      </c>
      <c r="N138" s="51">
        <v>0</v>
      </c>
      <c r="O138" s="51">
        <v>0</v>
      </c>
      <c r="P138" s="51">
        <v>0</v>
      </c>
      <c r="Q138" s="51">
        <v>0</v>
      </c>
      <c r="R138" s="51">
        <v>0</v>
      </c>
      <c r="S138" s="51">
        <v>0</v>
      </c>
      <c r="T138" s="51">
        <v>0</v>
      </c>
      <c r="U138" s="51">
        <v>0</v>
      </c>
      <c r="V138" s="51">
        <v>0</v>
      </c>
      <c r="W138" s="51">
        <v>0</v>
      </c>
      <c r="X138" s="51"/>
      <c r="Y138" s="51">
        <f>ROUND(SUM(H138:X138),5)</f>
        <v>1945</v>
      </c>
      <c r="Z138" s="51">
        <v>5000</v>
      </c>
      <c r="AA138" s="51">
        <v>5000</v>
      </c>
      <c r="AB138" s="62" t="s">
        <v>260</v>
      </c>
    </row>
    <row r="139" spans="1:28" x14ac:dyDescent="0.3">
      <c r="A139" s="50"/>
      <c r="B139" s="50"/>
      <c r="C139" s="50"/>
      <c r="D139" s="50"/>
      <c r="E139" s="50"/>
      <c r="F139" s="50" t="s">
        <v>197</v>
      </c>
      <c r="G139" s="50"/>
      <c r="H139" s="54"/>
      <c r="I139" s="54"/>
      <c r="J139" s="54"/>
      <c r="K139" s="54"/>
      <c r="L139" s="54">
        <f t="shared" ref="L139:W139" si="26">ROUND(SUM(L135:L138),5)</f>
        <v>0</v>
      </c>
      <c r="M139" s="54">
        <f t="shared" si="26"/>
        <v>1945</v>
      </c>
      <c r="N139" s="54">
        <f t="shared" si="26"/>
        <v>0</v>
      </c>
      <c r="O139" s="54">
        <f t="shared" si="26"/>
        <v>0</v>
      </c>
      <c r="P139" s="54">
        <f t="shared" si="26"/>
        <v>0</v>
      </c>
      <c r="Q139" s="54">
        <f t="shared" si="26"/>
        <v>0</v>
      </c>
      <c r="R139" s="54">
        <f t="shared" si="26"/>
        <v>0</v>
      </c>
      <c r="S139" s="54">
        <f t="shared" si="26"/>
        <v>2082.06</v>
      </c>
      <c r="T139" s="54">
        <f t="shared" si="26"/>
        <v>9137.67</v>
      </c>
      <c r="U139" s="54">
        <f t="shared" si="26"/>
        <v>0</v>
      </c>
      <c r="V139" s="54">
        <f t="shared" si="26"/>
        <v>0</v>
      </c>
      <c r="W139" s="54">
        <f t="shared" si="26"/>
        <v>0</v>
      </c>
      <c r="X139" s="54"/>
      <c r="Y139" s="54">
        <f>ROUND(SUM(H139:X139),5)</f>
        <v>13164.73</v>
      </c>
      <c r="Z139" s="54">
        <f>ROUND(SUM(Z135:Z138),5)</f>
        <v>97000</v>
      </c>
      <c r="AA139" s="54">
        <f>ROUND(SUM(AA135:AA138),5)</f>
        <v>82000</v>
      </c>
      <c r="AB139" s="65"/>
    </row>
    <row r="140" spans="1:28" x14ac:dyDescent="0.3">
      <c r="A140" s="50"/>
      <c r="B140" s="50"/>
      <c r="C140" s="50"/>
      <c r="D140" s="50"/>
      <c r="E140" s="50" t="s">
        <v>198</v>
      </c>
      <c r="F140" s="50"/>
      <c r="G140" s="50"/>
      <c r="H140" s="51"/>
      <c r="I140" s="51"/>
      <c r="J140" s="51"/>
      <c r="K140" s="51"/>
      <c r="L140" s="70">
        <f t="shared" ref="L140:W140" si="27">ROUND(L125+L131+L134+L139,5)</f>
        <v>0</v>
      </c>
      <c r="M140" s="70">
        <f t="shared" si="27"/>
        <v>1945</v>
      </c>
      <c r="N140" s="70">
        <f t="shared" si="27"/>
        <v>5379.38</v>
      </c>
      <c r="O140" s="70">
        <f t="shared" si="27"/>
        <v>0</v>
      </c>
      <c r="P140" s="70">
        <f t="shared" si="27"/>
        <v>0</v>
      </c>
      <c r="Q140" s="70">
        <f t="shared" si="27"/>
        <v>0</v>
      </c>
      <c r="R140" s="70">
        <f t="shared" si="27"/>
        <v>0</v>
      </c>
      <c r="S140" s="70">
        <f t="shared" si="27"/>
        <v>2082.06</v>
      </c>
      <c r="T140" s="70">
        <f t="shared" si="27"/>
        <v>9137.67</v>
      </c>
      <c r="U140" s="70">
        <f t="shared" si="27"/>
        <v>0</v>
      </c>
      <c r="V140" s="70">
        <f t="shared" si="27"/>
        <v>0</v>
      </c>
      <c r="W140" s="70">
        <f t="shared" si="27"/>
        <v>0</v>
      </c>
      <c r="X140" s="70"/>
      <c r="Y140" s="70">
        <f>ROUND(SUM(H140:X140),5)</f>
        <v>18544.11</v>
      </c>
      <c r="Z140" s="70">
        <f>ROUND(Z125+Z131+Z134+Z139,5)</f>
        <v>366500</v>
      </c>
      <c r="AA140" s="70">
        <f>ROUND(AA125+AA131+AA134+AA139,5)</f>
        <v>351500</v>
      </c>
      <c r="AB140" s="71"/>
    </row>
    <row r="141" spans="1:28" ht="39.6" customHeight="1" thickBot="1" x14ac:dyDescent="0.35">
      <c r="A141" s="50"/>
      <c r="B141" s="50"/>
      <c r="C141" s="50"/>
      <c r="D141" s="50"/>
      <c r="E141" s="50" t="s">
        <v>206</v>
      </c>
      <c r="F141" s="50"/>
      <c r="G141" s="50"/>
      <c r="H141" s="51"/>
      <c r="I141" s="51"/>
      <c r="J141" s="51"/>
      <c r="K141" s="51"/>
      <c r="L141" s="69">
        <v>0</v>
      </c>
      <c r="M141" s="69">
        <v>0</v>
      </c>
      <c r="N141" s="69">
        <v>0</v>
      </c>
      <c r="O141" s="69">
        <v>0</v>
      </c>
      <c r="P141" s="69">
        <v>0</v>
      </c>
      <c r="Q141" s="69">
        <v>0</v>
      </c>
      <c r="R141" s="69">
        <v>0</v>
      </c>
      <c r="S141" s="69">
        <v>0</v>
      </c>
      <c r="T141" s="69">
        <v>0</v>
      </c>
      <c r="U141" s="69">
        <v>0</v>
      </c>
      <c r="V141" s="69">
        <v>0</v>
      </c>
      <c r="W141" s="69">
        <v>0</v>
      </c>
      <c r="X141" s="69"/>
      <c r="Y141" s="69">
        <v>0</v>
      </c>
      <c r="Z141" s="69">
        <v>177000</v>
      </c>
      <c r="AA141" s="69">
        <f>AA16+AA17+AA23+AA19</f>
        <v>226000</v>
      </c>
      <c r="AB141" s="72" t="s">
        <v>212</v>
      </c>
    </row>
    <row r="142" spans="1:28" ht="52.8" thickBot="1" x14ac:dyDescent="0.35">
      <c r="A142" s="50"/>
      <c r="B142" s="50"/>
      <c r="C142" s="50"/>
      <c r="D142" s="50"/>
      <c r="E142" s="50" t="s">
        <v>207</v>
      </c>
      <c r="F142" s="50"/>
      <c r="G142" s="50"/>
      <c r="H142" s="51"/>
      <c r="I142" s="51"/>
      <c r="J142" s="51"/>
      <c r="K142" s="51"/>
      <c r="L142" s="51">
        <v>0</v>
      </c>
      <c r="M142" s="51">
        <v>0</v>
      </c>
      <c r="N142" s="51">
        <v>0</v>
      </c>
      <c r="O142" s="51">
        <v>0</v>
      </c>
      <c r="P142" s="51">
        <v>0</v>
      </c>
      <c r="Q142" s="51">
        <v>0</v>
      </c>
      <c r="R142" s="51">
        <v>0</v>
      </c>
      <c r="S142" s="51">
        <v>0</v>
      </c>
      <c r="T142" s="51">
        <v>0</v>
      </c>
      <c r="U142" s="51">
        <v>0</v>
      </c>
      <c r="V142" s="51">
        <v>0</v>
      </c>
      <c r="W142" s="51">
        <v>0</v>
      </c>
      <c r="X142" s="51"/>
      <c r="Y142" s="51">
        <v>0</v>
      </c>
      <c r="Z142" s="51">
        <v>236020</v>
      </c>
      <c r="AA142" s="51">
        <f>236020+14930-1077</f>
        <v>249873</v>
      </c>
      <c r="AB142" s="62" t="s">
        <v>266</v>
      </c>
    </row>
    <row r="143" spans="1:28" ht="15" thickBot="1" x14ac:dyDescent="0.35">
      <c r="A143" s="50"/>
      <c r="B143" s="50"/>
      <c r="C143" s="50"/>
      <c r="D143" s="50" t="s">
        <v>8</v>
      </c>
      <c r="E143" s="50"/>
      <c r="F143" s="50"/>
      <c r="G143" s="50"/>
      <c r="H143" s="53"/>
      <c r="I143" s="53"/>
      <c r="J143" s="53"/>
      <c r="K143" s="53"/>
      <c r="L143" s="53">
        <f>ROUND(L39+L66+L118+L124+L140,5)+L141+L142</f>
        <v>27999</v>
      </c>
      <c r="M143" s="53">
        <f t="shared" ref="M143:AA143" si="28">ROUND(M39+M66+M118+M124+M140,5)+M141+M142</f>
        <v>43641.53</v>
      </c>
      <c r="N143" s="53">
        <f t="shared" si="28"/>
        <v>40907.26</v>
      </c>
      <c r="O143" s="53">
        <f t="shared" si="28"/>
        <v>48192.54</v>
      </c>
      <c r="P143" s="53">
        <f t="shared" si="28"/>
        <v>32728.26</v>
      </c>
      <c r="Q143" s="53">
        <f t="shared" si="28"/>
        <v>36866.379999999997</v>
      </c>
      <c r="R143" s="53">
        <f t="shared" si="28"/>
        <v>44453.31</v>
      </c>
      <c r="S143" s="53">
        <f t="shared" si="28"/>
        <v>32567.72</v>
      </c>
      <c r="T143" s="53">
        <f t="shared" si="28"/>
        <v>48013.1</v>
      </c>
      <c r="U143" s="53">
        <f t="shared" si="28"/>
        <v>52967.27</v>
      </c>
      <c r="V143" s="53">
        <f t="shared" si="28"/>
        <v>50116.65</v>
      </c>
      <c r="W143" s="53">
        <f t="shared" si="28"/>
        <v>98258.22</v>
      </c>
      <c r="X143" s="53">
        <f t="shared" si="28"/>
        <v>0</v>
      </c>
      <c r="Y143" s="53">
        <f t="shared" si="28"/>
        <v>556711.24</v>
      </c>
      <c r="Z143" s="53">
        <f t="shared" si="28"/>
        <v>1445300</v>
      </c>
      <c r="AA143" s="53">
        <f t="shared" si="28"/>
        <v>1552500</v>
      </c>
      <c r="AB143" s="64"/>
    </row>
    <row r="144" spans="1:28" x14ac:dyDescent="0.3">
      <c r="A144" s="50"/>
      <c r="B144" s="50" t="s">
        <v>9</v>
      </c>
      <c r="C144" s="50"/>
      <c r="D144" s="50"/>
      <c r="E144" s="50"/>
      <c r="F144" s="50"/>
      <c r="G144" s="50"/>
      <c r="H144" s="51"/>
      <c r="I144" s="51"/>
      <c r="J144" s="51"/>
      <c r="K144" s="51"/>
      <c r="L144" s="51">
        <f t="shared" ref="L144:W144" si="29">ROUND(L2+L38-L143,5)</f>
        <v>-8841.0400000000009</v>
      </c>
      <c r="M144" s="51">
        <f t="shared" si="29"/>
        <v>-10879.27</v>
      </c>
      <c r="N144" s="51">
        <f t="shared" si="29"/>
        <v>-2325.44</v>
      </c>
      <c r="O144" s="51">
        <f t="shared" si="29"/>
        <v>43497.59</v>
      </c>
      <c r="P144" s="51">
        <f t="shared" si="29"/>
        <v>-13444.18</v>
      </c>
      <c r="Q144" s="51">
        <f t="shared" si="29"/>
        <v>210923.04</v>
      </c>
      <c r="R144" s="51">
        <f t="shared" si="29"/>
        <v>211891.47</v>
      </c>
      <c r="S144" s="51">
        <f t="shared" si="29"/>
        <v>26678.65</v>
      </c>
      <c r="T144" s="51">
        <f t="shared" si="29"/>
        <v>17447.71</v>
      </c>
      <c r="U144" s="51">
        <f t="shared" si="29"/>
        <v>44297.38</v>
      </c>
      <c r="V144" s="51">
        <f t="shared" si="29"/>
        <v>172821.62</v>
      </c>
      <c r="W144" s="51">
        <f t="shared" si="29"/>
        <v>16430.13</v>
      </c>
      <c r="X144" s="51"/>
      <c r="Y144" s="51">
        <f>ROUND(SUM(H144:X144),5)</f>
        <v>708497.66</v>
      </c>
      <c r="Z144" s="51">
        <f>ROUND(Z2+Z38-Z143,5)</f>
        <v>-366500</v>
      </c>
      <c r="AA144" s="51">
        <f>ROUND(AA2+AA38-AA143,5)</f>
        <v>-351500</v>
      </c>
      <c r="AB144" s="62"/>
    </row>
    <row r="145" spans="1:28" x14ac:dyDescent="0.3">
      <c r="A145" s="50"/>
      <c r="B145" s="50" t="s">
        <v>10</v>
      </c>
      <c r="C145" s="50"/>
      <c r="D145" s="50"/>
      <c r="E145" s="50"/>
      <c r="F145" s="50"/>
      <c r="G145" s="50"/>
      <c r="H145" s="51"/>
      <c r="I145" s="51"/>
      <c r="J145" s="51"/>
      <c r="K145" s="51"/>
      <c r="L145" s="51"/>
      <c r="M145" s="51"/>
      <c r="N145" s="51"/>
      <c r="O145" s="51"/>
      <c r="P145" s="51"/>
      <c r="Q145" s="51"/>
      <c r="R145" s="51"/>
      <c r="S145" s="51"/>
      <c r="T145" s="51"/>
      <c r="U145" s="51"/>
      <c r="V145" s="51"/>
      <c r="W145" s="51"/>
      <c r="X145" s="51"/>
      <c r="Y145" s="51"/>
      <c r="Z145" s="51"/>
      <c r="AA145" s="51"/>
      <c r="AB145" s="62"/>
    </row>
    <row r="146" spans="1:28" x14ac:dyDescent="0.3">
      <c r="A146" s="50"/>
      <c r="B146" s="50"/>
      <c r="C146" s="50" t="s">
        <v>11</v>
      </c>
      <c r="D146" s="50"/>
      <c r="E146" s="50"/>
      <c r="F146" s="50"/>
      <c r="G146" s="50"/>
      <c r="H146" s="51"/>
      <c r="I146" s="51"/>
      <c r="J146" s="51"/>
      <c r="K146" s="51"/>
      <c r="L146" s="51"/>
      <c r="M146" s="51"/>
      <c r="N146" s="51"/>
      <c r="O146" s="51"/>
      <c r="P146" s="51"/>
      <c r="Q146" s="51"/>
      <c r="R146" s="51"/>
      <c r="S146" s="51"/>
      <c r="T146" s="51"/>
      <c r="U146" s="51"/>
      <c r="V146" s="51"/>
      <c r="W146" s="51"/>
      <c r="X146" s="51"/>
      <c r="Y146" s="51"/>
      <c r="Z146" s="51"/>
      <c r="AA146" s="51"/>
      <c r="AB146" s="62"/>
    </row>
    <row r="147" spans="1:28" ht="28.2" customHeight="1" x14ac:dyDescent="0.3">
      <c r="A147" s="50"/>
      <c r="B147" s="50"/>
      <c r="C147" s="50"/>
      <c r="D147" s="50" t="s">
        <v>199</v>
      </c>
      <c r="E147" s="50"/>
      <c r="F147" s="50"/>
      <c r="G147" s="50"/>
      <c r="H147" s="51"/>
      <c r="I147" s="51"/>
      <c r="J147" s="51"/>
      <c r="K147" s="51"/>
      <c r="L147" s="51">
        <v>0</v>
      </c>
      <c r="M147" s="51">
        <v>0</v>
      </c>
      <c r="N147" s="51">
        <v>0</v>
      </c>
      <c r="O147" s="51">
        <v>0</v>
      </c>
      <c r="P147" s="51">
        <v>0</v>
      </c>
      <c r="Q147" s="51">
        <v>0</v>
      </c>
      <c r="R147" s="51">
        <v>2768.64</v>
      </c>
      <c r="S147" s="51">
        <v>0</v>
      </c>
      <c r="T147" s="51">
        <v>0</v>
      </c>
      <c r="U147" s="51">
        <v>0</v>
      </c>
      <c r="V147" s="51">
        <v>0</v>
      </c>
      <c r="W147" s="51">
        <v>0</v>
      </c>
      <c r="X147" s="51"/>
      <c r="Y147" s="51">
        <f>ROUND(SUM(H147:X147),5)</f>
        <v>2768.64</v>
      </c>
      <c r="Z147" s="51">
        <v>0</v>
      </c>
      <c r="AA147" s="51">
        <v>0</v>
      </c>
      <c r="AB147" s="62" t="s">
        <v>209</v>
      </c>
    </row>
    <row r="148" spans="1:28" ht="30.6" customHeight="1" thickBot="1" x14ac:dyDescent="0.35">
      <c r="A148" s="50"/>
      <c r="B148" s="50"/>
      <c r="C148" s="50"/>
      <c r="D148" s="50" t="s">
        <v>200</v>
      </c>
      <c r="E148" s="50"/>
      <c r="F148" s="50"/>
      <c r="G148" s="50"/>
      <c r="H148" s="51"/>
      <c r="I148" s="51"/>
      <c r="J148" s="51"/>
      <c r="K148" s="51"/>
      <c r="L148" s="51">
        <v>3379.65</v>
      </c>
      <c r="M148" s="51">
        <v>-3012.35</v>
      </c>
      <c r="N148" s="51">
        <v>-3352.29</v>
      </c>
      <c r="O148" s="51">
        <v>-8759.74</v>
      </c>
      <c r="P148" s="51">
        <v>2275.2600000000002</v>
      </c>
      <c r="Q148" s="51">
        <v>-9141.42</v>
      </c>
      <c r="R148" s="51">
        <v>-5290.7</v>
      </c>
      <c r="S148" s="51">
        <v>-9875.18</v>
      </c>
      <c r="T148" s="51">
        <v>-10281.08</v>
      </c>
      <c r="U148" s="51">
        <v>-4192.53</v>
      </c>
      <c r="V148" s="51">
        <v>11137.13</v>
      </c>
      <c r="W148" s="51">
        <v>-416.52</v>
      </c>
      <c r="X148" s="51"/>
      <c r="Y148" s="51">
        <f>ROUND(SUM(H148:X148),5)</f>
        <v>-37529.769999999997</v>
      </c>
      <c r="Z148" s="51">
        <v>0</v>
      </c>
      <c r="AA148" s="51">
        <v>0</v>
      </c>
      <c r="AB148" s="62" t="s">
        <v>209</v>
      </c>
    </row>
    <row r="149" spans="1:28" ht="15" thickBot="1" x14ac:dyDescent="0.35">
      <c r="A149" s="50"/>
      <c r="B149" s="50"/>
      <c r="C149" s="50" t="s">
        <v>12</v>
      </c>
      <c r="D149" s="50"/>
      <c r="E149" s="50"/>
      <c r="F149" s="50"/>
      <c r="G149" s="50"/>
      <c r="H149" s="54"/>
      <c r="I149" s="54"/>
      <c r="J149" s="54"/>
      <c r="K149" s="54"/>
      <c r="L149" s="54">
        <f t="shared" ref="L149:W149" si="30">ROUND(SUM(L146:L148),5)</f>
        <v>3379.65</v>
      </c>
      <c r="M149" s="54">
        <f t="shared" si="30"/>
        <v>-3012.35</v>
      </c>
      <c r="N149" s="54">
        <f t="shared" si="30"/>
        <v>-3352.29</v>
      </c>
      <c r="O149" s="54">
        <f t="shared" si="30"/>
        <v>-8759.74</v>
      </c>
      <c r="P149" s="54">
        <f t="shared" si="30"/>
        <v>2275.2600000000002</v>
      </c>
      <c r="Q149" s="54">
        <f t="shared" si="30"/>
        <v>-9141.42</v>
      </c>
      <c r="R149" s="54">
        <f t="shared" si="30"/>
        <v>-2522.06</v>
      </c>
      <c r="S149" s="54">
        <f t="shared" si="30"/>
        <v>-9875.18</v>
      </c>
      <c r="T149" s="54">
        <f t="shared" si="30"/>
        <v>-10281.08</v>
      </c>
      <c r="U149" s="54">
        <f t="shared" si="30"/>
        <v>-4192.53</v>
      </c>
      <c r="V149" s="54">
        <f t="shared" si="30"/>
        <v>11137.13</v>
      </c>
      <c r="W149" s="54">
        <f t="shared" si="30"/>
        <v>-416.52</v>
      </c>
      <c r="X149" s="54"/>
      <c r="Y149" s="54">
        <f>ROUND(SUM(H149:X149),5)</f>
        <v>-34761.129999999997</v>
      </c>
      <c r="Z149" s="54">
        <f>ROUND(SUM(Z146:Z148),5)</f>
        <v>0</v>
      </c>
      <c r="AA149" s="54">
        <f>ROUND(SUM(AA146:AA148),5)</f>
        <v>0</v>
      </c>
      <c r="AB149" s="65"/>
    </row>
    <row r="150" spans="1:28" ht="15" thickBot="1" x14ac:dyDescent="0.35">
      <c r="A150" s="50"/>
      <c r="B150" s="50" t="s">
        <v>13</v>
      </c>
      <c r="C150" s="50"/>
      <c r="D150" s="50"/>
      <c r="E150" s="50"/>
      <c r="F150" s="50"/>
      <c r="G150" s="50"/>
      <c r="H150" s="54"/>
      <c r="I150" s="54"/>
      <c r="J150" s="54"/>
      <c r="K150" s="54"/>
      <c r="L150" s="54">
        <f t="shared" ref="L150:W150" si="31">ROUND(L145+L149,5)</f>
        <v>3379.65</v>
      </c>
      <c r="M150" s="54">
        <f t="shared" si="31"/>
        <v>-3012.35</v>
      </c>
      <c r="N150" s="54">
        <f t="shared" si="31"/>
        <v>-3352.29</v>
      </c>
      <c r="O150" s="54">
        <f t="shared" si="31"/>
        <v>-8759.74</v>
      </c>
      <c r="P150" s="54">
        <f t="shared" si="31"/>
        <v>2275.2600000000002</v>
      </c>
      <c r="Q150" s="54">
        <f t="shared" si="31"/>
        <v>-9141.42</v>
      </c>
      <c r="R150" s="54">
        <f t="shared" si="31"/>
        <v>-2522.06</v>
      </c>
      <c r="S150" s="54">
        <f t="shared" si="31"/>
        <v>-9875.18</v>
      </c>
      <c r="T150" s="54">
        <f t="shared" si="31"/>
        <v>-10281.08</v>
      </c>
      <c r="U150" s="54">
        <f t="shared" si="31"/>
        <v>-4192.53</v>
      </c>
      <c r="V150" s="54">
        <f t="shared" si="31"/>
        <v>11137.13</v>
      </c>
      <c r="W150" s="54">
        <f t="shared" si="31"/>
        <v>-416.52</v>
      </c>
      <c r="X150" s="54"/>
      <c r="Y150" s="54">
        <f>ROUND(SUM(H150:X150),5)</f>
        <v>-34761.129999999997</v>
      </c>
      <c r="Z150" s="54">
        <f>ROUND(Z145+Z149,5)</f>
        <v>0</v>
      </c>
      <c r="AA150" s="54">
        <f>ROUND(AA145+AA149,5)</f>
        <v>0</v>
      </c>
      <c r="AB150" s="65"/>
    </row>
    <row r="151" spans="1:28" s="56" customFormat="1" ht="10.8" thickBot="1" x14ac:dyDescent="0.25">
      <c r="A151" s="50" t="s">
        <v>14</v>
      </c>
      <c r="B151" s="50"/>
      <c r="C151" s="50"/>
      <c r="D151" s="50"/>
      <c r="E151" s="50"/>
      <c r="F151" s="50"/>
      <c r="G151" s="50"/>
      <c r="H151" s="55"/>
      <c r="I151" s="55"/>
      <c r="J151" s="55"/>
      <c r="K151" s="55"/>
      <c r="L151" s="55">
        <f t="shared" ref="L151:W151" si="32">ROUND(L144+L150,5)</f>
        <v>-5461.39</v>
      </c>
      <c r="M151" s="55">
        <f t="shared" si="32"/>
        <v>-13891.62</v>
      </c>
      <c r="N151" s="55">
        <f t="shared" si="32"/>
        <v>-5677.73</v>
      </c>
      <c r="O151" s="55">
        <f t="shared" si="32"/>
        <v>34737.85</v>
      </c>
      <c r="P151" s="55">
        <f t="shared" si="32"/>
        <v>-11168.92</v>
      </c>
      <c r="Q151" s="55">
        <f t="shared" si="32"/>
        <v>201781.62</v>
      </c>
      <c r="R151" s="55">
        <f t="shared" si="32"/>
        <v>209369.41</v>
      </c>
      <c r="S151" s="55">
        <f t="shared" si="32"/>
        <v>16803.47</v>
      </c>
      <c r="T151" s="55">
        <f t="shared" si="32"/>
        <v>7166.63</v>
      </c>
      <c r="U151" s="55">
        <f t="shared" si="32"/>
        <v>40104.85</v>
      </c>
      <c r="V151" s="55">
        <f t="shared" si="32"/>
        <v>183958.75</v>
      </c>
      <c r="W151" s="55">
        <f t="shared" si="32"/>
        <v>16013.61</v>
      </c>
      <c r="X151" s="55"/>
      <c r="Y151" s="55">
        <f>ROUND(SUM(H151:X151),5)</f>
        <v>673736.53</v>
      </c>
      <c r="Z151" s="55">
        <f>ROUND(Z144+Z150,5)</f>
        <v>-366500</v>
      </c>
      <c r="AA151" s="55">
        <f>ROUND(AA144+AA150,5)</f>
        <v>-351500</v>
      </c>
      <c r="AB151" s="66"/>
    </row>
    <row r="152" spans="1:28" ht="15" thickTop="1" x14ac:dyDescent="0.3"/>
  </sheetData>
  <printOptions horizontalCentered="1"/>
  <pageMargins left="0.7" right="0.7" top="0.75" bottom="0.75" header="0.1" footer="0.3"/>
  <pageSetup orientation="portrait" horizontalDpi="0" verticalDpi="0" r:id="rId1"/>
  <headerFooter>
    <oddHeader>&amp;C&amp;"Arial,Bold"&amp;12 Temecula Public Cemetery District
&amp;14 Draft Budget</oddHeader>
    <oddFooter>&amp;R&amp;"Arial,Bold"&amp;8 Page &amp;P of &amp;N</oddFooter>
  </headerFooter>
  <drawing r:id="rId2"/>
  <legacyDrawing r:id="rId3"/>
  <controls>
    <mc:AlternateContent xmlns:mc="http://schemas.openxmlformats.org/markup-compatibility/2006">
      <mc:Choice Requires="x14">
        <control shapeId="64514" r:id="rId4" name="HEADER">
          <controlPr defaultSize="0" autoLine="0" r:id="rId5">
            <anchor moveWithCells="1">
              <from>
                <xdr:col>0</xdr:col>
                <xdr:colOff>0</xdr:colOff>
                <xdr:row>0</xdr:row>
                <xdr:rowOff>0</xdr:rowOff>
              </from>
              <to>
                <xdr:col>6</xdr:col>
                <xdr:colOff>160020</xdr:colOff>
                <xdr:row>0</xdr:row>
                <xdr:rowOff>228600</xdr:rowOff>
              </to>
            </anchor>
          </controlPr>
        </control>
      </mc:Choice>
      <mc:Fallback>
        <control shapeId="64514" r:id="rId4" name="HEADER"/>
      </mc:Fallback>
    </mc:AlternateContent>
    <mc:AlternateContent xmlns:mc="http://schemas.openxmlformats.org/markup-compatibility/2006">
      <mc:Choice Requires="x14">
        <control shapeId="64513" r:id="rId6" name="FILTER">
          <controlPr defaultSize="0" autoLine="0" r:id="rId7">
            <anchor moveWithCells="1">
              <from>
                <xdr:col>0</xdr:col>
                <xdr:colOff>0</xdr:colOff>
                <xdr:row>0</xdr:row>
                <xdr:rowOff>0</xdr:rowOff>
              </from>
              <to>
                <xdr:col>6</xdr:col>
                <xdr:colOff>160020</xdr:colOff>
                <xdr:row>0</xdr:row>
                <xdr:rowOff>228600</xdr:rowOff>
              </to>
            </anchor>
          </controlPr>
        </control>
      </mc:Choice>
      <mc:Fallback>
        <control shapeId="64513" r:id="rId6" name="FILTER"/>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13</vt:i4>
      </vt:variant>
    </vt:vector>
  </HeadingPairs>
  <TitlesOfParts>
    <vt:vector size="32" baseType="lpstr">
      <vt:lpstr>Approved Budget</vt:lpstr>
      <vt:lpstr>080921 for Input</vt:lpstr>
      <vt:lpstr>072621 For Trustees</vt:lpstr>
      <vt:lpstr>072621 Working</vt:lpstr>
      <vt:lpstr>070821 For Trustees</vt:lpstr>
      <vt:lpstr>070521 Working </vt:lpstr>
      <vt:lpstr>060421 For Trustees</vt:lpstr>
      <vt:lpstr>060421 Working</vt:lpstr>
      <vt:lpstr>051021 For Trustees</vt:lpstr>
      <vt:lpstr>051021 Working</vt:lpstr>
      <vt:lpstr>041921 Working</vt:lpstr>
      <vt:lpstr>041921 As downloaded</vt:lpstr>
      <vt:lpstr>Wage &amp; Benefit modeling 21-22</vt:lpstr>
      <vt:lpstr>Wage &amp; Benefit modeling 20-21</vt:lpstr>
      <vt:lpstr>Wage &amp; Benefit modeling 19-20</vt:lpstr>
      <vt:lpstr>Wage &amp; Benefit modeling 18-19</vt:lpstr>
      <vt:lpstr>Wage &amp; Benefit modeling 17-18</vt:lpstr>
      <vt:lpstr>Budget Input Notes</vt:lpstr>
      <vt:lpstr>Notes from Prior Year</vt:lpstr>
      <vt:lpstr>'Wage &amp; Benefit modeling 21-22'!Print_Area</vt:lpstr>
      <vt:lpstr>'041921 As downloaded'!Print_Titles</vt:lpstr>
      <vt:lpstr>'041921 Working'!Print_Titles</vt:lpstr>
      <vt:lpstr>'051021 For Trustees'!Print_Titles</vt:lpstr>
      <vt:lpstr>'051021 Working'!Print_Titles</vt:lpstr>
      <vt:lpstr>'060421 For Trustees'!Print_Titles</vt:lpstr>
      <vt:lpstr>'060421 Working'!Print_Titles</vt:lpstr>
      <vt:lpstr>'070521 Working '!Print_Titles</vt:lpstr>
      <vt:lpstr>'070821 For Trustees'!Print_Titles</vt:lpstr>
      <vt:lpstr>'072621 For Trustees'!Print_Titles</vt:lpstr>
      <vt:lpstr>'072621 Working'!Print_Titles</vt:lpstr>
      <vt:lpstr>'080921 for Input'!Print_Titles</vt:lpstr>
      <vt:lpstr>'Approved Budget'!Print_Titles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Glau</dc:creator>
  <cp:lastModifiedBy>Cindi</cp:lastModifiedBy>
  <cp:lastPrinted>2021-10-19T19:51:17Z</cp:lastPrinted>
  <dcterms:created xsi:type="dcterms:W3CDTF">2020-04-21T20:45:05Z</dcterms:created>
  <dcterms:modified xsi:type="dcterms:W3CDTF">2021-10-19T19:52:44Z</dcterms:modified>
</cp:coreProperties>
</file>